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cdaf4940e1f42/Desktop/Excelr files/"/>
    </mc:Choice>
  </mc:AlternateContent>
  <xr:revisionPtr revIDLastSave="149" documentId="8_{D6858B80-5A87-4F31-8AB1-6FD2A9E352D5}" xr6:coauthVersionLast="47" xr6:coauthVersionMax="47" xr10:uidLastSave="{8AA51B58-A6F5-45C8-8EE1-D02F4E64CE01}"/>
  <bookViews>
    <workbookView xWindow="-108" yWindow="-108" windowWidth="23256" windowHeight="12456" xr2:uid="{F06022D7-EFFA-48A5-BABC-F2533C8216BC}"/>
  </bookViews>
  <sheets>
    <sheet name="Sheet1" sheetId="1" r:id="rId1"/>
  </sheets>
  <definedNames>
    <definedName name="department">Sheet1!$D$4:$D$103</definedName>
    <definedName name="Region">Sheet1!$E$4:$E$103</definedName>
    <definedName name="salary">Sheet1!$H$4:$H$103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" l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K28" i="1"/>
  <c r="K27" i="1"/>
  <c r="K26" i="1"/>
  <c r="K25" i="1"/>
  <c r="K24" i="1"/>
  <c r="K23" i="1"/>
  <c r="K22" i="1"/>
  <c r="N21" i="1"/>
  <c r="M21" i="1"/>
  <c r="L21" i="1"/>
  <c r="K21" i="1"/>
  <c r="K12" i="1"/>
  <c r="K15" i="1"/>
  <c r="K14" i="1"/>
  <c r="K13" i="1"/>
  <c r="M15" i="1"/>
  <c r="M14" i="1"/>
  <c r="M13" i="1"/>
  <c r="M12" i="1"/>
  <c r="L15" i="1"/>
  <c r="L14" i="1"/>
  <c r="L13" i="1"/>
  <c r="L12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<sst xmlns="http://schemas.openxmlformats.org/spreadsheetml/2006/main" count="538" uniqueCount="240">
  <si>
    <t>SNO</t>
  </si>
  <si>
    <t>First name</t>
  </si>
  <si>
    <t>Last name</t>
  </si>
  <si>
    <t>Department</t>
  </si>
  <si>
    <t>Region</t>
  </si>
  <si>
    <t>Branches</t>
  </si>
  <si>
    <t>Date Hire</t>
  </si>
  <si>
    <t>Salary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</si>
  <si>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</si>
  <si>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</si>
  <si>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</si>
  <si>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</si>
  <si>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</si>
  <si>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</si>
  <si>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</si>
  <si>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</si>
  <si>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</si>
  <si>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</si>
  <si>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</si>
  <si>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</si>
  <si>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</si>
  <si>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</si>
  <si>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</si>
  <si>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</si>
  <si>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</si>
  <si>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</si>
  <si>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</si>
  <si>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</si>
  <si>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</si>
  <si>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</si>
  <si>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</si>
  <si>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</si>
  <si>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</si>
  <si>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</si>
  <si>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</si>
  <si>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</si>
  <si>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</si>
  <si>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</si>
  <si>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</si>
  <si>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</si>
  <si>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</si>
  <si>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</si>
  <si>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</si>
  <si>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</si>
  <si>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</si>
  <si>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</si>
  <si>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</si>
  <si>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</si>
  <si>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</si>
  <si>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</si>
  <si>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</si>
  <si>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</si>
  <si>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</si>
  <si>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</si>
  <si>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</si>
  <si>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</si>
  <si>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</si>
  <si>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</si>
  <si>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</si>
  <si>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</si>
  <si>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</si>
  <si>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</si>
  <si>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</si>
  <si>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</si>
  <si>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</si>
  <si>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</si>
  <si>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</si>
  <si>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</si>
  <si>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</si>
  <si>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</si>
  <si>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</si>
  <si>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</si>
  <si>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</si>
  <si>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</si>
  <si>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</si>
  <si>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</si>
  <si>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</si>
  <si>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</si>
  <si>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</si>
  <si>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</si>
  <si>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</si>
  <si>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</si>
  <si>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</si>
  <si>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</si>
  <si>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</si>
  <si>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</si>
  <si>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</si>
  <si>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</si>
  <si>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</si>
  <si>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</si>
  <si>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</si>
  <si>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</si>
  <si>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</si>
  <si>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</si>
  <si>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</si>
  <si>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</si>
  <si>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</si>
  <si>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</si>
  <si>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</si>
  <si>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</si>
  <si>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</si>
  <si>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</si>
  <si>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</si>
  <si>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</si>
  <si>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</si>
  <si>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</si>
  <si>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</si>
  <si>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</si>
  <si>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</si>
  <si>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</si>
  <si>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</si>
  <si>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</si>
  <si>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</si>
  <si>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</si>
  <si>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</si>
  <si>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</si>
  <si>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</si>
  <si>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</si>
  <si>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</si>
  <si>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</si>
  <si>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</si>
  <si>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</si>
  <si>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</si>
  <si>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</si>
  <si>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</si>
  <si>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</si>
  <si>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</si>
  <si>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</si>
  <si>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</si>
  <si>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</si>
  <si>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</si>
  <si>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</si>
  <si>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</si>
  <si>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</si>
  <si>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</si>
  <si>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</si>
  <si>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</si>
  <si>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</si>
  <si>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</si>
  <si>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</si>
  <si>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</si>
  <si>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</si>
  <si>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</si>
  <si>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</si>
  <si>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</si>
  <si>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</si>
  <si>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</si>
  <si>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</si>
  <si>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</si>
  <si>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</si>
  <si>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</si>
  <si>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</si>
  <si>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</si>
  <si>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</si>
  <si>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</si>
  <si>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</si>
  <si>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</si>
  <si>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</si>
  <si>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</si>
  <si>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</si>
  <si>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</si>
  <si>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</si>
  <si>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</si>
  <si>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</si>
  <si>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</si>
  <si>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</si>
  <si>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</si>
  <si>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</si>
  <si>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</si>
  <si>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</si>
  <si>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</si>
  <si>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</si>
  <si>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</si>
  <si>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</si>
  <si>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</si>
  <si>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</si>
  <si>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</si>
  <si>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</si>
  <si>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</si>
  <si>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</si>
  <si>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</si>
  <si>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</si>
  <si>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</si>
  <si>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</si>
  <si>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</si>
  <si>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</si>
  <si>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</si>
  <si>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</si>
  <si>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</si>
  <si>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</si>
  <si>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</si>
  <si>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</si>
  <si>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</si>
  <si>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</si>
  <si>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</si>
  <si>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</si>
  <si>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</si>
  <si>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</si>
  <si>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</si>
  <si>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</si>
  <si>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</si>
  <si>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</si>
  <si>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</si>
  <si>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</si>
  <si>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</si>
  <si>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</si>
  <si>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</si>
  <si>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</si>
  <si>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</si>
  <si>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</si>
  <si>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</si>
  <si>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</si>
  <si>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</si>
  <si>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</si>
  <si>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</si>
  <si>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</si>
  <si>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</si>
  <si>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</si>
  <si>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</si>
  <si>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</si>
  <si>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</si>
  <si>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</si>
  <si>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</si>
  <si>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</si>
  <si>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Total no of Emp</t>
  </si>
  <si>
    <t>Total Salary Distributed</t>
  </si>
  <si>
    <t>Max Salary</t>
  </si>
  <si>
    <t>Min Salary</t>
  </si>
  <si>
    <t>Average Salary</t>
  </si>
  <si>
    <t>REGION</t>
  </si>
  <si>
    <t>TOTAL SAL</t>
  </si>
  <si>
    <t>AVERAGE SAL</t>
  </si>
  <si>
    <t>North</t>
  </si>
  <si>
    <t>South</t>
  </si>
  <si>
    <t>East</t>
  </si>
  <si>
    <t>West</t>
  </si>
  <si>
    <t>DEPARTMENTWISE REGIONWISE TOTAL SALARY</t>
  </si>
  <si>
    <t>(output should look like same as picture)</t>
  </si>
  <si>
    <t>Use name range, cell referencing for calculations</t>
  </si>
  <si>
    <t>Done Lab session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</si>
</sst>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6"/>
      <color theme="1"/>
      <name val="Arial Rounded MT Bold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20170</xdr:colOff>
      <xdr:row>28</xdr:row>
      <xdr:rowOff>110449</xdr:rowOff>
    </xdr:from>
    <xdr:to>
      <xdr:col>14</xdr:col>
      <xdr:colOff>26895</xdr:colOff>
      <xdr:row>35</xdr:row>
      <xdr:rowOff>143435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1C6B8-4469-5F85-9020-0717C54B0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3417" y="7640802"/>
          <a:ext cx="11454654" cy="191557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75355-A1BE-4BD6-8862-8078552C92F9}" name="Table1" displayName="Table1" ref="J20:N28" headerRowCount="0" totalsRowShown="0" headerRowDxfId="1" dataDxfId="0" tableBorderDxfId="13" totalsRowBorderDxfId="12">
  <tableColumns count="5">
    <tableColumn id="1" xr3:uid="{FEA38D48-43CE-432F-BF25-AD93CC3B217B}" name="Column1" headerRowDxfId="11" dataDxfId="6"/>
    <tableColumn id="2" xr3:uid="{D9971875-AB54-42A4-AE61-EBAD54DDCB12}" name="Column2" headerRowDxfId="10" dataDxfId="5"/>
    <tableColumn id="3" xr3:uid="{0E83C952-F6E1-4665-9EE6-79DEACAFAD8B}" name="Column3" headerRowDxfId="9" dataDxfId="4"/>
    <tableColumn id="4" xr3:uid="{5F67932A-D97E-4B95-BEE0-8AD0F4664FAC}" name="Column4" headerRowDxfId="8" dataDxfId="3"/>
    <tableColumn id="5" xr3:uid="{409B2DD9-253C-4428-9DCB-EBA9C5E42B4F}" name="Column5" headerRowDxfId="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670A-D7C4-49D2-A9F8-3419B48E2C9E}">
  <dimension ref="A2:N103"/>
  <sheetViews>
    <sheetView tabSelected="1" topLeftCell="C1" zoomScale="85" zoomScaleNormal="85" workbookViewId="0">
      <selection activeCell="L7" sqref="L7"/>
    </sheetView>
  </sheetViews>
  <sheetFormatPr defaultRowHeight="21" x14ac:dyDescent="0.4"/>
  <cols>
    <col min="1" max="9" width="9" style="1"/>
    <col min="10" max="10" width="35.3125" style="1" bestFit="1" customWidth="1"/>
    <col min="11" max="11" width="11.125" style="1" bestFit="1" customWidth="1"/>
    <col min="12" max="12" width="10" style="1" bestFit="1" customWidth="1"/>
    <col min="13" max="13" width="28.5" style="1" bestFit="1" customWidth="1"/>
    <col min="14" max="16384" width="9" style="1"/>
  </cols>
  <sheetData>
    <row r="2" spans="1:13" x14ac:dyDescent="0.4">
      <c r="J2" s="2" t="s">
        <v>238</v>
      </c>
      <c r="M2" s="3" t="s">
        <v>239</v>
      </c>
    </row>
    <row r="3" spans="1:13" x14ac:dyDescent="0.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13" x14ac:dyDescent="0.4">
      <c r="A4" s="5">
        <v>1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6">
        <v>28126</v>
      </c>
      <c r="H4" s="7">
        <v>21875</v>
      </c>
      <c r="J4" s="8" t="s">
        <v>224</v>
      </c>
      <c r="K4" s="9">
        <f>COUNTA(B4:B103)</f>
        <v>100</v>
      </c>
    </row>
    <row r="5" spans="1:13" x14ac:dyDescent="0.4">
      <c r="A5" s="5">
        <v>2</v>
      </c>
      <c r="B5" s="5" t="s">
        <v>13</v>
      </c>
      <c r="C5" s="5" t="s">
        <v>14</v>
      </c>
      <c r="D5" s="5" t="s">
        <v>10</v>
      </c>
      <c r="E5" s="5" t="s">
        <v>15</v>
      </c>
      <c r="F5" s="5" t="s">
        <v>16</v>
      </c>
      <c r="G5" s="6">
        <v>28126</v>
      </c>
      <c r="H5" s="7">
        <v>17500</v>
      </c>
      <c r="J5" s="8" t="s">
        <v>225</v>
      </c>
      <c r="K5" s="10">
        <f>SUM(H4:H103)</f>
        <v>1553825</v>
      </c>
    </row>
    <row r="6" spans="1:13" x14ac:dyDescent="0.4">
      <c r="A6" s="5">
        <v>3</v>
      </c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6">
        <v>36220</v>
      </c>
      <c r="H6" s="7">
        <v>7000</v>
      </c>
      <c r="J6" s="8" t="s">
        <v>226</v>
      </c>
      <c r="K6" s="10">
        <f>MAX(H4:H103)</f>
        <v>49000</v>
      </c>
    </row>
    <row r="7" spans="1:13" x14ac:dyDescent="0.4">
      <c r="A7" s="5">
        <v>4</v>
      </c>
      <c r="B7" s="5" t="s">
        <v>22</v>
      </c>
      <c r="C7" s="5" t="s">
        <v>23</v>
      </c>
      <c r="D7" s="5" t="s">
        <v>24</v>
      </c>
      <c r="E7" s="5" t="s">
        <v>11</v>
      </c>
      <c r="F7" s="5" t="s">
        <v>25</v>
      </c>
      <c r="G7" s="6">
        <v>29183</v>
      </c>
      <c r="H7" s="7">
        <v>12250</v>
      </c>
      <c r="J7" s="8" t="s">
        <v>227</v>
      </c>
      <c r="K7" s="10">
        <f>MIN(H4:H103)</f>
        <v>5950</v>
      </c>
    </row>
    <row r="8" spans="1:13" x14ac:dyDescent="0.4">
      <c r="A8" s="5">
        <v>5</v>
      </c>
      <c r="B8" s="5" t="s">
        <v>26</v>
      </c>
      <c r="C8" s="5" t="s">
        <v>27</v>
      </c>
      <c r="D8" s="5" t="s">
        <v>28</v>
      </c>
      <c r="E8" s="5" t="s">
        <v>11</v>
      </c>
      <c r="F8" s="5" t="s">
        <v>29</v>
      </c>
      <c r="G8" s="6">
        <v>32755</v>
      </c>
      <c r="H8" s="7">
        <v>21000</v>
      </c>
      <c r="J8" s="8" t="s">
        <v>228</v>
      </c>
      <c r="K8" s="10">
        <f>AVERAGE(H4:H103)</f>
        <v>15538.25</v>
      </c>
    </row>
    <row r="9" spans="1:13" x14ac:dyDescent="0.4">
      <c r="A9" s="5">
        <v>6</v>
      </c>
      <c r="B9" s="5" t="s">
        <v>30</v>
      </c>
      <c r="C9" s="5" t="s">
        <v>31</v>
      </c>
      <c r="D9" s="5" t="s">
        <v>28</v>
      </c>
      <c r="E9" s="5" t="s">
        <v>11</v>
      </c>
      <c r="F9" s="5" t="s">
        <v>32</v>
      </c>
      <c r="G9" s="6">
        <v>32390</v>
      </c>
      <c r="H9" s="7">
        <v>12425</v>
      </c>
    </row>
    <row r="10" spans="1:13" x14ac:dyDescent="0.4">
      <c r="A10" s="5">
        <v>7</v>
      </c>
      <c r="B10" s="5" t="s">
        <v>33</v>
      </c>
      <c r="C10" s="5" t="s">
        <v>34</v>
      </c>
      <c r="D10" s="5" t="s">
        <v>35</v>
      </c>
      <c r="E10" s="5" t="s">
        <v>36</v>
      </c>
      <c r="F10" s="5" t="s">
        <v>37</v>
      </c>
      <c r="G10" s="6">
        <v>33102</v>
      </c>
      <c r="H10" s="7">
        <v>13825</v>
      </c>
    </row>
    <row r="11" spans="1:13" x14ac:dyDescent="0.4">
      <c r="A11" s="5">
        <v>8</v>
      </c>
      <c r="B11" s="5" t="s">
        <v>38</v>
      </c>
      <c r="C11" s="5" t="s">
        <v>39</v>
      </c>
      <c r="D11" s="5" t="s">
        <v>28</v>
      </c>
      <c r="E11" s="5" t="s">
        <v>11</v>
      </c>
      <c r="F11" s="5" t="s">
        <v>40</v>
      </c>
      <c r="G11" s="6">
        <v>32755</v>
      </c>
      <c r="H11" s="7">
        <v>12425</v>
      </c>
      <c r="J11" s="11" t="s">
        <v>229</v>
      </c>
      <c r="K11" s="11" t="s">
        <v>230</v>
      </c>
      <c r="L11" s="11" t="s">
        <v>224</v>
      </c>
      <c r="M11" s="11" t="s">
        <v>231</v>
      </c>
    </row>
    <row r="12" spans="1:13" x14ac:dyDescent="0.4">
      <c r="A12" s="5">
        <v>9</v>
      </c>
      <c r="B12" s="5" t="s">
        <v>41</v>
      </c>
      <c r="C12" s="5" t="s">
        <v>42</v>
      </c>
      <c r="D12" s="5" t="s">
        <v>10</v>
      </c>
      <c r="E12" s="5" t="s">
        <v>11</v>
      </c>
      <c r="F12" s="5" t="s">
        <v>43</v>
      </c>
      <c r="G12" s="6">
        <v>36506</v>
      </c>
      <c r="H12" s="7">
        <v>14875</v>
      </c>
      <c r="J12" s="12" t="s">
        <v>232</v>
      </c>
      <c r="K12" s="13">
        <f>SUMIFS(H4:H103,E4:E103,"North")</f>
        <v>633500</v>
      </c>
      <c r="L12" s="13">
        <f>COUNTIF(E4:E103,"north")</f>
        <v>40</v>
      </c>
      <c r="M12" s="13">
        <f>AVERAGEIFS(H4:H103,E4:E103,"north")</f>
        <v>15837.5</v>
      </c>
    </row>
    <row r="13" spans="1:13" x14ac:dyDescent="0.4">
      <c r="A13" s="5">
        <v>10</v>
      </c>
      <c r="B13" s="5" t="s">
        <v>44</v>
      </c>
      <c r="C13" s="5" t="s">
        <v>45</v>
      </c>
      <c r="D13" s="5" t="s">
        <v>24</v>
      </c>
      <c r="E13" s="5" t="s">
        <v>15</v>
      </c>
      <c r="F13" s="5" t="s">
        <v>46</v>
      </c>
      <c r="G13" s="6">
        <v>28326</v>
      </c>
      <c r="H13" s="7">
        <v>15750</v>
      </c>
      <c r="J13" s="12" t="s">
        <v>233</v>
      </c>
      <c r="K13" s="13">
        <f>SUMIFS(H4:H103,E4:E103,"South")</f>
        <v>336000</v>
      </c>
      <c r="L13" s="13">
        <f>COUNTIF(E4:E103,"south")</f>
        <v>20</v>
      </c>
      <c r="M13" s="13">
        <f>AVERAGEIFS(H5:H104,E5:E104,"south")</f>
        <v>16800</v>
      </c>
    </row>
    <row r="14" spans="1:13" x14ac:dyDescent="0.4">
      <c r="A14" s="5">
        <v>11</v>
      </c>
      <c r="B14" s="5" t="s">
        <v>47</v>
      </c>
      <c r="C14" s="5" t="s">
        <v>48</v>
      </c>
      <c r="D14" s="5" t="s">
        <v>49</v>
      </c>
      <c r="E14" s="5" t="s">
        <v>36</v>
      </c>
      <c r="F14" s="5" t="s">
        <v>37</v>
      </c>
      <c r="G14" s="6">
        <v>31402</v>
      </c>
      <c r="H14" s="7">
        <v>14875</v>
      </c>
      <c r="J14" s="12" t="s">
        <v>234</v>
      </c>
      <c r="K14" s="13">
        <f>SUMIFS(H4:H103,E4:E103,"East")</f>
        <v>307125</v>
      </c>
      <c r="L14" s="13">
        <f>COUNTIF(E5:E104,"east")</f>
        <v>20</v>
      </c>
      <c r="M14" s="13">
        <f>AVERAGEIFS(H6:H105,E6:E105,"east")</f>
        <v>15243.421052631578</v>
      </c>
    </row>
    <row r="15" spans="1:13" x14ac:dyDescent="0.4">
      <c r="A15" s="5">
        <v>12</v>
      </c>
      <c r="B15" s="5" t="s">
        <v>50</v>
      </c>
      <c r="C15" s="5" t="s">
        <v>51</v>
      </c>
      <c r="D15" s="5" t="s">
        <v>19</v>
      </c>
      <c r="E15" s="5" t="s">
        <v>11</v>
      </c>
      <c r="F15" s="5" t="s">
        <v>52</v>
      </c>
      <c r="G15" s="6">
        <v>30376</v>
      </c>
      <c r="H15" s="7">
        <v>21000</v>
      </c>
      <c r="J15" s="12" t="s">
        <v>235</v>
      </c>
      <c r="K15" s="13">
        <f>SUMIFS(H4:H103,E4:E103,"West")</f>
        <v>277200</v>
      </c>
      <c r="L15" s="13">
        <f>COUNTIF(E6:E105,"west")</f>
        <v>20</v>
      </c>
      <c r="M15" s="13">
        <f>AVERAGEIFS(H7:H106,E7:E106,"west")</f>
        <v>13860</v>
      </c>
    </row>
    <row r="16" spans="1:13" x14ac:dyDescent="0.4">
      <c r="A16" s="5">
        <v>13</v>
      </c>
      <c r="B16" s="5" t="s">
        <v>53</v>
      </c>
      <c r="C16" s="5" t="s">
        <v>54</v>
      </c>
      <c r="D16" s="5" t="s">
        <v>49</v>
      </c>
      <c r="E16" s="5" t="s">
        <v>15</v>
      </c>
      <c r="F16" s="5" t="s">
        <v>55</v>
      </c>
      <c r="G16" s="6">
        <v>31027</v>
      </c>
      <c r="H16" s="7">
        <v>19250</v>
      </c>
    </row>
    <row r="17" spans="1:14" x14ac:dyDescent="0.4">
      <c r="A17" s="5">
        <v>14</v>
      </c>
      <c r="B17" s="5" t="s">
        <v>56</v>
      </c>
      <c r="C17" s="5" t="s">
        <v>57</v>
      </c>
      <c r="D17" s="5" t="s">
        <v>58</v>
      </c>
      <c r="E17" s="5" t="s">
        <v>20</v>
      </c>
      <c r="F17" s="5" t="s">
        <v>59</v>
      </c>
      <c r="G17" s="6">
        <v>31028</v>
      </c>
      <c r="H17" s="7">
        <v>49000</v>
      </c>
      <c r="J17" s="14" t="s">
        <v>236</v>
      </c>
      <c r="M17" s="15" t="s">
        <v>237</v>
      </c>
    </row>
    <row r="18" spans="1:14" x14ac:dyDescent="0.4">
      <c r="A18" s="5">
        <v>15</v>
      </c>
      <c r="B18" s="5" t="s">
        <v>60</v>
      </c>
      <c r="C18" s="5" t="s">
        <v>61</v>
      </c>
      <c r="D18" s="5" t="s">
        <v>35</v>
      </c>
      <c r="E18" s="5" t="s">
        <v>11</v>
      </c>
      <c r="F18" s="5" t="s">
        <v>52</v>
      </c>
      <c r="G18" s="6">
        <v>31029</v>
      </c>
      <c r="H18" s="7">
        <v>14875</v>
      </c>
    </row>
    <row r="19" spans="1:14" x14ac:dyDescent="0.4">
      <c r="A19" s="5">
        <v>16</v>
      </c>
      <c r="B19" s="5" t="s">
        <v>62</v>
      </c>
      <c r="C19" s="5" t="s">
        <v>63</v>
      </c>
      <c r="D19" s="5" t="s">
        <v>35</v>
      </c>
      <c r="E19" s="5" t="s">
        <v>11</v>
      </c>
      <c r="F19" s="5" t="s">
        <v>64</v>
      </c>
      <c r="G19" s="6">
        <v>31030</v>
      </c>
      <c r="H19" s="7">
        <v>14875</v>
      </c>
      <c r="J19" s="16"/>
      <c r="K19" s="16"/>
      <c r="L19" s="16"/>
      <c r="M19" s="16"/>
      <c r="N19" s="16"/>
    </row>
    <row r="20" spans="1:14" x14ac:dyDescent="0.4">
      <c r="A20" s="5">
        <v>17</v>
      </c>
      <c r="B20" s="5" t="s">
        <v>65</v>
      </c>
      <c r="C20" s="5" t="s">
        <v>66</v>
      </c>
      <c r="D20" s="5" t="s">
        <v>19</v>
      </c>
      <c r="E20" s="5" t="s">
        <v>15</v>
      </c>
      <c r="F20" s="5" t="s">
        <v>16</v>
      </c>
      <c r="G20" s="6">
        <v>30376</v>
      </c>
      <c r="H20" s="7">
        <v>15750</v>
      </c>
      <c r="J20" s="17" t="s">
        <v>3</v>
      </c>
      <c r="K20" s="18" t="s">
        <v>232</v>
      </c>
      <c r="L20" s="18" t="s">
        <v>233</v>
      </c>
      <c r="M20" s="18" t="s">
        <v>234</v>
      </c>
      <c r="N20" s="19" t="s">
        <v>235</v>
      </c>
    </row>
    <row r="21" spans="1:14" x14ac:dyDescent="0.4">
      <c r="A21" s="5">
        <v>18</v>
      </c>
      <c r="B21" s="5" t="s">
        <v>67</v>
      </c>
      <c r="C21" s="5" t="s">
        <v>68</v>
      </c>
      <c r="D21" s="5" t="s">
        <v>19</v>
      </c>
      <c r="E21" s="5" t="s">
        <v>36</v>
      </c>
      <c r="F21" s="5" t="s">
        <v>69</v>
      </c>
      <c r="G21" s="6">
        <v>30376</v>
      </c>
      <c r="H21" s="7">
        <v>15750</v>
      </c>
      <c r="J21" s="20" t="s">
        <v>10</v>
      </c>
      <c r="K21" s="21">
        <f>SUMIFS(H4:H103,E4:E103,"North",D4:D103,"sales")</f>
        <v>124250</v>
      </c>
      <c r="L21" s="21">
        <f>SUMIFS(H4:H103,E4:E103,"South",D4:D103,"Sales")</f>
        <v>55825</v>
      </c>
      <c r="M21" s="21">
        <f>SUMIFS(H4:H103,E4:E103,"East",D4:D103,"sales")</f>
        <v>77000</v>
      </c>
      <c r="N21" s="21">
        <f>SUMIFS(salary,Region,"west",department,"sales")</f>
        <v>47250</v>
      </c>
    </row>
    <row r="22" spans="1:14" x14ac:dyDescent="0.4">
      <c r="A22" s="5">
        <v>19</v>
      </c>
      <c r="B22" s="5" t="s">
        <v>70</v>
      </c>
      <c r="C22" s="5" t="s">
        <v>71</v>
      </c>
      <c r="D22" s="5" t="s">
        <v>24</v>
      </c>
      <c r="E22" s="5" t="s">
        <v>11</v>
      </c>
      <c r="F22" s="5" t="s">
        <v>32</v>
      </c>
      <c r="G22" s="6">
        <v>31637</v>
      </c>
      <c r="H22" s="7">
        <v>10500</v>
      </c>
      <c r="J22" s="20" t="s">
        <v>19</v>
      </c>
      <c r="K22" s="21">
        <f>SUMIFS(salary,Region,"north",department,"Admin")</f>
        <v>65625</v>
      </c>
      <c r="L22" s="21">
        <f>SUMIFS(salary,Region,"south",department,"Admin")</f>
        <v>26250</v>
      </c>
      <c r="M22" s="21">
        <f>SUMIFS(salary,Region,"east",department,"Admin")</f>
        <v>41125</v>
      </c>
      <c r="N22" s="21">
        <f>SUMIFS(salary,Region,"west",department,"Admin")</f>
        <v>15750</v>
      </c>
    </row>
    <row r="23" spans="1:14" x14ac:dyDescent="0.4">
      <c r="A23" s="5">
        <v>20</v>
      </c>
      <c r="B23" s="5" t="s">
        <v>72</v>
      </c>
      <c r="C23" s="5" t="s">
        <v>73</v>
      </c>
      <c r="D23" s="5" t="s">
        <v>24</v>
      </c>
      <c r="E23" s="5" t="s">
        <v>11</v>
      </c>
      <c r="F23" s="5" t="s">
        <v>64</v>
      </c>
      <c r="G23" s="6">
        <v>36316</v>
      </c>
      <c r="H23" s="7">
        <v>5950</v>
      </c>
      <c r="J23" s="20" t="s">
        <v>24</v>
      </c>
      <c r="K23" s="21">
        <f>SUMIFS(salary,Region,"north",department,"Mktg")</f>
        <v>81200</v>
      </c>
      <c r="L23" s="21">
        <f>SUMIFS(salary,Region,"south",department,"Mktg")</f>
        <v>63350</v>
      </c>
      <c r="M23" s="21">
        <f>SUMIFS(salary,Region,"east",department,"Mktg")</f>
        <v>54950</v>
      </c>
      <c r="N23" s="21">
        <f>SUMIFS(salary,Region,"west",department,"Mktg")</f>
        <v>40950</v>
      </c>
    </row>
    <row r="24" spans="1:14" x14ac:dyDescent="0.4">
      <c r="A24" s="5">
        <v>21</v>
      </c>
      <c r="B24" s="5" t="s">
        <v>74</v>
      </c>
      <c r="C24" s="5" t="s">
        <v>75</v>
      </c>
      <c r="D24" s="5" t="s">
        <v>24</v>
      </c>
      <c r="E24" s="5" t="s">
        <v>15</v>
      </c>
      <c r="F24" s="5" t="s">
        <v>76</v>
      </c>
      <c r="G24" s="6">
        <v>36317</v>
      </c>
      <c r="H24" s="7">
        <v>7875</v>
      </c>
      <c r="J24" s="20" t="s">
        <v>28</v>
      </c>
      <c r="K24" s="21">
        <f>SUMIFS(salary,Region,"north",department,"R&amp;D")</f>
        <v>137725</v>
      </c>
      <c r="L24" s="21">
        <f>SUMIFS(salary,Region,"south",department,"R&amp;D")</f>
        <v>42700</v>
      </c>
      <c r="M24" s="21">
        <f>SUMIFS(salary,Region,"east",department,"R&amp;D")</f>
        <v>37800</v>
      </c>
      <c r="N24" s="21">
        <f>SUMIFS(salary,Region,"west",department,"R&amp;D")</f>
        <v>41825</v>
      </c>
    </row>
    <row r="25" spans="1:14" x14ac:dyDescent="0.4">
      <c r="A25" s="5">
        <v>22</v>
      </c>
      <c r="B25" s="5" t="s">
        <v>77</v>
      </c>
      <c r="C25" s="5" t="s">
        <v>78</v>
      </c>
      <c r="D25" s="5" t="s">
        <v>24</v>
      </c>
      <c r="E25" s="5" t="s">
        <v>36</v>
      </c>
      <c r="F25" s="5" t="s">
        <v>69</v>
      </c>
      <c r="G25" s="6">
        <v>36318</v>
      </c>
      <c r="H25" s="7">
        <v>7875</v>
      </c>
      <c r="J25" s="20" t="s">
        <v>35</v>
      </c>
      <c r="K25" s="21">
        <f>SUMIFS(salary,Region,"north",department,"personnel")</f>
        <v>81375</v>
      </c>
      <c r="L25" s="21">
        <f>SUMIFS(salary,Region,"south",department,"personnel")</f>
        <v>17500</v>
      </c>
      <c r="M25" s="21">
        <f>SUMIFS(salary,Region,"east",department,"personnel")</f>
        <v>28000</v>
      </c>
      <c r="N25" s="21">
        <f>SUMIFS(salary,Region,"west",department,"personnel")</f>
        <v>57050</v>
      </c>
    </row>
    <row r="26" spans="1:14" x14ac:dyDescent="0.4">
      <c r="A26" s="5">
        <v>23</v>
      </c>
      <c r="B26" s="5" t="s">
        <v>79</v>
      </c>
      <c r="C26" s="5" t="s">
        <v>80</v>
      </c>
      <c r="D26" s="5" t="s">
        <v>24</v>
      </c>
      <c r="E26" s="5" t="s">
        <v>36</v>
      </c>
      <c r="F26" s="5" t="s">
        <v>37</v>
      </c>
      <c r="G26" s="6">
        <v>36319</v>
      </c>
      <c r="H26" s="7">
        <v>7875</v>
      </c>
      <c r="J26" s="20" t="s">
        <v>49</v>
      </c>
      <c r="K26" s="21">
        <f>SUMIFS(salary,Region,"north",department,"finance")</f>
        <v>49000</v>
      </c>
      <c r="L26" s="21">
        <f>SUMIFS(salary,Region,"south",department,"finance")</f>
        <v>32375</v>
      </c>
      <c r="M26" s="21">
        <f>SUMIFS(salary,Region,"east",department,"finance")</f>
        <v>19250</v>
      </c>
      <c r="N26" s="21">
        <f>SUMIFS(salary,Region,"west",department,"finance")</f>
        <v>25375</v>
      </c>
    </row>
    <row r="27" spans="1:14" x14ac:dyDescent="0.4">
      <c r="A27" s="5">
        <v>24</v>
      </c>
      <c r="B27" s="5" t="s">
        <v>81</v>
      </c>
      <c r="C27" s="5" t="s">
        <v>82</v>
      </c>
      <c r="D27" s="5" t="s">
        <v>10</v>
      </c>
      <c r="E27" s="5" t="s">
        <v>36</v>
      </c>
      <c r="F27" s="5" t="s">
        <v>69</v>
      </c>
      <c r="G27" s="6">
        <v>29362</v>
      </c>
      <c r="H27" s="7">
        <v>14875</v>
      </c>
      <c r="J27" s="20" t="s">
        <v>58</v>
      </c>
      <c r="K27" s="21">
        <f>SUMIFS(salary,Region,"north",department,"director")</f>
        <v>0</v>
      </c>
      <c r="L27" s="21">
        <f>SUMIFS(salary,Region,"south",department,"director")</f>
        <v>49000</v>
      </c>
      <c r="M27" s="21">
        <f>SUMIFS(salary,Region,"east",department,"director")</f>
        <v>0</v>
      </c>
      <c r="N27" s="21">
        <f>SUMIFS(salary,Region,"west",department,"director")</f>
        <v>0</v>
      </c>
    </row>
    <row r="28" spans="1:14" x14ac:dyDescent="0.4">
      <c r="A28" s="5">
        <v>25</v>
      </c>
      <c r="B28" s="5" t="s">
        <v>83</v>
      </c>
      <c r="C28" s="5" t="s">
        <v>84</v>
      </c>
      <c r="D28" s="5" t="s">
        <v>28</v>
      </c>
      <c r="E28" s="5" t="s">
        <v>20</v>
      </c>
      <c r="F28" s="5" t="s">
        <v>85</v>
      </c>
      <c r="G28" s="6">
        <v>36274</v>
      </c>
      <c r="H28" s="7">
        <v>7875</v>
      </c>
      <c r="J28" s="22" t="s">
        <v>102</v>
      </c>
      <c r="K28" s="23">
        <f>SUMIFS(salary,Region,"north",department,"CCD")</f>
        <v>94325</v>
      </c>
      <c r="L28" s="23">
        <f>SUMIFS(salary,Region,"south",department,"CCD")</f>
        <v>49000</v>
      </c>
      <c r="M28" s="23">
        <f>SUMIFS(salary,Region,"east",department,"CCD")</f>
        <v>49000</v>
      </c>
      <c r="N28" s="23">
        <f>SUMIFS(salary,Region,"west",department,"CCD")</f>
        <v>49000</v>
      </c>
    </row>
    <row r="29" spans="1:14" x14ac:dyDescent="0.4">
      <c r="A29" s="5">
        <v>26</v>
      </c>
      <c r="B29" s="5" t="s">
        <v>86</v>
      </c>
      <c r="C29" s="5" t="s">
        <v>87</v>
      </c>
      <c r="D29" s="5" t="s">
        <v>10</v>
      </c>
      <c r="E29" s="5" t="s">
        <v>15</v>
      </c>
      <c r="F29" s="5" t="s">
        <v>16</v>
      </c>
      <c r="G29" s="6">
        <v>30225</v>
      </c>
      <c r="H29" s="7">
        <v>19250</v>
      </c>
    </row>
    <row r="30" spans="1:14" x14ac:dyDescent="0.4">
      <c r="A30" s="5">
        <v>27</v>
      </c>
      <c r="B30" s="5" t="s">
        <v>88</v>
      </c>
      <c r="C30" s="5" t="s">
        <v>89</v>
      </c>
      <c r="D30" s="5" t="s">
        <v>10</v>
      </c>
      <c r="E30" s="5" t="s">
        <v>20</v>
      </c>
      <c r="F30" s="5" t="s">
        <v>90</v>
      </c>
      <c r="G30" s="6">
        <v>33787</v>
      </c>
      <c r="H30" s="7">
        <v>13125</v>
      </c>
    </row>
    <row r="31" spans="1:14" x14ac:dyDescent="0.4">
      <c r="A31" s="5">
        <v>28</v>
      </c>
      <c r="B31" s="5" t="s">
        <v>91</v>
      </c>
      <c r="C31" s="5" t="s">
        <v>92</v>
      </c>
      <c r="D31" s="5" t="s">
        <v>28</v>
      </c>
      <c r="E31" s="5" t="s">
        <v>36</v>
      </c>
      <c r="F31" s="5" t="s">
        <v>93</v>
      </c>
      <c r="G31" s="6">
        <v>34777</v>
      </c>
      <c r="H31" s="7">
        <v>10500</v>
      </c>
    </row>
    <row r="32" spans="1:14" x14ac:dyDescent="0.4">
      <c r="A32" s="5">
        <v>29</v>
      </c>
      <c r="B32" s="5" t="s">
        <v>94</v>
      </c>
      <c r="C32" s="5" t="s">
        <v>95</v>
      </c>
      <c r="D32" s="5" t="s">
        <v>19</v>
      </c>
      <c r="E32" s="5" t="s">
        <v>11</v>
      </c>
      <c r="F32" s="5" t="s">
        <v>64</v>
      </c>
      <c r="G32" s="6">
        <v>35189</v>
      </c>
      <c r="H32" s="7">
        <v>9625</v>
      </c>
    </row>
    <row r="33" spans="1:8" x14ac:dyDescent="0.4">
      <c r="A33" s="5">
        <v>30</v>
      </c>
      <c r="B33" s="5" t="s">
        <v>96</v>
      </c>
      <c r="C33" s="5" t="s">
        <v>97</v>
      </c>
      <c r="D33" s="5" t="s">
        <v>35</v>
      </c>
      <c r="E33" s="5" t="s">
        <v>15</v>
      </c>
      <c r="F33" s="5" t="s">
        <v>76</v>
      </c>
      <c r="G33" s="6">
        <v>32435</v>
      </c>
      <c r="H33" s="7">
        <v>14175</v>
      </c>
    </row>
    <row r="34" spans="1:8" x14ac:dyDescent="0.4">
      <c r="A34" s="5">
        <v>31</v>
      </c>
      <c r="B34" s="5" t="s">
        <v>98</v>
      </c>
      <c r="C34" s="5" t="s">
        <v>99</v>
      </c>
      <c r="D34" s="5" t="s">
        <v>28</v>
      </c>
      <c r="E34" s="5" t="s">
        <v>11</v>
      </c>
      <c r="F34" s="5" t="s">
        <v>40</v>
      </c>
      <c r="G34" s="6">
        <v>30225</v>
      </c>
      <c r="H34" s="7">
        <v>15750</v>
      </c>
    </row>
    <row r="35" spans="1:8" x14ac:dyDescent="0.4">
      <c r="A35" s="5">
        <v>32</v>
      </c>
      <c r="B35" s="5" t="s">
        <v>100</v>
      </c>
      <c r="C35" s="5" t="s">
        <v>101</v>
      </c>
      <c r="D35" s="5" t="s">
        <v>102</v>
      </c>
      <c r="E35" s="5" t="s">
        <v>20</v>
      </c>
      <c r="F35" s="5" t="s">
        <v>85</v>
      </c>
      <c r="G35" s="6">
        <v>30225</v>
      </c>
      <c r="H35" s="7">
        <v>15750</v>
      </c>
    </row>
    <row r="36" spans="1:8" x14ac:dyDescent="0.4">
      <c r="A36" s="5">
        <v>33</v>
      </c>
      <c r="B36" s="5" t="s">
        <v>103</v>
      </c>
      <c r="C36" s="5" t="s">
        <v>104</v>
      </c>
      <c r="D36" s="5" t="s">
        <v>102</v>
      </c>
      <c r="E36" s="5" t="s">
        <v>11</v>
      </c>
      <c r="F36" s="5" t="s">
        <v>43</v>
      </c>
      <c r="G36" s="6">
        <v>35618</v>
      </c>
      <c r="H36" s="7">
        <v>7000</v>
      </c>
    </row>
    <row r="37" spans="1:8" x14ac:dyDescent="0.4">
      <c r="A37" s="5">
        <v>34</v>
      </c>
      <c r="B37" s="5" t="s">
        <v>105</v>
      </c>
      <c r="C37" s="5" t="s">
        <v>106</v>
      </c>
      <c r="D37" s="5" t="s">
        <v>102</v>
      </c>
      <c r="E37" s="5" t="s">
        <v>11</v>
      </c>
      <c r="F37" s="5" t="s">
        <v>107</v>
      </c>
      <c r="G37" s="6">
        <v>33510</v>
      </c>
      <c r="H37" s="7">
        <v>8750</v>
      </c>
    </row>
    <row r="38" spans="1:8" x14ac:dyDescent="0.4">
      <c r="A38" s="5">
        <v>35</v>
      </c>
      <c r="B38" s="5" t="s">
        <v>108</v>
      </c>
      <c r="C38" s="5" t="s">
        <v>101</v>
      </c>
      <c r="D38" s="5" t="s">
        <v>24</v>
      </c>
      <c r="E38" s="5" t="s">
        <v>20</v>
      </c>
      <c r="F38" s="5" t="s">
        <v>85</v>
      </c>
      <c r="G38" s="6">
        <v>33729</v>
      </c>
      <c r="H38" s="7">
        <v>9275</v>
      </c>
    </row>
    <row r="39" spans="1:8" x14ac:dyDescent="0.4">
      <c r="A39" s="5">
        <v>36</v>
      </c>
      <c r="B39" s="5" t="s">
        <v>81</v>
      </c>
      <c r="C39" s="5" t="s">
        <v>109</v>
      </c>
      <c r="D39" s="5" t="s">
        <v>35</v>
      </c>
      <c r="E39" s="5" t="s">
        <v>36</v>
      </c>
      <c r="F39" s="5" t="s">
        <v>110</v>
      </c>
      <c r="G39" s="6">
        <v>34580</v>
      </c>
      <c r="H39" s="7">
        <v>11725</v>
      </c>
    </row>
    <row r="40" spans="1:8" x14ac:dyDescent="0.4">
      <c r="A40" s="5">
        <v>37</v>
      </c>
      <c r="B40" s="5" t="s">
        <v>50</v>
      </c>
      <c r="C40" s="5" t="s">
        <v>111</v>
      </c>
      <c r="D40" s="5" t="s">
        <v>49</v>
      </c>
      <c r="E40" s="5" t="s">
        <v>20</v>
      </c>
      <c r="F40" s="5" t="s">
        <v>112</v>
      </c>
      <c r="G40" s="6">
        <v>30225</v>
      </c>
      <c r="H40" s="7">
        <v>24500</v>
      </c>
    </row>
    <row r="41" spans="1:8" x14ac:dyDescent="0.4">
      <c r="A41" s="5">
        <v>38</v>
      </c>
      <c r="B41" s="5" t="s">
        <v>113</v>
      </c>
      <c r="C41" s="5" t="s">
        <v>114</v>
      </c>
      <c r="D41" s="5" t="s">
        <v>49</v>
      </c>
      <c r="E41" s="5" t="s">
        <v>11</v>
      </c>
      <c r="F41" s="5" t="s">
        <v>115</v>
      </c>
      <c r="G41" s="6">
        <v>30225</v>
      </c>
      <c r="H41" s="7">
        <v>24500</v>
      </c>
    </row>
    <row r="42" spans="1:8" x14ac:dyDescent="0.4">
      <c r="A42" s="5">
        <v>39</v>
      </c>
      <c r="B42" s="5" t="s">
        <v>56</v>
      </c>
      <c r="C42" s="5" t="s">
        <v>116</v>
      </c>
      <c r="D42" s="5" t="s">
        <v>49</v>
      </c>
      <c r="E42" s="5" t="s">
        <v>11</v>
      </c>
      <c r="F42" s="5" t="s">
        <v>117</v>
      </c>
      <c r="G42" s="6">
        <v>30225</v>
      </c>
      <c r="H42" s="7">
        <v>24500</v>
      </c>
    </row>
    <row r="43" spans="1:8" x14ac:dyDescent="0.4">
      <c r="A43" s="5">
        <v>40</v>
      </c>
      <c r="B43" s="5" t="s">
        <v>118</v>
      </c>
      <c r="C43" s="5" t="s">
        <v>119</v>
      </c>
      <c r="D43" s="5" t="s">
        <v>10</v>
      </c>
      <c r="E43" s="5" t="s">
        <v>20</v>
      </c>
      <c r="F43" s="5" t="s">
        <v>85</v>
      </c>
      <c r="G43" s="6">
        <v>33510</v>
      </c>
      <c r="H43" s="7">
        <v>10500</v>
      </c>
    </row>
    <row r="44" spans="1:8" x14ac:dyDescent="0.4">
      <c r="A44" s="5">
        <v>41</v>
      </c>
      <c r="B44" s="5" t="s">
        <v>120</v>
      </c>
      <c r="C44" s="5" t="s">
        <v>121</v>
      </c>
      <c r="D44" s="5" t="s">
        <v>19</v>
      </c>
      <c r="E44" s="5" t="s">
        <v>15</v>
      </c>
      <c r="F44" s="5" t="s">
        <v>46</v>
      </c>
      <c r="G44" s="6">
        <v>35595</v>
      </c>
      <c r="H44" s="7">
        <v>7875</v>
      </c>
    </row>
    <row r="45" spans="1:8" x14ac:dyDescent="0.4">
      <c r="A45" s="5">
        <v>42</v>
      </c>
      <c r="B45" s="5" t="s">
        <v>81</v>
      </c>
      <c r="C45" s="5" t="s">
        <v>122</v>
      </c>
      <c r="D45" s="5" t="s">
        <v>28</v>
      </c>
      <c r="E45" s="5" t="s">
        <v>15</v>
      </c>
      <c r="F45" s="5" t="s">
        <v>55</v>
      </c>
      <c r="G45" s="6">
        <v>33510</v>
      </c>
      <c r="H45" s="7">
        <v>13300</v>
      </c>
    </row>
    <row r="46" spans="1:8" x14ac:dyDescent="0.4">
      <c r="A46" s="5">
        <v>43</v>
      </c>
      <c r="B46" s="5" t="s">
        <v>123</v>
      </c>
      <c r="C46" s="5" t="s">
        <v>124</v>
      </c>
      <c r="D46" s="5" t="s">
        <v>35</v>
      </c>
      <c r="E46" s="5" t="s">
        <v>36</v>
      </c>
      <c r="F46" s="5" t="s">
        <v>93</v>
      </c>
      <c r="G46" s="6">
        <v>32435</v>
      </c>
      <c r="H46" s="7">
        <v>15750</v>
      </c>
    </row>
    <row r="47" spans="1:8" x14ac:dyDescent="0.4">
      <c r="A47" s="5">
        <v>44</v>
      </c>
      <c r="B47" s="5" t="s">
        <v>125</v>
      </c>
      <c r="C47" s="5" t="s">
        <v>126</v>
      </c>
      <c r="D47" s="5" t="s">
        <v>35</v>
      </c>
      <c r="E47" s="5" t="s">
        <v>15</v>
      </c>
      <c r="F47" s="5" t="s">
        <v>16</v>
      </c>
      <c r="G47" s="6">
        <v>33194</v>
      </c>
      <c r="H47" s="7">
        <v>13825</v>
      </c>
    </row>
    <row r="48" spans="1:8" x14ac:dyDescent="0.4">
      <c r="A48" s="5">
        <v>45</v>
      </c>
      <c r="B48" s="5" t="s">
        <v>127</v>
      </c>
      <c r="C48" s="5" t="s">
        <v>128</v>
      </c>
      <c r="D48" s="5" t="s">
        <v>28</v>
      </c>
      <c r="E48" s="5" t="s">
        <v>11</v>
      </c>
      <c r="F48" s="5" t="s">
        <v>12</v>
      </c>
      <c r="G48" s="6">
        <v>35618</v>
      </c>
      <c r="H48" s="7">
        <v>11375</v>
      </c>
    </row>
    <row r="49" spans="1:8" x14ac:dyDescent="0.4">
      <c r="A49" s="5">
        <v>46</v>
      </c>
      <c r="B49" s="5" t="s">
        <v>129</v>
      </c>
      <c r="C49" s="5" t="s">
        <v>130</v>
      </c>
      <c r="D49" s="5" t="s">
        <v>10</v>
      </c>
      <c r="E49" s="5" t="s">
        <v>11</v>
      </c>
      <c r="F49" s="5" t="s">
        <v>107</v>
      </c>
      <c r="G49" s="6">
        <v>33510</v>
      </c>
      <c r="H49" s="7">
        <v>15750</v>
      </c>
    </row>
    <row r="50" spans="1:8" x14ac:dyDescent="0.4">
      <c r="A50" s="5">
        <v>47</v>
      </c>
      <c r="B50" s="5" t="s">
        <v>131</v>
      </c>
      <c r="C50" s="5" t="s">
        <v>101</v>
      </c>
      <c r="D50" s="5" t="s">
        <v>19</v>
      </c>
      <c r="E50" s="5" t="s">
        <v>11</v>
      </c>
      <c r="F50" s="5" t="s">
        <v>29</v>
      </c>
      <c r="G50" s="6">
        <v>32180</v>
      </c>
      <c r="H50" s="7">
        <v>15750</v>
      </c>
    </row>
    <row r="51" spans="1:8" x14ac:dyDescent="0.4">
      <c r="A51" s="5">
        <v>48</v>
      </c>
      <c r="B51" s="5" t="s">
        <v>132</v>
      </c>
      <c r="C51" s="5" t="s">
        <v>101</v>
      </c>
      <c r="D51" s="5" t="s">
        <v>102</v>
      </c>
      <c r="E51" s="5" t="s">
        <v>36</v>
      </c>
      <c r="F51" s="5" t="s">
        <v>133</v>
      </c>
      <c r="G51" s="6">
        <v>32435</v>
      </c>
      <c r="H51" s="7">
        <v>15750</v>
      </c>
    </row>
    <row r="52" spans="1:8" x14ac:dyDescent="0.4">
      <c r="A52" s="5">
        <v>49</v>
      </c>
      <c r="B52" s="5" t="s">
        <v>134</v>
      </c>
      <c r="C52" s="5" t="s">
        <v>135</v>
      </c>
      <c r="D52" s="5" t="s">
        <v>102</v>
      </c>
      <c r="E52" s="5" t="s">
        <v>20</v>
      </c>
      <c r="F52" s="5" t="s">
        <v>59</v>
      </c>
      <c r="G52" s="6">
        <v>32435</v>
      </c>
      <c r="H52" s="7">
        <v>15750</v>
      </c>
    </row>
    <row r="53" spans="1:8" x14ac:dyDescent="0.4">
      <c r="A53" s="5">
        <v>50</v>
      </c>
      <c r="B53" s="5" t="s">
        <v>136</v>
      </c>
      <c r="C53" s="5" t="s">
        <v>130</v>
      </c>
      <c r="D53" s="5" t="s">
        <v>35</v>
      </c>
      <c r="E53" s="5" t="s">
        <v>36</v>
      </c>
      <c r="F53" s="5" t="s">
        <v>133</v>
      </c>
      <c r="G53" s="6">
        <v>32435</v>
      </c>
      <c r="H53" s="7">
        <v>15750</v>
      </c>
    </row>
    <row r="54" spans="1:8" x14ac:dyDescent="0.4">
      <c r="A54" s="5">
        <v>51</v>
      </c>
      <c r="B54" s="5" t="s">
        <v>137</v>
      </c>
      <c r="C54" s="5" t="s">
        <v>138</v>
      </c>
      <c r="D54" s="5" t="s">
        <v>10</v>
      </c>
      <c r="E54" s="5" t="s">
        <v>11</v>
      </c>
      <c r="F54" s="5" t="s">
        <v>52</v>
      </c>
      <c r="G54" s="6">
        <v>32436</v>
      </c>
      <c r="H54" s="7">
        <v>15750</v>
      </c>
    </row>
    <row r="55" spans="1:8" x14ac:dyDescent="0.4">
      <c r="A55" s="5">
        <v>52</v>
      </c>
      <c r="B55" s="5" t="s">
        <v>139</v>
      </c>
      <c r="C55" s="5" t="s">
        <v>140</v>
      </c>
      <c r="D55" s="5" t="s">
        <v>102</v>
      </c>
      <c r="E55" s="5" t="s">
        <v>11</v>
      </c>
      <c r="F55" s="5" t="s">
        <v>107</v>
      </c>
      <c r="G55" s="6">
        <v>32437</v>
      </c>
      <c r="H55" s="7">
        <v>19250</v>
      </c>
    </row>
    <row r="56" spans="1:8" x14ac:dyDescent="0.4">
      <c r="A56" s="5">
        <v>53</v>
      </c>
      <c r="B56" s="5" t="s">
        <v>141</v>
      </c>
      <c r="C56" s="5" t="s">
        <v>142</v>
      </c>
      <c r="D56" s="5" t="s">
        <v>102</v>
      </c>
      <c r="E56" s="5" t="s">
        <v>36</v>
      </c>
      <c r="F56" s="5" t="s">
        <v>143</v>
      </c>
      <c r="G56" s="6">
        <v>35034</v>
      </c>
      <c r="H56" s="7">
        <v>15750</v>
      </c>
    </row>
    <row r="57" spans="1:8" x14ac:dyDescent="0.4">
      <c r="A57" s="5">
        <v>54</v>
      </c>
      <c r="B57" s="5" t="s">
        <v>144</v>
      </c>
      <c r="C57" s="5" t="s">
        <v>145</v>
      </c>
      <c r="D57" s="5" t="s">
        <v>102</v>
      </c>
      <c r="E57" s="5" t="s">
        <v>15</v>
      </c>
      <c r="F57" s="5" t="s">
        <v>146</v>
      </c>
      <c r="G57" s="6">
        <v>34761</v>
      </c>
      <c r="H57" s="7">
        <v>15750</v>
      </c>
    </row>
    <row r="58" spans="1:8" x14ac:dyDescent="0.4">
      <c r="A58" s="5">
        <v>55</v>
      </c>
      <c r="B58" s="5" t="s">
        <v>147</v>
      </c>
      <c r="C58" s="5" t="s">
        <v>148</v>
      </c>
      <c r="D58" s="5" t="s">
        <v>102</v>
      </c>
      <c r="E58" s="5" t="s">
        <v>15</v>
      </c>
      <c r="F58" s="5" t="s">
        <v>149</v>
      </c>
      <c r="G58" s="6">
        <v>31717</v>
      </c>
      <c r="H58" s="7">
        <v>15750</v>
      </c>
    </row>
    <row r="59" spans="1:8" x14ac:dyDescent="0.4">
      <c r="A59" s="5">
        <v>56</v>
      </c>
      <c r="B59" s="5" t="s">
        <v>150</v>
      </c>
      <c r="C59" s="5" t="s">
        <v>151</v>
      </c>
      <c r="D59" s="5" t="s">
        <v>10</v>
      </c>
      <c r="E59" s="5" t="s">
        <v>36</v>
      </c>
      <c r="F59" s="5" t="s">
        <v>143</v>
      </c>
      <c r="G59" s="6">
        <v>33878</v>
      </c>
      <c r="H59" s="7">
        <v>14875</v>
      </c>
    </row>
    <row r="60" spans="1:8" x14ac:dyDescent="0.4">
      <c r="A60" s="5">
        <v>57</v>
      </c>
      <c r="B60" s="5" t="s">
        <v>152</v>
      </c>
      <c r="C60" s="5" t="s">
        <v>124</v>
      </c>
      <c r="D60" s="5" t="s">
        <v>10</v>
      </c>
      <c r="E60" s="5" t="s">
        <v>20</v>
      </c>
      <c r="F60" s="5" t="s">
        <v>153</v>
      </c>
      <c r="G60" s="6">
        <v>34098</v>
      </c>
      <c r="H60" s="7">
        <v>14875</v>
      </c>
    </row>
    <row r="61" spans="1:8" x14ac:dyDescent="0.4">
      <c r="A61" s="5">
        <v>58</v>
      </c>
      <c r="B61" s="5" t="s">
        <v>154</v>
      </c>
      <c r="C61" s="5" t="s">
        <v>78</v>
      </c>
      <c r="D61" s="5" t="s">
        <v>24</v>
      </c>
      <c r="E61" s="5" t="s">
        <v>11</v>
      </c>
      <c r="F61" s="5" t="s">
        <v>40</v>
      </c>
      <c r="G61" s="6">
        <v>33182</v>
      </c>
      <c r="H61" s="7">
        <v>17500</v>
      </c>
    </row>
    <row r="62" spans="1:8" x14ac:dyDescent="0.4">
      <c r="A62" s="5">
        <v>59</v>
      </c>
      <c r="B62" s="5" t="s">
        <v>155</v>
      </c>
      <c r="C62" s="5" t="s">
        <v>156</v>
      </c>
      <c r="D62" s="5" t="s">
        <v>19</v>
      </c>
      <c r="E62" s="5" t="s">
        <v>20</v>
      </c>
      <c r="F62" s="5" t="s">
        <v>90</v>
      </c>
      <c r="G62" s="6">
        <v>31791</v>
      </c>
      <c r="H62" s="7">
        <v>19250</v>
      </c>
    </row>
    <row r="63" spans="1:8" x14ac:dyDescent="0.4">
      <c r="A63" s="5">
        <v>60</v>
      </c>
      <c r="B63" s="5" t="s">
        <v>157</v>
      </c>
      <c r="C63" s="5" t="s">
        <v>158</v>
      </c>
      <c r="D63" s="5" t="s">
        <v>24</v>
      </c>
      <c r="E63" s="5" t="s">
        <v>20</v>
      </c>
      <c r="F63" s="5" t="s">
        <v>159</v>
      </c>
      <c r="G63" s="6">
        <v>32105</v>
      </c>
      <c r="H63" s="7">
        <v>19250</v>
      </c>
    </row>
    <row r="64" spans="1:8" x14ac:dyDescent="0.4">
      <c r="A64" s="5">
        <v>61</v>
      </c>
      <c r="B64" s="5" t="s">
        <v>160</v>
      </c>
      <c r="C64" s="5" t="s">
        <v>161</v>
      </c>
      <c r="D64" s="5" t="s">
        <v>19</v>
      </c>
      <c r="E64" s="5" t="s">
        <v>11</v>
      </c>
      <c r="F64" s="5" t="s">
        <v>40</v>
      </c>
      <c r="G64" s="6">
        <v>32106</v>
      </c>
      <c r="H64" s="7">
        <v>19250</v>
      </c>
    </row>
    <row r="65" spans="1:8" x14ac:dyDescent="0.4">
      <c r="A65" s="5">
        <v>62</v>
      </c>
      <c r="B65" s="5" t="s">
        <v>162</v>
      </c>
      <c r="C65" s="5" t="s">
        <v>66</v>
      </c>
      <c r="D65" s="5" t="s">
        <v>10</v>
      </c>
      <c r="E65" s="5" t="s">
        <v>11</v>
      </c>
      <c r="F65" s="5" t="s">
        <v>29</v>
      </c>
      <c r="G65" s="6">
        <v>32107</v>
      </c>
      <c r="H65" s="7">
        <v>19250</v>
      </c>
    </row>
    <row r="66" spans="1:8" x14ac:dyDescent="0.4">
      <c r="A66" s="5">
        <v>63</v>
      </c>
      <c r="B66" s="5" t="s">
        <v>163</v>
      </c>
      <c r="C66" s="5" t="s">
        <v>80</v>
      </c>
      <c r="D66" s="5" t="s">
        <v>28</v>
      </c>
      <c r="E66" s="5" t="s">
        <v>11</v>
      </c>
      <c r="F66" s="5" t="s">
        <v>52</v>
      </c>
      <c r="G66" s="6">
        <v>32440</v>
      </c>
      <c r="H66" s="7">
        <v>17500</v>
      </c>
    </row>
    <row r="67" spans="1:8" x14ac:dyDescent="0.4">
      <c r="A67" s="5">
        <v>64</v>
      </c>
      <c r="B67" s="5" t="s">
        <v>164</v>
      </c>
      <c r="C67" s="5" t="s">
        <v>165</v>
      </c>
      <c r="D67" s="5" t="s">
        <v>35</v>
      </c>
      <c r="E67" s="5" t="s">
        <v>20</v>
      </c>
      <c r="F67" s="5" t="s">
        <v>21</v>
      </c>
      <c r="G67" s="6">
        <v>32441</v>
      </c>
      <c r="H67" s="7">
        <v>17500</v>
      </c>
    </row>
    <row r="68" spans="1:8" x14ac:dyDescent="0.4">
      <c r="A68" s="5">
        <v>65</v>
      </c>
      <c r="B68" s="5" t="s">
        <v>166</v>
      </c>
      <c r="C68" s="5" t="s">
        <v>57</v>
      </c>
      <c r="D68" s="5" t="s">
        <v>102</v>
      </c>
      <c r="E68" s="5" t="s">
        <v>15</v>
      </c>
      <c r="F68" s="5" t="s">
        <v>55</v>
      </c>
      <c r="G68" s="6">
        <v>32442</v>
      </c>
      <c r="H68" s="7">
        <v>17500</v>
      </c>
    </row>
    <row r="69" spans="1:8" x14ac:dyDescent="0.4">
      <c r="A69" s="5">
        <v>66</v>
      </c>
      <c r="B69" s="5" t="s">
        <v>167</v>
      </c>
      <c r="C69" s="5" t="s">
        <v>168</v>
      </c>
      <c r="D69" s="5" t="s">
        <v>35</v>
      </c>
      <c r="E69" s="5" t="s">
        <v>11</v>
      </c>
      <c r="F69" s="5" t="s">
        <v>40</v>
      </c>
      <c r="G69" s="6">
        <v>32443</v>
      </c>
      <c r="H69" s="7">
        <v>17500</v>
      </c>
    </row>
    <row r="70" spans="1:8" x14ac:dyDescent="0.4">
      <c r="A70" s="5">
        <v>67</v>
      </c>
      <c r="B70" s="5" t="s">
        <v>169</v>
      </c>
      <c r="C70" s="5" t="s">
        <v>170</v>
      </c>
      <c r="D70" s="5" t="s">
        <v>35</v>
      </c>
      <c r="E70" s="5" t="s">
        <v>11</v>
      </c>
      <c r="F70" s="5" t="s">
        <v>107</v>
      </c>
      <c r="G70" s="6">
        <v>32444</v>
      </c>
      <c r="H70" s="7">
        <v>20125</v>
      </c>
    </row>
    <row r="71" spans="1:8" x14ac:dyDescent="0.4">
      <c r="A71" s="5">
        <v>68</v>
      </c>
      <c r="B71" s="5" t="s">
        <v>171</v>
      </c>
      <c r="C71" s="5" t="s">
        <v>57</v>
      </c>
      <c r="D71" s="5" t="s">
        <v>10</v>
      </c>
      <c r="E71" s="5" t="s">
        <v>11</v>
      </c>
      <c r="F71" s="5" t="s">
        <v>117</v>
      </c>
      <c r="G71" s="6">
        <v>35034</v>
      </c>
      <c r="H71" s="7">
        <v>14000</v>
      </c>
    </row>
    <row r="72" spans="1:8" x14ac:dyDescent="0.4">
      <c r="A72" s="5">
        <v>69</v>
      </c>
      <c r="B72" s="5" t="s">
        <v>172</v>
      </c>
      <c r="C72" s="5" t="s">
        <v>101</v>
      </c>
      <c r="D72" s="5" t="s">
        <v>35</v>
      </c>
      <c r="E72" s="5" t="s">
        <v>11</v>
      </c>
      <c r="F72" s="5" t="s">
        <v>117</v>
      </c>
      <c r="G72" s="6">
        <v>34761</v>
      </c>
      <c r="H72" s="7">
        <v>14000</v>
      </c>
    </row>
    <row r="73" spans="1:8" x14ac:dyDescent="0.4">
      <c r="A73" s="5">
        <v>70</v>
      </c>
      <c r="B73" s="5" t="s">
        <v>173</v>
      </c>
      <c r="C73" s="5" t="s">
        <v>170</v>
      </c>
      <c r="D73" s="5" t="s">
        <v>24</v>
      </c>
      <c r="E73" s="5" t="s">
        <v>15</v>
      </c>
      <c r="F73" s="5" t="s">
        <v>55</v>
      </c>
      <c r="G73" s="6">
        <v>34762</v>
      </c>
      <c r="H73" s="7">
        <v>14000</v>
      </c>
    </row>
    <row r="74" spans="1:8" x14ac:dyDescent="0.4">
      <c r="A74" s="5">
        <v>71</v>
      </c>
      <c r="B74" s="5" t="s">
        <v>174</v>
      </c>
      <c r="C74" s="5" t="s">
        <v>175</v>
      </c>
      <c r="D74" s="5" t="s">
        <v>28</v>
      </c>
      <c r="E74" s="5" t="s">
        <v>36</v>
      </c>
      <c r="F74" s="5" t="s">
        <v>176</v>
      </c>
      <c r="G74" s="6">
        <v>34763</v>
      </c>
      <c r="H74" s="7">
        <v>14000</v>
      </c>
    </row>
    <row r="75" spans="1:8" x14ac:dyDescent="0.4">
      <c r="A75" s="5">
        <v>72</v>
      </c>
      <c r="B75" s="5" t="s">
        <v>177</v>
      </c>
      <c r="C75" s="5" t="s">
        <v>99</v>
      </c>
      <c r="D75" s="5" t="s">
        <v>28</v>
      </c>
      <c r="E75" s="5" t="s">
        <v>20</v>
      </c>
      <c r="F75" s="5" t="s">
        <v>112</v>
      </c>
      <c r="G75" s="6">
        <v>32438</v>
      </c>
      <c r="H75" s="7">
        <v>17500</v>
      </c>
    </row>
    <row r="76" spans="1:8" x14ac:dyDescent="0.4">
      <c r="A76" s="5">
        <v>73</v>
      </c>
      <c r="B76" s="5" t="s">
        <v>178</v>
      </c>
      <c r="C76" s="5" t="s">
        <v>179</v>
      </c>
      <c r="D76" s="5" t="s">
        <v>102</v>
      </c>
      <c r="E76" s="5" t="s">
        <v>11</v>
      </c>
      <c r="F76" s="5" t="s">
        <v>64</v>
      </c>
      <c r="G76" s="6">
        <v>32439</v>
      </c>
      <c r="H76" s="7">
        <v>17500</v>
      </c>
    </row>
    <row r="77" spans="1:8" x14ac:dyDescent="0.4">
      <c r="A77" s="5">
        <v>74</v>
      </c>
      <c r="B77" s="5" t="s">
        <v>180</v>
      </c>
      <c r="C77" s="5" t="s">
        <v>181</v>
      </c>
      <c r="D77" s="5" t="s">
        <v>10</v>
      </c>
      <c r="E77" s="5" t="s">
        <v>15</v>
      </c>
      <c r="F77" s="5" t="s">
        <v>46</v>
      </c>
      <c r="G77" s="6">
        <v>32440</v>
      </c>
      <c r="H77" s="7">
        <v>17500</v>
      </c>
    </row>
    <row r="78" spans="1:8" x14ac:dyDescent="0.4">
      <c r="A78" s="5">
        <v>75</v>
      </c>
      <c r="B78" s="5" t="s">
        <v>182</v>
      </c>
      <c r="C78" s="5" t="s">
        <v>183</v>
      </c>
      <c r="D78" s="5" t="s">
        <v>19</v>
      </c>
      <c r="E78" s="5" t="s">
        <v>15</v>
      </c>
      <c r="F78" s="5" t="s">
        <v>55</v>
      </c>
      <c r="G78" s="6">
        <v>32441</v>
      </c>
      <c r="H78" s="7">
        <v>17500</v>
      </c>
    </row>
    <row r="79" spans="1:8" x14ac:dyDescent="0.4">
      <c r="A79" s="5">
        <v>76</v>
      </c>
      <c r="B79" s="5" t="s">
        <v>184</v>
      </c>
      <c r="C79" s="5" t="s">
        <v>126</v>
      </c>
      <c r="D79" s="5" t="s">
        <v>102</v>
      </c>
      <c r="E79" s="5" t="s">
        <v>36</v>
      </c>
      <c r="F79" s="5" t="s">
        <v>176</v>
      </c>
      <c r="G79" s="6">
        <v>32442</v>
      </c>
      <c r="H79" s="7">
        <v>17500</v>
      </c>
    </row>
    <row r="80" spans="1:8" x14ac:dyDescent="0.4">
      <c r="A80" s="5">
        <v>77</v>
      </c>
      <c r="B80" s="5" t="s">
        <v>185</v>
      </c>
      <c r="C80" s="5" t="s">
        <v>168</v>
      </c>
      <c r="D80" s="5" t="s">
        <v>28</v>
      </c>
      <c r="E80" s="5" t="s">
        <v>11</v>
      </c>
      <c r="F80" s="5" t="s">
        <v>25</v>
      </c>
      <c r="G80" s="6">
        <v>32443</v>
      </c>
      <c r="H80" s="7">
        <v>17500</v>
      </c>
    </row>
    <row r="81" spans="1:8" x14ac:dyDescent="0.4">
      <c r="A81" s="5">
        <v>78</v>
      </c>
      <c r="B81" s="5" t="s">
        <v>186</v>
      </c>
      <c r="C81" s="5" t="s">
        <v>187</v>
      </c>
      <c r="D81" s="5" t="s">
        <v>10</v>
      </c>
      <c r="E81" s="5" t="s">
        <v>36</v>
      </c>
      <c r="F81" s="5" t="s">
        <v>93</v>
      </c>
      <c r="G81" s="6">
        <v>32444</v>
      </c>
      <c r="H81" s="7">
        <v>17500</v>
      </c>
    </row>
    <row r="82" spans="1:8" x14ac:dyDescent="0.4">
      <c r="A82" s="5">
        <v>79</v>
      </c>
      <c r="B82" s="5" t="s">
        <v>188</v>
      </c>
      <c r="C82" s="5" t="s">
        <v>189</v>
      </c>
      <c r="D82" s="5" t="s">
        <v>24</v>
      </c>
      <c r="E82" s="5" t="s">
        <v>11</v>
      </c>
      <c r="F82" s="5" t="s">
        <v>25</v>
      </c>
      <c r="G82" s="6">
        <v>32445</v>
      </c>
      <c r="H82" s="7">
        <v>17500</v>
      </c>
    </row>
    <row r="83" spans="1:8" x14ac:dyDescent="0.4">
      <c r="A83" s="5">
        <v>80</v>
      </c>
      <c r="B83" s="5" t="s">
        <v>190</v>
      </c>
      <c r="C83" s="5" t="s">
        <v>191</v>
      </c>
      <c r="D83" s="5" t="s">
        <v>24</v>
      </c>
      <c r="E83" s="5" t="s">
        <v>11</v>
      </c>
      <c r="F83" s="5" t="s">
        <v>12</v>
      </c>
      <c r="G83" s="6">
        <v>32446</v>
      </c>
      <c r="H83" s="7">
        <v>17500</v>
      </c>
    </row>
    <row r="84" spans="1:8" x14ac:dyDescent="0.4">
      <c r="A84" s="5">
        <v>81</v>
      </c>
      <c r="B84" s="5" t="s">
        <v>192</v>
      </c>
      <c r="C84" s="5" t="s">
        <v>193</v>
      </c>
      <c r="D84" s="5" t="s">
        <v>102</v>
      </c>
      <c r="E84" s="5" t="s">
        <v>20</v>
      </c>
      <c r="F84" s="5" t="s">
        <v>153</v>
      </c>
      <c r="G84" s="6">
        <v>32447</v>
      </c>
      <c r="H84" s="7">
        <v>17500</v>
      </c>
    </row>
    <row r="85" spans="1:8" x14ac:dyDescent="0.4">
      <c r="A85" s="5">
        <v>82</v>
      </c>
      <c r="B85" s="5" t="s">
        <v>194</v>
      </c>
      <c r="C85" s="5" t="s">
        <v>195</v>
      </c>
      <c r="D85" s="5" t="s">
        <v>28</v>
      </c>
      <c r="E85" s="5" t="s">
        <v>15</v>
      </c>
      <c r="F85" s="5" t="s">
        <v>16</v>
      </c>
      <c r="G85" s="6">
        <v>32448</v>
      </c>
      <c r="H85" s="7">
        <v>17500</v>
      </c>
    </row>
    <row r="86" spans="1:8" x14ac:dyDescent="0.4">
      <c r="A86" s="5">
        <v>83</v>
      </c>
      <c r="B86" s="5" t="s">
        <v>196</v>
      </c>
      <c r="C86" s="5" t="s">
        <v>168</v>
      </c>
      <c r="D86" s="5" t="s">
        <v>102</v>
      </c>
      <c r="E86" s="5" t="s">
        <v>11</v>
      </c>
      <c r="F86" s="5" t="s">
        <v>115</v>
      </c>
      <c r="G86" s="6">
        <v>36221</v>
      </c>
      <c r="H86" s="7">
        <v>7000</v>
      </c>
    </row>
    <row r="87" spans="1:8" x14ac:dyDescent="0.4">
      <c r="A87" s="5">
        <v>84</v>
      </c>
      <c r="B87" s="5" t="s">
        <v>197</v>
      </c>
      <c r="C87" s="5" t="s">
        <v>198</v>
      </c>
      <c r="D87" s="5" t="s">
        <v>28</v>
      </c>
      <c r="E87" s="5" t="s">
        <v>15</v>
      </c>
      <c r="F87" s="5" t="s">
        <v>55</v>
      </c>
      <c r="G87" s="6">
        <v>36222</v>
      </c>
      <c r="H87" s="7">
        <v>7000</v>
      </c>
    </row>
    <row r="88" spans="1:8" x14ac:dyDescent="0.4">
      <c r="A88" s="5">
        <v>85</v>
      </c>
      <c r="B88" s="5" t="s">
        <v>199</v>
      </c>
      <c r="C88" s="5" t="s">
        <v>200</v>
      </c>
      <c r="D88" s="5" t="s">
        <v>28</v>
      </c>
      <c r="E88" s="5" t="s">
        <v>11</v>
      </c>
      <c r="F88" s="5" t="s">
        <v>40</v>
      </c>
      <c r="G88" s="6">
        <v>35809</v>
      </c>
      <c r="H88" s="7">
        <v>7000</v>
      </c>
    </row>
    <row r="89" spans="1:8" x14ac:dyDescent="0.4">
      <c r="A89" s="5">
        <v>86</v>
      </c>
      <c r="B89" s="5" t="s">
        <v>201</v>
      </c>
      <c r="C89" s="5" t="s">
        <v>75</v>
      </c>
      <c r="D89" s="5" t="s">
        <v>102</v>
      </c>
      <c r="E89" s="5" t="s">
        <v>11</v>
      </c>
      <c r="F89" s="5" t="s">
        <v>52</v>
      </c>
      <c r="G89" s="6">
        <v>35810</v>
      </c>
      <c r="H89" s="7">
        <v>17500</v>
      </c>
    </row>
    <row r="90" spans="1:8" x14ac:dyDescent="0.4">
      <c r="A90" s="5">
        <v>87</v>
      </c>
      <c r="B90" s="5" t="s">
        <v>202</v>
      </c>
      <c r="C90" s="5" t="s">
        <v>203</v>
      </c>
      <c r="D90" s="5" t="s">
        <v>24</v>
      </c>
      <c r="E90" s="5" t="s">
        <v>20</v>
      </c>
      <c r="F90" s="5" t="s">
        <v>21</v>
      </c>
      <c r="G90" s="6">
        <v>35811</v>
      </c>
      <c r="H90" s="7">
        <v>17500</v>
      </c>
    </row>
    <row r="91" spans="1:8" x14ac:dyDescent="0.4">
      <c r="A91" s="5">
        <v>88</v>
      </c>
      <c r="B91" s="5" t="s">
        <v>204</v>
      </c>
      <c r="C91" s="5" t="s">
        <v>205</v>
      </c>
      <c r="D91" s="5" t="s">
        <v>24</v>
      </c>
      <c r="E91" s="5" t="s">
        <v>36</v>
      </c>
      <c r="F91" s="5" t="s">
        <v>37</v>
      </c>
      <c r="G91" s="6">
        <v>35794</v>
      </c>
      <c r="H91" s="7">
        <v>7875</v>
      </c>
    </row>
    <row r="92" spans="1:8" x14ac:dyDescent="0.4">
      <c r="A92" s="5">
        <v>89</v>
      </c>
      <c r="B92" s="5" t="s">
        <v>206</v>
      </c>
      <c r="C92" s="5" t="s">
        <v>207</v>
      </c>
      <c r="D92" s="5" t="s">
        <v>10</v>
      </c>
      <c r="E92" s="5" t="s">
        <v>11</v>
      </c>
      <c r="F92" s="5" t="s">
        <v>115</v>
      </c>
      <c r="G92" s="6">
        <v>28907</v>
      </c>
      <c r="H92" s="7">
        <v>22750</v>
      </c>
    </row>
    <row r="93" spans="1:8" x14ac:dyDescent="0.4">
      <c r="A93" s="5">
        <v>90</v>
      </c>
      <c r="B93" s="5" t="s">
        <v>208</v>
      </c>
      <c r="C93" s="5" t="s">
        <v>128</v>
      </c>
      <c r="D93" s="5" t="s">
        <v>28</v>
      </c>
      <c r="E93" s="5" t="s">
        <v>11</v>
      </c>
      <c r="F93" s="5" t="s">
        <v>64</v>
      </c>
      <c r="G93" s="6">
        <v>29226</v>
      </c>
      <c r="H93" s="7">
        <v>22750</v>
      </c>
    </row>
    <row r="94" spans="1:8" x14ac:dyDescent="0.4">
      <c r="A94" s="5">
        <v>91</v>
      </c>
      <c r="B94" s="5" t="s">
        <v>209</v>
      </c>
      <c r="C94" s="5" t="s">
        <v>210</v>
      </c>
      <c r="D94" s="5" t="s">
        <v>10</v>
      </c>
      <c r="E94" s="5" t="s">
        <v>15</v>
      </c>
      <c r="F94" s="5" t="s">
        <v>55</v>
      </c>
      <c r="G94" s="6">
        <v>29172</v>
      </c>
      <c r="H94" s="7">
        <v>22750</v>
      </c>
    </row>
    <row r="95" spans="1:8" x14ac:dyDescent="0.4">
      <c r="A95" s="5">
        <v>92</v>
      </c>
      <c r="B95" s="5" t="s">
        <v>211</v>
      </c>
      <c r="C95" s="5" t="s">
        <v>212</v>
      </c>
      <c r="D95" s="5" t="s">
        <v>24</v>
      </c>
      <c r="E95" s="5" t="s">
        <v>15</v>
      </c>
      <c r="F95" s="5" t="s">
        <v>146</v>
      </c>
      <c r="G95" s="6">
        <v>32603</v>
      </c>
      <c r="H95" s="7">
        <v>17325</v>
      </c>
    </row>
    <row r="96" spans="1:8" x14ac:dyDescent="0.4">
      <c r="A96" s="5">
        <v>93</v>
      </c>
      <c r="B96" s="5" t="s">
        <v>213</v>
      </c>
      <c r="C96" s="5" t="s">
        <v>66</v>
      </c>
      <c r="D96" s="5" t="s">
        <v>10</v>
      </c>
      <c r="E96" s="5" t="s">
        <v>20</v>
      </c>
      <c r="F96" s="5" t="s">
        <v>90</v>
      </c>
      <c r="G96" s="6">
        <v>32604</v>
      </c>
      <c r="H96" s="7">
        <v>17325</v>
      </c>
    </row>
    <row r="97" spans="1:8" x14ac:dyDescent="0.4">
      <c r="A97" s="5">
        <v>94</v>
      </c>
      <c r="B97" s="5" t="s">
        <v>214</v>
      </c>
      <c r="C97" s="5" t="s">
        <v>215</v>
      </c>
      <c r="D97" s="5" t="s">
        <v>24</v>
      </c>
      <c r="E97" s="5" t="s">
        <v>36</v>
      </c>
      <c r="F97" s="5" t="s">
        <v>110</v>
      </c>
      <c r="G97" s="6">
        <v>32605</v>
      </c>
      <c r="H97" s="7">
        <v>17325</v>
      </c>
    </row>
    <row r="98" spans="1:8" x14ac:dyDescent="0.4">
      <c r="A98" s="5">
        <v>95</v>
      </c>
      <c r="B98" s="5" t="s">
        <v>216</v>
      </c>
      <c r="C98" s="5" t="s">
        <v>106</v>
      </c>
      <c r="D98" s="5" t="s">
        <v>24</v>
      </c>
      <c r="E98" s="5" t="s">
        <v>20</v>
      </c>
      <c r="F98" s="5" t="s">
        <v>90</v>
      </c>
      <c r="G98" s="6">
        <v>32606</v>
      </c>
      <c r="H98" s="7">
        <v>17325</v>
      </c>
    </row>
    <row r="99" spans="1:8" x14ac:dyDescent="0.4">
      <c r="A99" s="5">
        <v>96</v>
      </c>
      <c r="B99" s="5" t="s">
        <v>22</v>
      </c>
      <c r="C99" s="5" t="s">
        <v>18</v>
      </c>
      <c r="D99" s="5" t="s">
        <v>28</v>
      </c>
      <c r="E99" s="5" t="s">
        <v>36</v>
      </c>
      <c r="F99" s="5" t="s">
        <v>143</v>
      </c>
      <c r="G99" s="6">
        <v>32607</v>
      </c>
      <c r="H99" s="7">
        <v>17325</v>
      </c>
    </row>
    <row r="100" spans="1:8" x14ac:dyDescent="0.4">
      <c r="A100" s="5">
        <v>97</v>
      </c>
      <c r="B100" s="5" t="s">
        <v>217</v>
      </c>
      <c r="C100" s="5" t="s">
        <v>218</v>
      </c>
      <c r="D100" s="5" t="s">
        <v>28</v>
      </c>
      <c r="E100" s="5" t="s">
        <v>20</v>
      </c>
      <c r="F100" s="5" t="s">
        <v>159</v>
      </c>
      <c r="G100" s="6">
        <v>32608</v>
      </c>
      <c r="H100" s="7">
        <v>17325</v>
      </c>
    </row>
    <row r="101" spans="1:8" x14ac:dyDescent="0.4">
      <c r="A101" s="5">
        <v>98</v>
      </c>
      <c r="B101" s="5" t="s">
        <v>219</v>
      </c>
      <c r="C101" s="5" t="s">
        <v>220</v>
      </c>
      <c r="D101" s="5" t="s">
        <v>102</v>
      </c>
      <c r="E101" s="5" t="s">
        <v>11</v>
      </c>
      <c r="F101" s="5" t="s">
        <v>25</v>
      </c>
      <c r="G101" s="6">
        <v>32609</v>
      </c>
      <c r="H101" s="7">
        <v>17325</v>
      </c>
    </row>
    <row r="102" spans="1:8" x14ac:dyDescent="0.4">
      <c r="A102" s="5">
        <v>99</v>
      </c>
      <c r="B102" s="5" t="s">
        <v>221</v>
      </c>
      <c r="C102" s="5" t="s">
        <v>168</v>
      </c>
      <c r="D102" s="5" t="s">
        <v>49</v>
      </c>
      <c r="E102" s="5" t="s">
        <v>36</v>
      </c>
      <c r="F102" s="5" t="s">
        <v>93</v>
      </c>
      <c r="G102" s="6">
        <v>35794</v>
      </c>
      <c r="H102" s="7">
        <v>10500</v>
      </c>
    </row>
    <row r="103" spans="1:8" x14ac:dyDescent="0.4">
      <c r="A103" s="5">
        <v>100</v>
      </c>
      <c r="B103" s="5" t="s">
        <v>222</v>
      </c>
      <c r="C103" s="5" t="s">
        <v>223</v>
      </c>
      <c r="D103" s="5" t="s">
        <v>49</v>
      </c>
      <c r="E103" s="5" t="s">
        <v>20</v>
      </c>
      <c r="F103" s="5" t="s">
        <v>21</v>
      </c>
      <c r="G103" s="6">
        <v>36193</v>
      </c>
      <c r="H103" s="7">
        <v>7875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department</vt:lpstr>
      <vt:lpstr>Region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Anshuman Singh</cp:lastModifiedBy>
  <dcterms:created xsi:type="dcterms:W3CDTF">2022-08-08T03:58:57Z</dcterms:created>
  <dcterms:modified xsi:type="dcterms:W3CDTF">2024-07-19T05:42:49Z</dcterms:modified>
</cp:coreProperties>
</file>