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_Info_Quantif" sheetId="1" r:id="rId4"/>
    <sheet state="visible" name="PCR program" sheetId="2" r:id="rId5"/>
    <sheet state="visible" name="PCR and quantification" sheetId="3" r:id="rId6"/>
    <sheet state="visible" name="Librairies calculation" sheetId="4" r:id="rId7"/>
    <sheet state="visible" name="Dilution" sheetId="5" r:id="rId8"/>
    <sheet state="visible" name="Library" sheetId="6" r:id="rId9"/>
  </sheets>
  <definedNames/>
  <calcPr/>
</workbook>
</file>

<file path=xl/sharedStrings.xml><?xml version="1.0" encoding="utf-8"?>
<sst xmlns="http://schemas.openxmlformats.org/spreadsheetml/2006/main" count="1703" uniqueCount="346">
  <si>
    <t>Batch C of samples spring 2020</t>
  </si>
  <si>
    <t>Qubit Gibson 3/20/23</t>
  </si>
  <si>
    <t>Dilution to 5 ng/uL</t>
  </si>
  <si>
    <t>sample #</t>
  </si>
  <si>
    <t>Plot #</t>
  </si>
  <si>
    <t>Rep</t>
  </si>
  <si>
    <t>Rotation Type</t>
  </si>
  <si>
    <t>Sampling Date</t>
  </si>
  <si>
    <t>DNA extraction label</t>
  </si>
  <si>
    <t>Qubit 1</t>
  </si>
  <si>
    <t>Qubit 2</t>
  </si>
  <si>
    <t>Qubit average</t>
  </si>
  <si>
    <t xml:space="preserve">EB to add to 4 uL of DNA  </t>
  </si>
  <si>
    <t>Total per tube</t>
  </si>
  <si>
    <t>Corn-Peanut</t>
  </si>
  <si>
    <t>April 2020</t>
  </si>
  <si>
    <t>101C</t>
  </si>
  <si>
    <t>Cotton-Peanut</t>
  </si>
  <si>
    <t>102C</t>
  </si>
  <si>
    <t>Soybean-Corn-Peanut</t>
  </si>
  <si>
    <t>103C</t>
  </si>
  <si>
    <t>Peanut-Corn-Soybean</t>
  </si>
  <si>
    <t>104C</t>
  </si>
  <si>
    <t>Soybean-Cotton-Peanut</t>
  </si>
  <si>
    <t>105C</t>
  </si>
  <si>
    <t>Peanut-Peanut</t>
  </si>
  <si>
    <t>106C</t>
  </si>
  <si>
    <t>Peanut-Cotton-Cotton</t>
  </si>
  <si>
    <t>107C</t>
  </si>
  <si>
    <t>Soybean-Peanut</t>
  </si>
  <si>
    <t>108C</t>
  </si>
  <si>
    <t>Peanut-Cotton-Soybean</t>
  </si>
  <si>
    <t>109C</t>
  </si>
  <si>
    <t>201C</t>
  </si>
  <si>
    <t>202C</t>
  </si>
  <si>
    <t>203C</t>
  </si>
  <si>
    <t>204C</t>
  </si>
  <si>
    <t>205C</t>
  </si>
  <si>
    <t>206C</t>
  </si>
  <si>
    <t>207C</t>
  </si>
  <si>
    <t>208C</t>
  </si>
  <si>
    <t>209C</t>
  </si>
  <si>
    <t>301C</t>
  </si>
  <si>
    <t>302C</t>
  </si>
  <si>
    <t>303C</t>
  </si>
  <si>
    <t>304C</t>
  </si>
  <si>
    <t>S1</t>
  </si>
  <si>
    <t>305C</t>
  </si>
  <si>
    <t>S2</t>
  </si>
  <si>
    <t>306C</t>
  </si>
  <si>
    <t>pos</t>
  </si>
  <si>
    <t>307C</t>
  </si>
  <si>
    <t>too high</t>
  </si>
  <si>
    <t>too hish</t>
  </si>
  <si>
    <t>d2x</t>
  </si>
  <si>
    <t>308C</t>
  </si>
  <si>
    <t>309C</t>
  </si>
  <si>
    <t>401C</t>
  </si>
  <si>
    <t>402C</t>
  </si>
  <si>
    <t>403C</t>
  </si>
  <si>
    <t>404C</t>
  </si>
  <si>
    <t>405C</t>
  </si>
  <si>
    <t>406C</t>
  </si>
  <si>
    <t>407C</t>
  </si>
  <si>
    <t>408C</t>
  </si>
  <si>
    <t>409C</t>
  </si>
  <si>
    <t>501C</t>
  </si>
  <si>
    <t>502C</t>
  </si>
  <si>
    <t>503C</t>
  </si>
  <si>
    <t>504C</t>
  </si>
  <si>
    <t>505C</t>
  </si>
  <si>
    <t>506C</t>
  </si>
  <si>
    <t>507C</t>
  </si>
  <si>
    <t>508C</t>
  </si>
  <si>
    <t>509C</t>
  </si>
  <si>
    <t>A1</t>
  </si>
  <si>
    <t>Controls Soils</t>
  </si>
  <si>
    <t>46C</t>
  </si>
  <si>
    <t>A2</t>
  </si>
  <si>
    <t>47C</t>
  </si>
  <si>
    <t>A3</t>
  </si>
  <si>
    <t>48C</t>
  </si>
  <si>
    <t>A4</t>
  </si>
  <si>
    <t>49C</t>
  </si>
  <si>
    <t>A5</t>
  </si>
  <si>
    <t>50C</t>
  </si>
  <si>
    <t>AVG Concentration</t>
  </si>
  <si>
    <t>Qbit 1-25</t>
  </si>
  <si>
    <t>s1</t>
  </si>
  <si>
    <t>Qbit 26-50</t>
  </si>
  <si>
    <t>Batch C of samples spring 2019</t>
  </si>
  <si>
    <t>Samples quantified and diluted by Gibson the 3/22/23 cf first window</t>
  </si>
  <si>
    <t>PCR 1</t>
  </si>
  <si>
    <t xml:space="preserve">Parameters: </t>
  </si>
  <si>
    <t>gotaq parameters recommended by Promega</t>
  </si>
  <si>
    <t>Date:</t>
  </si>
  <si>
    <t>PCR Mix (Total+1)</t>
  </si>
  <si>
    <t>full 18S</t>
  </si>
  <si>
    <t>Unit</t>
  </si>
  <si>
    <t>Initial Concentration</t>
  </si>
  <si>
    <t>Final Concentration</t>
  </si>
  <si>
    <t>Vol. per tube (µl)</t>
  </si>
  <si>
    <t xml:space="preserve">Vol. Total (µl) </t>
  </si>
  <si>
    <t>PCR 3 3/23/2022, same protocol as PCR 1 --&gt; failed</t>
  </si>
  <si>
    <t>Gotaq 2x Master Mix</t>
  </si>
  <si>
    <t>-</t>
  </si>
  <si>
    <t>2x</t>
  </si>
  <si>
    <t>1x</t>
  </si>
  <si>
    <t>Several more attempts --&gt; failed</t>
  </si>
  <si>
    <t>3/30/23</t>
  </si>
  <si>
    <t>Primer F: 5AmF</t>
  </si>
  <si>
    <t xml:space="preserve"> µM</t>
  </si>
  <si>
    <t>Primer R: RibBR</t>
  </si>
  <si>
    <t>µM</t>
  </si>
  <si>
    <t>PCR 3 redo 3/31/23 NG. same protocol as PCR1 --&gt; good</t>
  </si>
  <si>
    <t>Nuclease-Free Water</t>
  </si>
  <si>
    <t>PCR 5 redo 3/31/23 NG. same protocol as PCR1 --&gt; good</t>
  </si>
  <si>
    <t>Total:</t>
  </si>
  <si>
    <t>PCR Program:</t>
  </si>
  <si>
    <t>Tubes labels</t>
  </si>
  <si>
    <t>Note</t>
  </si>
  <si>
    <t>T (°C)</t>
  </si>
  <si>
    <t>Time</t>
  </si>
  <si>
    <t>5ng/ul</t>
  </si>
  <si>
    <t>Final Volume (µl)</t>
  </si>
  <si>
    <t>95°C</t>
  </si>
  <si>
    <t>2:00</t>
  </si>
  <si>
    <t>DNA template (µl)</t>
  </si>
  <si>
    <t>0:30</t>
  </si>
  <si>
    <t>Distributed Volume (µl)</t>
  </si>
  <si>
    <t>48°C</t>
  </si>
  <si>
    <t>Tubes Number</t>
  </si>
  <si>
    <t>72°C</t>
  </si>
  <si>
    <t>4:00</t>
  </si>
  <si>
    <t>GOTO 32 cycles</t>
  </si>
  <si>
    <t>5:00</t>
  </si>
  <si>
    <t>Storage</t>
  </si>
  <si>
    <t>for ever</t>
  </si>
  <si>
    <t>T-</t>
  </si>
  <si>
    <t>neg control</t>
  </si>
  <si>
    <t>PCR 2</t>
  </si>
  <si>
    <t>PCR 4 done 3/24/23. Same protocol as PCR 2  --&gt; failed</t>
  </si>
  <si>
    <t>PCR4 redo 4/2/23 QB --&gt; not amazing...</t>
  </si>
  <si>
    <t>PCR6 4/2/23 QB --&gt; not amazing...</t>
  </si>
  <si>
    <t>Redo PCR 7 with new primer and new water 4/3/23 --&gt; all good</t>
  </si>
  <si>
    <t>PCR 3 redo</t>
  </si>
  <si>
    <t>1A</t>
  </si>
  <si>
    <t>pos control</t>
  </si>
  <si>
    <t>2A</t>
  </si>
  <si>
    <t>3A</t>
  </si>
  <si>
    <t>4A</t>
  </si>
  <si>
    <t>t-</t>
  </si>
  <si>
    <t>Redo few tubes both NG and QB to troubleshoot</t>
  </si>
  <si>
    <t>29/30/2023</t>
  </si>
  <si>
    <t>Redo bad tubes with new primers and new water</t>
  </si>
  <si>
    <t>PCR 8 redo</t>
  </si>
  <si>
    <t>207 C</t>
  </si>
  <si>
    <t>208 C</t>
  </si>
  <si>
    <t>301 C</t>
  </si>
  <si>
    <t>306 C</t>
  </si>
  <si>
    <t>309 C</t>
  </si>
  <si>
    <t>401 C</t>
  </si>
  <si>
    <t>402 C</t>
  </si>
  <si>
    <t>409 C</t>
  </si>
  <si>
    <t>505 C</t>
  </si>
  <si>
    <t>50 C</t>
  </si>
  <si>
    <t>101 C</t>
  </si>
  <si>
    <t>PCR1 NG 3/22/23</t>
  </si>
  <si>
    <t>PCR2 NG 3/31/23 4/01/23</t>
  </si>
  <si>
    <t>PCR3 QB 3/31/23 4/01/23</t>
  </si>
  <si>
    <t>PCR4 4/3/23 redo all 2nd</t>
  </si>
  <si>
    <t>PCR 8 Redo 4/3/23</t>
  </si>
  <si>
    <t>Purification</t>
  </si>
  <si>
    <t>Qubit1</t>
  </si>
  <si>
    <t>Qubit2</t>
  </si>
  <si>
    <t>Qubit Average</t>
  </si>
  <si>
    <t>ok</t>
  </si>
  <si>
    <t>QB 4/2/23</t>
  </si>
  <si>
    <t>s2</t>
  </si>
  <si>
    <t>NG 4/2/23</t>
  </si>
  <si>
    <t>nothing</t>
  </si>
  <si>
    <t>weak</t>
  </si>
  <si>
    <t>ok 2x</t>
  </si>
  <si>
    <t>QB 4/4/23</t>
  </si>
  <si>
    <t>big</t>
  </si>
  <si>
    <t>ok weak</t>
  </si>
  <si>
    <t>NG 4/4/23</t>
  </si>
  <si>
    <t>After speed vac there was a very suspect white gelly in the bottom of the tube. Doesn't seem normal, but no clue what it could originiated from.</t>
  </si>
  <si>
    <t>T- PCR</t>
  </si>
  <si>
    <t>6 tubes together plus 60 ul beads</t>
  </si>
  <si>
    <t>tot 34</t>
  </si>
  <si>
    <t>~ 50-60 min for 6 samples</t>
  </si>
  <si>
    <t xml:space="preserve">Concentration required for End repair step </t>
  </si>
  <si>
    <t>Protocol = Ligation-sequencing-amplicons-native-barcoding-v14-sqk-nbd114-96-NBA_9170_v114_revF_15Sep2022-minion</t>
  </si>
  <si>
    <t>DNA Input library dilution</t>
  </si>
  <si>
    <t>DNA Input flowcell dilution</t>
  </si>
  <si>
    <t>lib1</t>
  </si>
  <si>
    <t>We need 200 fmol</t>
  </si>
  <si>
    <t>The total average size of this labrary is around 2000 bp</t>
  </si>
  <si>
    <t>lib2</t>
  </si>
  <si>
    <t>As we know our fragments are ~1,8-2,5 kb, most probably &lt;=2</t>
  </si>
  <si>
    <t>We need &lt;20 fmol</t>
  </si>
  <si>
    <t>max</t>
  </si>
  <si>
    <t>min</t>
  </si>
  <si>
    <t>lib diluted for run</t>
  </si>
  <si>
    <t>We need an initial volume of 11,5 ul DNA/ sample</t>
  </si>
  <si>
    <t>total mass = ~</t>
  </si>
  <si>
    <t>lib diluted for run 2</t>
  </si>
  <si>
    <t>total conc needed =~</t>
  </si>
  <si>
    <t>lib diluted for run 3</t>
  </si>
  <si>
    <t>tot mass</t>
  </si>
  <si>
    <t>ng/ul</t>
  </si>
  <si>
    <t>ng in order to obtain 200 fmol 2.5kb</t>
  </si>
  <si>
    <t>We need 12 ul of DNA library with 20-15 fmol</t>
  </si>
  <si>
    <t>ng in order to obtain 200 fmol 1.8kb</t>
  </si>
  <si>
    <t>I will prepare a vol of 30 ul, that way we could consider 2 runs and some qubit</t>
  </si>
  <si>
    <t>ng in order to obtain 200 fmol 2kb</t>
  </si>
  <si>
    <t>C1V1</t>
  </si>
  <si>
    <t>C2V2</t>
  </si>
  <si>
    <t xml:space="preserve">C1 = </t>
  </si>
  <si>
    <t>I will aim for a values of ~ 265 ng which probably correspond to the fragment size,</t>
  </si>
  <si>
    <t>v1</t>
  </si>
  <si>
    <t>C2V2/C1</t>
  </si>
  <si>
    <t xml:space="preserve">C2 = </t>
  </si>
  <si>
    <t>Aim for a concentration of ca 23 ng/ul in all samples in &gt;13 ul</t>
  </si>
  <si>
    <t>V1</t>
  </si>
  <si>
    <t xml:space="preserve">vol2 = </t>
  </si>
  <si>
    <t>20-27 ng/ul</t>
  </si>
  <si>
    <t>DNA Lib =</t>
  </si>
  <si>
    <t xml:space="preserve">EB = </t>
  </si>
  <si>
    <t>Dil lib=</t>
  </si>
  <si>
    <t>This is slightly too low for my taste, I will try to add 0,5 ul directly on the tube</t>
  </si>
  <si>
    <t>fuck, it much too high now... I hate my life</t>
  </si>
  <si>
    <t>Tristan 16 S</t>
  </si>
  <si>
    <t>ng</t>
  </si>
  <si>
    <t>1500 bp</t>
  </si>
  <si>
    <t xml:space="preserve">Danni 18S </t>
  </si>
  <si>
    <t>2000 bp</t>
  </si>
  <si>
    <t>1400 bp</t>
  </si>
  <si>
    <t>3100 bp</t>
  </si>
  <si>
    <t>I do not trust these results so i will redo them.</t>
  </si>
  <si>
    <t>vol tot ~</t>
  </si>
  <si>
    <t>&lt;265 ng 11.5 ul</t>
  </si>
  <si>
    <t>&lt;265 ng tot vol</t>
  </si>
  <si>
    <t>good concentration 1 (20-27ng/ul)</t>
  </si>
  <si>
    <t>Dilution aiming to 23 ng/ul in 20 ul</t>
  </si>
  <si>
    <t>EB to add to reach good conc.</t>
  </si>
  <si>
    <t>Qubit1.2</t>
  </si>
  <si>
    <t>Qubit2.2</t>
  </si>
  <si>
    <t>Mean2</t>
  </si>
  <si>
    <t>good concentration 2 (20-27ng/ul)</t>
  </si>
  <si>
    <t>vol tot 2</t>
  </si>
  <si>
    <t>vol in the dilution</t>
  </si>
  <si>
    <t xml:space="preserve">Speed vac </t>
  </si>
  <si>
    <t>EB to add</t>
  </si>
  <si>
    <t>Qubit1.3</t>
  </si>
  <si>
    <t>Qubit2.3</t>
  </si>
  <si>
    <t>Qubit1.4</t>
  </si>
  <si>
    <t>Qubit2.4</t>
  </si>
  <si>
    <t>Mean4</t>
  </si>
  <si>
    <t>good concentration 3 (20-27ng/ul)</t>
  </si>
  <si>
    <t>vol in the dilution 2</t>
  </si>
  <si>
    <t>Qubit1.5</t>
  </si>
  <si>
    <t>Qubit2.5</t>
  </si>
  <si>
    <t>Mean5</t>
  </si>
  <si>
    <t>good concentration 4 (20-27ng/ul)</t>
  </si>
  <si>
    <t>vol tot 3</t>
  </si>
  <si>
    <t>vol in the dilution 3</t>
  </si>
  <si>
    <t>Qubit1.6</t>
  </si>
  <si>
    <t>Qubit2.6</t>
  </si>
  <si>
    <t>Mean6</t>
  </si>
  <si>
    <t>102C dil</t>
  </si>
  <si>
    <t>103c dil2</t>
  </si>
  <si>
    <t>103C pur D</t>
  </si>
  <si>
    <t>ReQuantification</t>
  </si>
  <si>
    <t>ReQuantification 103 pur D</t>
  </si>
  <si>
    <t>105C dil</t>
  </si>
  <si>
    <t>took 1 min to quantify...</t>
  </si>
  <si>
    <t>IT is 11 pm but I was able to finish all dilution sucessfuly so I am happy =)</t>
  </si>
  <si>
    <t>107C dil</t>
  </si>
  <si>
    <t>109C dil</t>
  </si>
  <si>
    <t>add 3ul conc DNA in the dil</t>
  </si>
  <si>
    <t>201C dil</t>
  </si>
  <si>
    <t>202C dil</t>
  </si>
  <si>
    <t>203C dil</t>
  </si>
  <si>
    <t>204C dil</t>
  </si>
  <si>
    <t>205C dil</t>
  </si>
  <si>
    <t>206C dil</t>
  </si>
  <si>
    <t>207C dil</t>
  </si>
  <si>
    <t>207C D#2</t>
  </si>
  <si>
    <t>304C dil</t>
  </si>
  <si>
    <t>add 3ul conc DNA</t>
  </si>
  <si>
    <t>ReQuantification 304 pure</t>
  </si>
  <si>
    <t>estima conc for 20 ul</t>
  </si>
  <si>
    <t>~ 8 ul</t>
  </si>
  <si>
    <t>Add EB directly in the tube</t>
  </si>
  <si>
    <t>307C dil</t>
  </si>
  <si>
    <t>10 ul initial DNA + 30 Eb</t>
  </si>
  <si>
    <t>ReQuantification 307 pure</t>
  </si>
  <si>
    <t xml:space="preserve"> -10 ul diluted by mistake and named D#2</t>
  </si>
  <si>
    <t>dil II</t>
  </si>
  <si>
    <t>308C dil II</t>
  </si>
  <si>
    <t>Add 4 ul DNA concentrate</t>
  </si>
  <si>
    <t>403C dil</t>
  </si>
  <si>
    <t>~ 7 ul</t>
  </si>
  <si>
    <t>~ 9 ul</t>
  </si>
  <si>
    <t>empty</t>
  </si>
  <si>
    <t>Gelly!!</t>
  </si>
  <si>
    <t>Very suspect now 16 ul.</t>
  </si>
  <si>
    <t>~ 0 ul</t>
  </si>
  <si>
    <t xml:space="preserve"> +beads?</t>
  </si>
  <si>
    <t>ReQuantification pure</t>
  </si>
  <si>
    <t xml:space="preserve"> +beads</t>
  </si>
  <si>
    <t>Mock Community</t>
  </si>
  <si>
    <t>Reuse mock community from Method_APS run!</t>
  </si>
  <si>
    <t>mockdil2</t>
  </si>
  <si>
    <t>all</t>
  </si>
  <si>
    <t>s1 Way too low!!!!</t>
  </si>
  <si>
    <t>good samples</t>
  </si>
  <si>
    <t>29/52</t>
  </si>
  <si>
    <t>40/52</t>
  </si>
  <si>
    <t>new S1!</t>
  </si>
  <si>
    <t>103-408</t>
  </si>
  <si>
    <t>very good =)</t>
  </si>
  <si>
    <t>103dil, 503-50</t>
  </si>
  <si>
    <t>very bad =(</t>
  </si>
  <si>
    <t>Barcodes</t>
  </si>
  <si>
    <t>Conc. approximative</t>
  </si>
  <si>
    <t>Vol final</t>
  </si>
  <si>
    <t>tot ng in 11.5 ul</t>
  </si>
  <si>
    <t>A bit too few</t>
  </si>
  <si>
    <t>No DCS</t>
  </si>
  <si>
    <t>T- barcode blank</t>
  </si>
  <si>
    <t>11,5 ul EB</t>
  </si>
  <si>
    <t>tch 1</t>
  </si>
  <si>
    <t>SF22 fruiting body</t>
  </si>
  <si>
    <t>add everything</t>
  </si>
  <si>
    <t>tch 2</t>
  </si>
  <si>
    <t>SF15 fruiting body</t>
  </si>
  <si>
    <t>tch 3</t>
  </si>
  <si>
    <t>SF22 clear bacteria</t>
  </si>
  <si>
    <t>tch 4</t>
  </si>
  <si>
    <t>SF15 clear bacteria</t>
  </si>
  <si>
    <t>dm 1</t>
  </si>
  <si>
    <t>I2AT22 - 1 (18S)</t>
  </si>
  <si>
    <t>Tristan samples  informations to add!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</si>
</sst>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"/>
    <numFmt numFmtId="165" formatCode="0.0"/>
  </numFmts>
  <fonts count="20">
    <font>
      <sz val="10.0"/>
      <color rgb="FF000000"/>
      <name val="Arial"/>
      <scheme val="minor"/>
    </font>
    <font>
      <b/>
      <sz val="12.0"/>
      <color theme="1"/>
      <name val="Arial"/>
    </font>
    <font/>
    <font>
      <b/>
      <sz val="12.0"/>
      <color theme="1"/>
      <name val="Calibri"/>
    </font>
    <font>
      <b/>
      <color theme="1"/>
      <name val="Arial"/>
      <scheme val="minor"/>
    </font>
    <font>
      <sz val="12.0"/>
      <color theme="1"/>
      <name val="Calibri"/>
    </font>
    <font>
      <color theme="1"/>
      <name val="Arial"/>
      <scheme val="minor"/>
    </font>
    <font>
      <sz val="12.0"/>
      <color rgb="FF000000"/>
      <name val="Calibri"/>
    </font>
    <font>
      <b/>
      <sz val="11.0"/>
      <color rgb="FF000000"/>
      <name val="Calibri"/>
    </font>
    <font>
      <color theme="1"/>
      <name val="Arial"/>
    </font>
    <font>
      <b/>
      <sz val="9.0"/>
      <color theme="1"/>
      <name val="&quot;Times New Roman&quot;"/>
    </font>
    <font>
      <sz val="9.0"/>
      <color theme="1"/>
      <name val="&quot;Times New Roman&quot;"/>
    </font>
    <font>
      <b/>
      <sz val="8.0"/>
      <color theme="1"/>
      <name val="&quot;Times New Roman&quot;"/>
    </font>
    <font>
      <sz val="12.0"/>
      <color theme="1"/>
      <name val="Arial"/>
    </font>
    <font>
      <b/>
      <u/>
      <sz val="9.0"/>
      <color theme="1"/>
      <name val="&quot;Times New Roman&quot;"/>
    </font>
    <font>
      <sz val="11.0"/>
      <color theme="1"/>
      <name val="Calibri"/>
    </font>
    <font>
      <b/>
      <sz val="11.0"/>
      <color theme="1"/>
      <name val="Arial"/>
    </font>
    <font>
      <b/>
      <sz val="11.0"/>
      <color theme="1"/>
      <name val="Calibri"/>
    </font>
    <font>
      <sz val="11.0"/>
      <color theme="1"/>
      <name val="Arial"/>
    </font>
    <font>
      <sz val="11.0"/>
      <color theme="1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00B050"/>
        <bgColor rgb="FF00B050"/>
      </patternFill>
    </fill>
    <fill>
      <patternFill patternType="solid">
        <fgColor rgb="FF6D9EEB"/>
        <bgColor rgb="FF6D9EEB"/>
      </patternFill>
    </fill>
    <fill>
      <patternFill patternType="solid">
        <fgColor rgb="FFFF0000"/>
        <bgColor rgb="FFFF0000"/>
      </patternFill>
    </fill>
    <fill>
      <patternFill patternType="solid">
        <fgColor rgb="FF9FC5E8"/>
        <bgColor rgb="FF9FC5E8"/>
      </patternFill>
    </fill>
    <fill>
      <patternFill patternType="solid">
        <fgColor rgb="FFFCE5CD"/>
        <bgColor rgb="FFFCE5CD"/>
      </patternFill>
    </fill>
  </fills>
  <borders count="1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bottom"/>
    </xf>
    <xf borderId="2" fillId="0" fontId="2" numFmtId="0" xfId="0" applyBorder="1" applyFont="1"/>
    <xf borderId="3" fillId="0" fontId="2" numFmtId="0" xfId="0" applyBorder="1" applyFont="1"/>
    <xf borderId="2" fillId="0" fontId="3" numFmtId="0" xfId="0" applyAlignment="1" applyBorder="1" applyFont="1">
      <alignment readingOrder="0" vertical="bottom"/>
    </xf>
    <xf borderId="0" fillId="0" fontId="4" numFmtId="0" xfId="0" applyAlignment="1" applyFont="1">
      <alignment readingOrder="0"/>
    </xf>
    <xf borderId="4" fillId="0" fontId="5" numFmtId="0" xfId="0" applyAlignment="1" applyBorder="1" applyFont="1">
      <alignment shrinkToFit="0" vertical="top" wrapText="1"/>
    </xf>
    <xf borderId="5" fillId="0" fontId="5" numFmtId="0" xfId="0" applyAlignment="1" applyBorder="1" applyFont="1">
      <alignment horizontal="center" shrinkToFit="0" vertical="top" wrapText="1"/>
    </xf>
    <xf borderId="5" fillId="0" fontId="5" numFmtId="0" xfId="0" applyAlignment="1" applyBorder="1" applyFont="1">
      <alignment shrinkToFit="0" vertical="top" wrapText="1"/>
    </xf>
    <xf borderId="5" fillId="0" fontId="5" numFmtId="0" xfId="0" applyAlignment="1" applyBorder="1" applyFont="1">
      <alignment shrinkToFit="0" vertical="bottom" wrapText="1"/>
    </xf>
    <xf borderId="6" fillId="0" fontId="5" numFmtId="0" xfId="0" applyAlignment="1" applyBorder="1" applyFont="1">
      <alignment shrinkToFit="0" vertical="bottom" wrapText="1"/>
    </xf>
    <xf borderId="5" fillId="0" fontId="6" numFmtId="0" xfId="0" applyAlignment="1" applyBorder="1" applyFont="1">
      <alignment readingOrder="0"/>
    </xf>
    <xf borderId="7" fillId="0" fontId="7" numFmtId="0" xfId="0" applyAlignment="1" applyBorder="1" applyFont="1">
      <alignment horizontal="right" readingOrder="0" shrinkToFit="0" vertical="bottom" wrapText="0"/>
    </xf>
    <xf borderId="0" fillId="0" fontId="7" numFmtId="0" xfId="0" applyAlignment="1" applyFont="1">
      <alignment horizontal="center" readingOrder="0" shrinkToFit="0" vertical="bottom" wrapText="0"/>
    </xf>
    <xf borderId="0" fillId="0" fontId="7" numFmtId="0" xfId="0" applyAlignment="1" applyFont="1">
      <alignment horizontal="right" readingOrder="0" shrinkToFit="0" vertical="bottom" wrapText="0"/>
    </xf>
    <xf borderId="8" fillId="0" fontId="8" numFmtId="0" xfId="0" applyAlignment="1" applyBorder="1" applyFont="1">
      <alignment readingOrder="0" shrinkToFit="0" vertical="bottom" wrapText="0"/>
    </xf>
    <xf borderId="0" fillId="0" fontId="6" numFmtId="0" xfId="0" applyAlignment="1" applyFont="1">
      <alignment readingOrder="0"/>
    </xf>
    <xf borderId="8" fillId="0" fontId="6" numFmtId="0" xfId="0" applyBorder="1" applyFont="1"/>
    <xf borderId="8" fillId="0" fontId="5" numFmtId="2" xfId="0" applyAlignment="1" applyBorder="1" applyFont="1" applyNumberFormat="1">
      <alignment horizontal="right" vertical="bottom"/>
    </xf>
    <xf borderId="8" fillId="0" fontId="8" numFmtId="0" xfId="0" applyAlignment="1" applyBorder="1" applyFont="1">
      <alignment readingOrder="0" shrinkToFit="0" wrapText="0"/>
    </xf>
    <xf borderId="0" fillId="0" fontId="6" numFmtId="0" xfId="0" applyFont="1"/>
    <xf borderId="7" fillId="0" fontId="7" numFmtId="0" xfId="0" applyAlignment="1" applyBorder="1" applyFont="1">
      <alignment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7" numFmtId="0" xfId="0" applyAlignment="1" applyFont="1">
      <alignment shrinkToFit="0" vertical="bottom" wrapText="0"/>
    </xf>
    <xf borderId="5" fillId="0" fontId="7" numFmtId="0" xfId="0" applyAlignment="1" applyBorder="1" applyFont="1">
      <alignment horizontal="center" readingOrder="0" shrinkToFit="0" vertical="bottom" wrapText="0"/>
    </xf>
    <xf borderId="6" fillId="0" fontId="6" numFmtId="0" xfId="0" applyBorder="1" applyFont="1"/>
    <xf borderId="5" fillId="0" fontId="6" numFmtId="0" xfId="0" applyBorder="1" applyFont="1"/>
    <xf borderId="2" fillId="0" fontId="6" numFmtId="0" xfId="0" applyBorder="1" applyFont="1"/>
    <xf borderId="0" fillId="0" fontId="9" numFmtId="0" xfId="0" applyAlignment="1" applyFont="1">
      <alignment readingOrder="0" shrinkToFit="0" vertical="bottom" wrapText="0"/>
    </xf>
    <xf borderId="0" fillId="0" fontId="9" numFmtId="0" xfId="0" applyAlignment="1" applyFont="1">
      <alignment vertical="bottom"/>
    </xf>
    <xf borderId="0" fillId="0" fontId="10" numFmtId="0" xfId="0" applyAlignment="1" applyFont="1">
      <alignment horizontal="center" vertical="bottom"/>
    </xf>
    <xf borderId="0" fillId="0" fontId="10" numFmtId="0" xfId="0" applyAlignment="1" applyFont="1">
      <alignment vertical="bottom"/>
    </xf>
    <xf borderId="0" fillId="2" fontId="10" numFmtId="0" xfId="0" applyAlignment="1" applyFill="1" applyFont="1">
      <alignment shrinkToFit="0" vertical="bottom" wrapText="0"/>
    </xf>
    <xf borderId="0" fillId="0" fontId="10" numFmtId="0" xfId="0" applyAlignment="1" applyFont="1">
      <alignment horizontal="right" vertical="bottom"/>
    </xf>
    <xf borderId="0" fillId="2" fontId="11" numFmtId="14" xfId="0" applyAlignment="1" applyFont="1" applyNumberFormat="1">
      <alignment horizontal="right" readingOrder="0" vertical="bottom"/>
    </xf>
    <xf borderId="0" fillId="0" fontId="10" numFmtId="0" xfId="0" applyAlignment="1" applyFont="1">
      <alignment horizontal="center" shrinkToFit="0" vertical="bottom" wrapText="1"/>
    </xf>
    <xf borderId="5" fillId="0" fontId="11" numFmtId="0" xfId="0" applyAlignment="1" applyBorder="1" applyFont="1">
      <alignment horizontal="center" vertical="bottom"/>
    </xf>
    <xf borderId="5" fillId="0" fontId="2" numFmtId="0" xfId="0" applyBorder="1" applyFont="1"/>
    <xf borderId="5" fillId="0" fontId="9" numFmtId="0" xfId="0" applyAlignment="1" applyBorder="1" applyFont="1">
      <alignment vertical="bottom"/>
    </xf>
    <xf borderId="8" fillId="0" fontId="9" numFmtId="0" xfId="0" applyAlignment="1" applyBorder="1" applyFont="1">
      <alignment vertical="bottom"/>
    </xf>
    <xf borderId="6" fillId="0" fontId="2" numFmtId="0" xfId="0" applyBorder="1" applyFont="1"/>
    <xf borderId="6" fillId="0" fontId="11" numFmtId="0" xfId="0" applyAlignment="1" applyBorder="1" applyFont="1">
      <alignment horizontal="center" vertical="bottom"/>
    </xf>
    <xf borderId="5" fillId="0" fontId="12" numFmtId="0" xfId="0" applyAlignment="1" applyBorder="1" applyFont="1">
      <alignment horizontal="center" shrinkToFit="0" vertical="bottom" wrapText="1"/>
    </xf>
    <xf borderId="6" fillId="0" fontId="12" numFmtId="0" xfId="0" applyAlignment="1" applyBorder="1" applyFont="1">
      <alignment horizontal="center" shrinkToFit="0" vertical="bottom" wrapText="1"/>
    </xf>
    <xf borderId="5" fillId="0" fontId="13" numFmtId="0" xfId="0" applyAlignment="1" applyBorder="1" applyFont="1">
      <alignment vertical="bottom"/>
    </xf>
    <xf borderId="6" fillId="0" fontId="13" numFmtId="0" xfId="0" applyAlignment="1" applyBorder="1" applyFont="1">
      <alignment vertical="bottom"/>
    </xf>
    <xf borderId="6" fillId="0" fontId="11" numFmtId="0" xfId="0" applyAlignment="1" applyBorder="1" applyFont="1">
      <alignment horizontal="right" vertical="bottom"/>
    </xf>
    <xf borderId="5" fillId="0" fontId="13" numFmtId="0" xfId="0" applyAlignment="1" applyBorder="1" applyFont="1">
      <alignment horizontal="right" vertical="bottom"/>
    </xf>
    <xf borderId="6" fillId="3" fontId="11" numFmtId="0" xfId="0" applyAlignment="1" applyBorder="1" applyFill="1" applyFont="1">
      <alignment horizontal="center" vertical="bottom"/>
    </xf>
    <xf borderId="6" fillId="0" fontId="10" numFmtId="0" xfId="0" applyAlignment="1" applyBorder="1" applyFont="1">
      <alignment horizontal="right" vertical="bottom"/>
    </xf>
    <xf borderId="5" fillId="0" fontId="14" numFmtId="0" xfId="0" applyAlignment="1" applyBorder="1" applyFont="1">
      <alignment vertical="bottom"/>
    </xf>
    <xf borderId="6" fillId="0" fontId="12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6" fillId="0" fontId="13" numFmtId="0" xfId="0" applyAlignment="1" applyBorder="1" applyFont="1">
      <alignment horizontal="center" vertical="bottom"/>
    </xf>
    <xf borderId="6" fillId="0" fontId="13" numFmtId="49" xfId="0" applyAlignment="1" applyBorder="1" applyFont="1" applyNumberFormat="1">
      <alignment horizontal="center" vertical="bottom"/>
    </xf>
    <xf borderId="6" fillId="3" fontId="10" numFmtId="0" xfId="0" applyAlignment="1" applyBorder="1" applyFont="1">
      <alignment horizontal="right" vertical="bottom"/>
    </xf>
    <xf borderId="6" fillId="2" fontId="11" numFmtId="0" xfId="0" applyAlignment="1" applyBorder="1" applyFont="1">
      <alignment horizontal="right" readingOrder="0" vertical="bottom"/>
    </xf>
    <xf borderId="5" fillId="0" fontId="13" numFmtId="0" xfId="0" applyAlignment="1" applyBorder="1" applyFont="1">
      <alignment horizontal="center" vertical="bottom"/>
    </xf>
    <xf borderId="5" fillId="0" fontId="10" numFmtId="0" xfId="0" applyAlignment="1" applyBorder="1" applyFont="1">
      <alignment horizontal="center" vertical="bottom"/>
    </xf>
    <xf borderId="6" fillId="0" fontId="13" numFmtId="0" xfId="0" applyAlignment="1" applyBorder="1" applyFont="1">
      <alignment horizontal="right" vertical="bottom"/>
    </xf>
    <xf borderId="0" fillId="0" fontId="9" numFmtId="0" xfId="0" applyAlignment="1" applyFont="1">
      <alignment readingOrder="0" vertical="bottom"/>
    </xf>
    <xf borderId="0" fillId="0" fontId="10" numFmtId="0" xfId="0" applyAlignment="1" applyFont="1">
      <alignment horizontal="center" readingOrder="0" vertical="bottom"/>
    </xf>
    <xf borderId="0" fillId="0" fontId="10" numFmtId="0" xfId="0" applyAlignment="1" applyFont="1">
      <alignment horizontal="right" readingOrder="0" vertical="bottom"/>
    </xf>
    <xf borderId="0" fillId="2" fontId="11" numFmtId="0" xfId="0" applyAlignment="1" applyFont="1">
      <alignment horizontal="right" readingOrder="0" vertical="bottom"/>
    </xf>
    <xf borderId="0" fillId="2" fontId="11" numFmtId="164" xfId="0" applyAlignment="1" applyFont="1" applyNumberFormat="1">
      <alignment horizontal="right" readingOrder="0" vertical="bottom"/>
    </xf>
    <xf borderId="9" fillId="0" fontId="15" numFmtId="0" xfId="0" applyAlignment="1" applyBorder="1" applyFont="1">
      <alignment readingOrder="0" shrinkToFit="0" vertical="top" wrapText="1"/>
    </xf>
    <xf borderId="9" fillId="0" fontId="9" numFmtId="0" xfId="0" applyAlignment="1" applyBorder="1" applyFont="1">
      <alignment vertical="top"/>
    </xf>
    <xf borderId="0" fillId="4" fontId="6" numFmtId="0" xfId="0" applyAlignment="1" applyFill="1" applyFont="1">
      <alignment readingOrder="0"/>
    </xf>
    <xf borderId="0" fillId="0" fontId="15" numFmtId="0" xfId="0" applyAlignment="1" applyFont="1">
      <alignment vertical="bottom"/>
    </xf>
    <xf borderId="0" fillId="5" fontId="15" numFmtId="0" xfId="0" applyAlignment="1" applyFill="1" applyFont="1">
      <alignment shrinkToFit="0" vertical="bottom" wrapText="0"/>
    </xf>
    <xf borderId="0" fillId="0" fontId="15" numFmtId="0" xfId="0" applyAlignment="1" applyFont="1">
      <alignment horizontal="right" vertical="bottom"/>
    </xf>
    <xf borderId="0" fillId="0" fontId="16" numFmtId="0" xfId="0" applyAlignment="1" applyFont="1">
      <alignment vertical="bottom"/>
    </xf>
    <xf borderId="0" fillId="0" fontId="16" numFmtId="0" xfId="0" applyAlignment="1" applyFont="1">
      <alignment shrinkToFit="0" vertical="bottom" wrapText="0"/>
    </xf>
    <xf borderId="0" fillId="0" fontId="15" numFmtId="0" xfId="0" applyAlignment="1" applyFont="1">
      <alignment shrinkToFit="0" vertical="bottom" wrapText="0"/>
    </xf>
    <xf borderId="0" fillId="3" fontId="15" numFmtId="0" xfId="0" applyAlignment="1" applyFont="1">
      <alignment vertical="bottom"/>
    </xf>
    <xf borderId="0" fillId="6" fontId="15" numFmtId="0" xfId="0" applyAlignment="1" applyFill="1" applyFont="1">
      <alignment vertical="bottom"/>
    </xf>
    <xf borderId="0" fillId="6" fontId="15" numFmtId="0" xfId="0" applyAlignment="1" applyFont="1">
      <alignment horizontal="right" vertical="bottom"/>
    </xf>
    <xf borderId="0" fillId="5" fontId="15" numFmtId="0" xfId="0" applyAlignment="1" applyFont="1">
      <alignment horizontal="right" vertical="bottom"/>
    </xf>
    <xf borderId="0" fillId="0" fontId="15" numFmtId="4" xfId="0" applyAlignment="1" applyFont="1" applyNumberFormat="1">
      <alignment horizontal="right" vertical="bottom"/>
    </xf>
    <xf borderId="0" fillId="7" fontId="15" numFmtId="0" xfId="0" applyAlignment="1" applyFill="1" applyFont="1">
      <alignment vertical="bottom"/>
    </xf>
    <xf borderId="0" fillId="7" fontId="15" numFmtId="0" xfId="0" applyAlignment="1" applyFont="1">
      <alignment horizontal="right" vertical="bottom"/>
    </xf>
    <xf borderId="0" fillId="3" fontId="17" numFmtId="0" xfId="0" applyAlignment="1" applyFont="1">
      <alignment vertical="bottom"/>
    </xf>
    <xf borderId="0" fillId="0" fontId="15" numFmtId="2" xfId="0" applyAlignment="1" applyFont="1" applyNumberFormat="1">
      <alignment horizontal="right" vertical="bottom"/>
    </xf>
    <xf borderId="0" fillId="0" fontId="9" numFmtId="2" xfId="0" applyAlignment="1" applyFont="1" applyNumberFormat="1">
      <alignment vertical="bottom"/>
    </xf>
    <xf borderId="0" fillId="0" fontId="6" numFmtId="165" xfId="0" applyFont="1" applyNumberFormat="1"/>
    <xf borderId="9" fillId="0" fontId="9" numFmtId="0" xfId="0" applyAlignment="1" applyBorder="1" applyFont="1">
      <alignment shrinkToFit="0" vertical="top" wrapText="1"/>
    </xf>
    <xf borderId="9" fillId="0" fontId="15" numFmtId="0" xfId="0" applyAlignment="1" applyBorder="1" applyFont="1">
      <alignment shrinkToFit="0" vertical="top" wrapText="1"/>
    </xf>
    <xf borderId="0" fillId="0" fontId="6" numFmtId="0" xfId="0" applyAlignment="1" applyFont="1">
      <alignment shrinkToFit="0" wrapText="1"/>
    </xf>
    <xf borderId="9" fillId="0" fontId="15" numFmtId="2" xfId="0" applyAlignment="1" applyBorder="1" applyFont="1" applyNumberFormat="1">
      <alignment shrinkToFit="0" vertical="top" wrapText="1"/>
    </xf>
    <xf borderId="9" fillId="0" fontId="15" numFmtId="165" xfId="0" applyAlignment="1" applyBorder="1" applyFont="1" applyNumberFormat="1">
      <alignment shrinkToFit="0" vertical="top" wrapText="1"/>
    </xf>
    <xf borderId="9" fillId="0" fontId="15" numFmtId="165" xfId="0" applyAlignment="1" applyBorder="1" applyFont="1" applyNumberFormat="1">
      <alignment readingOrder="0" shrinkToFit="0" vertical="top" wrapText="1"/>
    </xf>
    <xf borderId="0" fillId="0" fontId="18" numFmtId="0" xfId="0" applyAlignment="1" applyFont="1">
      <alignment horizontal="right" vertical="bottom"/>
    </xf>
    <xf borderId="0" fillId="5" fontId="7" numFmtId="0" xfId="0" applyAlignment="1" applyFont="1">
      <alignment horizontal="center" readingOrder="0" shrinkToFit="0" vertical="bottom" wrapText="0"/>
    </xf>
    <xf borderId="0" fillId="0" fontId="6" numFmtId="2" xfId="0" applyFont="1" applyNumberFormat="1"/>
    <xf borderId="0" fillId="3" fontId="6" numFmtId="0" xfId="0" applyFont="1"/>
    <xf borderId="0" fillId="3" fontId="19" numFmtId="2" xfId="0" applyAlignment="1" applyFont="1" applyNumberFormat="1">
      <alignment readingOrder="0"/>
    </xf>
    <xf borderId="0" fillId="6" fontId="15" numFmtId="2" xfId="0" applyAlignment="1" applyFont="1" applyNumberFormat="1">
      <alignment horizontal="right" vertical="bottom"/>
    </xf>
    <xf borderId="0" fillId="6" fontId="6" numFmtId="0" xfId="0" applyAlignment="1" applyFont="1">
      <alignment readingOrder="0"/>
    </xf>
    <xf borderId="0" fillId="6" fontId="6" numFmtId="2" xfId="0" applyFont="1" applyNumberFormat="1"/>
    <xf borderId="0" fillId="8" fontId="6" numFmtId="0" xfId="0" applyFill="1" applyFont="1"/>
    <xf borderId="0" fillId="8" fontId="6" numFmtId="0" xfId="0" applyAlignment="1" applyFont="1">
      <alignment readingOrder="0"/>
    </xf>
    <xf borderId="0" fillId="6" fontId="6" numFmtId="0" xfId="0" applyFont="1"/>
    <xf borderId="0" fillId="9" fontId="18" numFmtId="0" xfId="0" applyAlignment="1" applyFill="1" applyFont="1">
      <alignment horizontal="right" vertical="bottom"/>
    </xf>
    <xf borderId="0" fillId="9" fontId="6" numFmtId="0" xfId="0" applyFont="1"/>
    <xf borderId="0" fillId="9" fontId="7" numFmtId="0" xfId="0" applyAlignment="1" applyFont="1">
      <alignment horizontal="center" readingOrder="0" shrinkToFit="0" vertical="bottom" wrapText="0"/>
    </xf>
    <xf quotePrefix="1" borderId="0" fillId="0" fontId="6" numFmtId="0" xfId="0" applyAlignment="1" applyFont="1">
      <alignment readingOrder="0"/>
    </xf>
    <xf borderId="0" fillId="10" fontId="7" numFmtId="0" xfId="0" applyAlignment="1" applyFill="1" applyFont="1">
      <alignment horizontal="center" readingOrder="0" shrinkToFit="0" vertical="bottom" wrapText="0"/>
    </xf>
    <xf borderId="5" fillId="5" fontId="7" numFmtId="0" xfId="0" applyAlignment="1" applyBorder="1" applyFont="1">
      <alignment horizontal="center" readingOrder="0" shrinkToFit="0" vertical="bottom" wrapText="0"/>
    </xf>
    <xf borderId="0" fillId="0" fontId="18" numFmtId="0" xfId="0" applyAlignment="1" applyFont="1">
      <alignment vertical="bottom"/>
    </xf>
    <xf borderId="0" fillId="0" fontId="18" numFmtId="0" xfId="0" applyAlignment="1" applyFont="1">
      <alignment shrinkToFit="0" vertical="bottom" wrapText="0"/>
    </xf>
    <xf borderId="0" fillId="5" fontId="19" numFmtId="0" xfId="0" applyAlignment="1" applyFont="1">
      <alignment readingOrder="0"/>
    </xf>
    <xf borderId="0" fillId="5" fontId="6" numFmtId="0" xfId="0" applyAlignment="1" applyFont="1">
      <alignment readingOrder="0"/>
    </xf>
    <xf borderId="9" fillId="0" fontId="5" numFmtId="0" xfId="0" applyAlignment="1" applyBorder="1" applyFont="1">
      <alignment shrinkToFit="0" vertical="top" wrapText="1"/>
    </xf>
    <xf borderId="9" fillId="0" fontId="15" numFmtId="1" xfId="0" applyAlignment="1" applyBorder="1" applyFont="1" applyNumberFormat="1">
      <alignment shrinkToFit="0" vertical="top" wrapText="1"/>
    </xf>
    <xf borderId="10" fillId="0" fontId="15" numFmtId="1" xfId="0" applyAlignment="1" applyBorder="1" applyFont="1" applyNumberFormat="1">
      <alignment shrinkToFit="0" vertical="top" wrapText="1"/>
    </xf>
    <xf borderId="0" fillId="3" fontId="7" numFmtId="0" xfId="0" applyAlignment="1" applyFont="1">
      <alignment horizontal="center" readingOrder="0" shrinkToFit="0" vertical="bottom" wrapText="0"/>
    </xf>
    <xf borderId="7" fillId="9" fontId="7" numFmtId="0" xfId="0" applyAlignment="1" applyBorder="1" applyFont="1">
      <alignment horizontal="right" readingOrder="0" shrinkToFit="0" vertical="bottom" wrapText="0"/>
    </xf>
    <xf borderId="8" fillId="9" fontId="8" numFmtId="0" xfId="0" applyAlignment="1" applyBorder="1" applyFont="1">
      <alignment readingOrder="0" shrinkToFit="0" vertical="bottom" wrapText="0"/>
    </xf>
    <xf borderId="5" fillId="0" fontId="9" numFmtId="0" xfId="0" applyAlignment="1" applyBorder="1" applyFont="1">
      <alignment vertical="bottom"/>
    </xf>
    <xf borderId="0" fillId="11" fontId="6" numFmtId="0" xfId="0" applyFill="1" applyFont="1"/>
    <xf borderId="0" fillId="11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63"/>
    <col customWidth="1" min="2" max="2" width="5.63"/>
    <col customWidth="1" min="3" max="3" width="4.13"/>
    <col customWidth="1" min="4" max="4" width="19.13"/>
    <col customWidth="1" min="6" max="6" width="13.38"/>
    <col customWidth="1" min="8" max="8" width="15.63"/>
    <col customWidth="1" min="10" max="10" width="19.88"/>
    <col customWidth="1" min="11" max="11" width="14.63"/>
  </cols>
  <sheetData>
    <row r="1">
      <c r="A1" s="1" t="s">
        <v>0</v>
      </c>
      <c r="B1" s="2"/>
      <c r="C1" s="2"/>
      <c r="D1" s="3"/>
      <c r="G1" s="4" t="s">
        <v>1</v>
      </c>
      <c r="H1" s="2"/>
      <c r="I1" s="3"/>
      <c r="J1" s="5" t="s">
        <v>2</v>
      </c>
    </row>
    <row r="2">
      <c r="A2" s="6" t="s">
        <v>3</v>
      </c>
      <c r="B2" s="7" t="s">
        <v>4</v>
      </c>
      <c r="C2" s="8" t="s">
        <v>5</v>
      </c>
      <c r="D2" s="8" t="s">
        <v>6</v>
      </c>
      <c r="E2" s="8" t="s">
        <v>7</v>
      </c>
      <c r="F2" s="8" t="s">
        <v>8</v>
      </c>
      <c r="G2" s="9" t="s">
        <v>9</v>
      </c>
      <c r="H2" s="9" t="s">
        <v>10</v>
      </c>
      <c r="I2" s="10" t="s">
        <v>11</v>
      </c>
      <c r="J2" s="11" t="s">
        <v>12</v>
      </c>
      <c r="K2" s="11" t="s">
        <v>13</v>
      </c>
    </row>
    <row r="3">
      <c r="A3" s="12">
        <v>1.0</v>
      </c>
      <c r="B3" s="13">
        <v>101.0</v>
      </c>
      <c r="C3" s="14">
        <v>1.0</v>
      </c>
      <c r="D3" s="15" t="s">
        <v>14</v>
      </c>
      <c r="E3" s="16" t="s">
        <v>15</v>
      </c>
      <c r="F3" s="13" t="s">
        <v>16</v>
      </c>
      <c r="G3" s="16">
        <v>49.2</v>
      </c>
      <c r="H3" s="16">
        <v>49.4</v>
      </c>
      <c r="I3" s="17">
        <f t="shared" ref="I3:I26" si="1">AVERAGE(G3:H3)</f>
        <v>49.3</v>
      </c>
      <c r="J3" s="18">
        <f t="shared" ref="J3:J26" si="2">((I3*4)/5)-4</f>
        <v>35.44</v>
      </c>
    </row>
    <row r="4">
      <c r="A4" s="12">
        <v>2.0</v>
      </c>
      <c r="B4" s="13">
        <v>102.0</v>
      </c>
      <c r="C4" s="14">
        <v>1.0</v>
      </c>
      <c r="D4" s="19" t="s">
        <v>17</v>
      </c>
      <c r="E4" s="16" t="s">
        <v>15</v>
      </c>
      <c r="F4" s="13" t="s">
        <v>18</v>
      </c>
      <c r="G4" s="16">
        <v>116.0</v>
      </c>
      <c r="H4" s="16">
        <v>116.0</v>
      </c>
      <c r="I4" s="17">
        <f t="shared" si="1"/>
        <v>116</v>
      </c>
      <c r="J4" s="18">
        <f t="shared" si="2"/>
        <v>88.8</v>
      </c>
    </row>
    <row r="5">
      <c r="A5" s="12">
        <v>3.0</v>
      </c>
      <c r="B5" s="13">
        <v>103.0</v>
      </c>
      <c r="C5" s="14">
        <v>1.0</v>
      </c>
      <c r="D5" s="15" t="s">
        <v>19</v>
      </c>
      <c r="E5" s="16" t="s">
        <v>15</v>
      </c>
      <c r="F5" s="13" t="s">
        <v>20</v>
      </c>
      <c r="G5" s="16">
        <v>68.6</v>
      </c>
      <c r="H5" s="16">
        <v>69.4</v>
      </c>
      <c r="I5" s="17">
        <f t="shared" si="1"/>
        <v>69</v>
      </c>
      <c r="J5" s="18">
        <f t="shared" si="2"/>
        <v>51.2</v>
      </c>
    </row>
    <row r="6">
      <c r="A6" s="12">
        <v>4.0</v>
      </c>
      <c r="B6" s="13">
        <v>104.0</v>
      </c>
      <c r="C6" s="14">
        <v>1.0</v>
      </c>
      <c r="D6" s="15" t="s">
        <v>21</v>
      </c>
      <c r="E6" s="16" t="s">
        <v>15</v>
      </c>
      <c r="F6" s="13" t="s">
        <v>22</v>
      </c>
      <c r="G6" s="16">
        <v>68.2</v>
      </c>
      <c r="H6" s="16">
        <v>69.0</v>
      </c>
      <c r="I6" s="17">
        <f t="shared" si="1"/>
        <v>68.6</v>
      </c>
      <c r="J6" s="18">
        <f t="shared" si="2"/>
        <v>50.88</v>
      </c>
    </row>
    <row r="7">
      <c r="A7" s="12">
        <v>5.0</v>
      </c>
      <c r="B7" s="13">
        <v>105.0</v>
      </c>
      <c r="C7" s="14">
        <v>1.0</v>
      </c>
      <c r="D7" s="15" t="s">
        <v>23</v>
      </c>
      <c r="E7" s="16" t="s">
        <v>15</v>
      </c>
      <c r="F7" s="13" t="s">
        <v>24</v>
      </c>
      <c r="G7" s="16">
        <v>60.2</v>
      </c>
      <c r="H7" s="16">
        <v>61.0</v>
      </c>
      <c r="I7" s="17">
        <f t="shared" si="1"/>
        <v>60.6</v>
      </c>
      <c r="J7" s="18">
        <f t="shared" si="2"/>
        <v>44.48</v>
      </c>
    </row>
    <row r="8">
      <c r="A8" s="12">
        <v>6.0</v>
      </c>
      <c r="B8" s="13">
        <v>106.0</v>
      </c>
      <c r="C8" s="14">
        <v>1.0</v>
      </c>
      <c r="D8" s="15" t="s">
        <v>25</v>
      </c>
      <c r="E8" s="16" t="s">
        <v>15</v>
      </c>
      <c r="F8" s="13" t="s">
        <v>26</v>
      </c>
      <c r="G8" s="16">
        <v>57.4</v>
      </c>
      <c r="H8" s="16">
        <v>58.2</v>
      </c>
      <c r="I8" s="17">
        <f t="shared" si="1"/>
        <v>57.8</v>
      </c>
      <c r="J8" s="18">
        <f t="shared" si="2"/>
        <v>42.24</v>
      </c>
    </row>
    <row r="9">
      <c r="A9" s="12">
        <v>7.0</v>
      </c>
      <c r="B9" s="13">
        <v>107.0</v>
      </c>
      <c r="C9" s="14">
        <v>1.0</v>
      </c>
      <c r="D9" s="15" t="s">
        <v>27</v>
      </c>
      <c r="E9" s="16" t="s">
        <v>15</v>
      </c>
      <c r="F9" s="13" t="s">
        <v>28</v>
      </c>
      <c r="G9" s="16">
        <v>70.8</v>
      </c>
      <c r="H9" s="16">
        <v>71.2</v>
      </c>
      <c r="I9" s="17">
        <f t="shared" si="1"/>
        <v>71</v>
      </c>
      <c r="J9" s="18">
        <f t="shared" si="2"/>
        <v>52.8</v>
      </c>
    </row>
    <row r="10">
      <c r="A10" s="12">
        <v>8.0</v>
      </c>
      <c r="B10" s="13">
        <v>108.0</v>
      </c>
      <c r="C10" s="14">
        <v>1.0</v>
      </c>
      <c r="D10" s="15" t="s">
        <v>29</v>
      </c>
      <c r="E10" s="16" t="s">
        <v>15</v>
      </c>
      <c r="F10" s="13" t="s">
        <v>30</v>
      </c>
      <c r="G10" s="16">
        <v>56.0</v>
      </c>
      <c r="H10" s="16">
        <v>57.0</v>
      </c>
      <c r="I10" s="17">
        <f t="shared" si="1"/>
        <v>56.5</v>
      </c>
      <c r="J10" s="18">
        <f t="shared" si="2"/>
        <v>41.2</v>
      </c>
    </row>
    <row r="11">
      <c r="A11" s="12">
        <v>9.0</v>
      </c>
      <c r="B11" s="13">
        <v>109.0</v>
      </c>
      <c r="C11" s="14">
        <v>1.0</v>
      </c>
      <c r="D11" s="15" t="s">
        <v>31</v>
      </c>
      <c r="E11" s="16" t="s">
        <v>15</v>
      </c>
      <c r="F11" s="13" t="s">
        <v>32</v>
      </c>
      <c r="G11" s="16">
        <v>54.0</v>
      </c>
      <c r="H11" s="16">
        <v>54.4</v>
      </c>
      <c r="I11" s="17">
        <f t="shared" si="1"/>
        <v>54.2</v>
      </c>
      <c r="J11" s="18">
        <f t="shared" si="2"/>
        <v>39.36</v>
      </c>
    </row>
    <row r="12">
      <c r="A12" s="12">
        <v>10.0</v>
      </c>
      <c r="B12" s="13">
        <v>201.0</v>
      </c>
      <c r="C12" s="14">
        <v>2.0</v>
      </c>
      <c r="D12" s="15" t="s">
        <v>19</v>
      </c>
      <c r="E12" s="16" t="s">
        <v>15</v>
      </c>
      <c r="F12" s="13" t="s">
        <v>33</v>
      </c>
      <c r="G12" s="16">
        <v>82.6</v>
      </c>
      <c r="H12" s="16">
        <v>83.8</v>
      </c>
      <c r="I12" s="17">
        <f t="shared" si="1"/>
        <v>83.2</v>
      </c>
      <c r="J12" s="18">
        <f t="shared" si="2"/>
        <v>62.56</v>
      </c>
    </row>
    <row r="13">
      <c r="A13" s="12">
        <v>11.0</v>
      </c>
      <c r="B13" s="13">
        <v>202.0</v>
      </c>
      <c r="C13" s="14">
        <v>2.0</v>
      </c>
      <c r="D13" s="15" t="s">
        <v>21</v>
      </c>
      <c r="E13" s="16" t="s">
        <v>15</v>
      </c>
      <c r="F13" s="13" t="s">
        <v>34</v>
      </c>
      <c r="G13" s="16">
        <v>52.6</v>
      </c>
      <c r="H13" s="16">
        <v>53.2</v>
      </c>
      <c r="I13" s="17">
        <f t="shared" si="1"/>
        <v>52.9</v>
      </c>
      <c r="J13" s="18">
        <f t="shared" si="2"/>
        <v>38.32</v>
      </c>
    </row>
    <row r="14">
      <c r="A14" s="12">
        <v>12.0</v>
      </c>
      <c r="B14" s="13">
        <v>203.0</v>
      </c>
      <c r="C14" s="14">
        <v>2.0</v>
      </c>
      <c r="D14" s="15" t="s">
        <v>17</v>
      </c>
      <c r="E14" s="16" t="s">
        <v>15</v>
      </c>
      <c r="F14" s="13" t="s">
        <v>35</v>
      </c>
      <c r="G14" s="16">
        <v>57.0</v>
      </c>
      <c r="H14" s="16">
        <v>57.4</v>
      </c>
      <c r="I14" s="17">
        <f t="shared" si="1"/>
        <v>57.2</v>
      </c>
      <c r="J14" s="18">
        <f t="shared" si="2"/>
        <v>41.76</v>
      </c>
    </row>
    <row r="15">
      <c r="A15" s="12">
        <v>13.0</v>
      </c>
      <c r="B15" s="13">
        <v>204.0</v>
      </c>
      <c r="C15" s="14">
        <v>2.0</v>
      </c>
      <c r="D15" s="15" t="s">
        <v>27</v>
      </c>
      <c r="E15" s="16" t="s">
        <v>15</v>
      </c>
      <c r="F15" s="13" t="s">
        <v>36</v>
      </c>
      <c r="G15" s="16">
        <v>61.2</v>
      </c>
      <c r="H15" s="16">
        <v>61.2</v>
      </c>
      <c r="I15" s="17">
        <f t="shared" si="1"/>
        <v>61.2</v>
      </c>
      <c r="J15" s="18">
        <f t="shared" si="2"/>
        <v>44.96</v>
      </c>
    </row>
    <row r="16">
      <c r="A16" s="12">
        <v>14.0</v>
      </c>
      <c r="B16" s="13">
        <v>205.0</v>
      </c>
      <c r="C16" s="14">
        <v>2.0</v>
      </c>
      <c r="D16" s="15" t="s">
        <v>25</v>
      </c>
      <c r="E16" s="16" t="s">
        <v>15</v>
      </c>
      <c r="F16" s="13" t="s">
        <v>37</v>
      </c>
      <c r="G16" s="16">
        <v>51.0</v>
      </c>
      <c r="H16" s="16">
        <v>51.2</v>
      </c>
      <c r="I16" s="17">
        <f t="shared" si="1"/>
        <v>51.1</v>
      </c>
      <c r="J16" s="18">
        <f t="shared" si="2"/>
        <v>36.88</v>
      </c>
    </row>
    <row r="17">
      <c r="A17" s="12">
        <v>15.0</v>
      </c>
      <c r="B17" s="13">
        <v>206.0</v>
      </c>
      <c r="C17" s="14">
        <v>2.0</v>
      </c>
      <c r="D17" s="15" t="s">
        <v>14</v>
      </c>
      <c r="E17" s="16" t="s">
        <v>15</v>
      </c>
      <c r="F17" s="13" t="s">
        <v>38</v>
      </c>
      <c r="G17" s="16">
        <v>56.8</v>
      </c>
      <c r="H17" s="16">
        <v>56.6</v>
      </c>
      <c r="I17" s="17">
        <f t="shared" si="1"/>
        <v>56.7</v>
      </c>
      <c r="J17" s="18">
        <f t="shared" si="2"/>
        <v>41.36</v>
      </c>
    </row>
    <row r="18">
      <c r="A18" s="12">
        <v>16.0</v>
      </c>
      <c r="B18" s="13">
        <v>207.0</v>
      </c>
      <c r="C18" s="14">
        <v>2.0</v>
      </c>
      <c r="D18" s="15" t="s">
        <v>29</v>
      </c>
      <c r="E18" s="16" t="s">
        <v>15</v>
      </c>
      <c r="F18" s="13" t="s">
        <v>39</v>
      </c>
      <c r="G18" s="16">
        <v>78.4</v>
      </c>
      <c r="H18" s="16">
        <v>79.4</v>
      </c>
      <c r="I18" s="17">
        <f t="shared" si="1"/>
        <v>78.9</v>
      </c>
      <c r="J18" s="18">
        <f t="shared" si="2"/>
        <v>59.12</v>
      </c>
    </row>
    <row r="19">
      <c r="A19" s="12">
        <v>17.0</v>
      </c>
      <c r="B19" s="13">
        <v>208.0</v>
      </c>
      <c r="C19" s="14">
        <v>2.0</v>
      </c>
      <c r="D19" s="15" t="s">
        <v>23</v>
      </c>
      <c r="E19" s="16" t="s">
        <v>15</v>
      </c>
      <c r="F19" s="13" t="s">
        <v>40</v>
      </c>
      <c r="G19" s="16">
        <v>64.6</v>
      </c>
      <c r="H19" s="16">
        <v>64.2</v>
      </c>
      <c r="I19" s="17">
        <f t="shared" si="1"/>
        <v>64.4</v>
      </c>
      <c r="J19" s="18">
        <f t="shared" si="2"/>
        <v>47.52</v>
      </c>
    </row>
    <row r="20">
      <c r="A20" s="12">
        <v>18.0</v>
      </c>
      <c r="B20" s="13">
        <v>209.0</v>
      </c>
      <c r="C20" s="14">
        <v>2.0</v>
      </c>
      <c r="D20" s="15" t="s">
        <v>31</v>
      </c>
      <c r="E20" s="16" t="s">
        <v>15</v>
      </c>
      <c r="F20" s="13" t="s">
        <v>41</v>
      </c>
      <c r="G20" s="16">
        <v>52.6</v>
      </c>
      <c r="H20" s="16">
        <v>52.6</v>
      </c>
      <c r="I20" s="17">
        <f t="shared" si="1"/>
        <v>52.6</v>
      </c>
      <c r="J20" s="18">
        <f t="shared" si="2"/>
        <v>38.08</v>
      </c>
    </row>
    <row r="21">
      <c r="A21" s="12">
        <v>19.0</v>
      </c>
      <c r="B21" s="13">
        <v>301.0</v>
      </c>
      <c r="C21" s="14">
        <v>3.0</v>
      </c>
      <c r="D21" s="15" t="s">
        <v>27</v>
      </c>
      <c r="E21" s="16" t="s">
        <v>15</v>
      </c>
      <c r="F21" s="13" t="s">
        <v>42</v>
      </c>
      <c r="G21" s="16">
        <v>78.8</v>
      </c>
      <c r="H21" s="16">
        <v>79.0</v>
      </c>
      <c r="I21" s="17">
        <f t="shared" si="1"/>
        <v>78.9</v>
      </c>
      <c r="J21" s="18">
        <f t="shared" si="2"/>
        <v>59.12</v>
      </c>
    </row>
    <row r="22">
      <c r="A22" s="12">
        <v>20.0</v>
      </c>
      <c r="B22" s="13">
        <v>302.0</v>
      </c>
      <c r="C22" s="14">
        <v>3.0</v>
      </c>
      <c r="D22" s="15" t="s">
        <v>19</v>
      </c>
      <c r="E22" s="16" t="s">
        <v>15</v>
      </c>
      <c r="F22" s="13" t="s">
        <v>43</v>
      </c>
      <c r="G22" s="16">
        <v>57.8</v>
      </c>
      <c r="H22" s="16">
        <v>58.4</v>
      </c>
      <c r="I22" s="17">
        <f t="shared" si="1"/>
        <v>58.1</v>
      </c>
      <c r="J22" s="18">
        <f t="shared" si="2"/>
        <v>42.48</v>
      </c>
    </row>
    <row r="23">
      <c r="A23" s="12">
        <v>21.0</v>
      </c>
      <c r="B23" s="13">
        <v>303.0</v>
      </c>
      <c r="C23" s="14">
        <v>3.0</v>
      </c>
      <c r="D23" s="15" t="s">
        <v>14</v>
      </c>
      <c r="E23" s="16" t="s">
        <v>15</v>
      </c>
      <c r="F23" s="13" t="s">
        <v>44</v>
      </c>
      <c r="G23" s="16">
        <v>43.4</v>
      </c>
      <c r="H23" s="16">
        <v>42.6</v>
      </c>
      <c r="I23" s="17">
        <f t="shared" si="1"/>
        <v>43</v>
      </c>
      <c r="J23" s="18">
        <f t="shared" si="2"/>
        <v>30.4</v>
      </c>
    </row>
    <row r="24">
      <c r="A24" s="12">
        <v>22.0</v>
      </c>
      <c r="B24" s="13">
        <v>304.0</v>
      </c>
      <c r="C24" s="14">
        <v>3.0</v>
      </c>
      <c r="D24" s="15" t="s">
        <v>29</v>
      </c>
      <c r="E24" s="16" t="s">
        <v>15</v>
      </c>
      <c r="F24" s="13" t="s">
        <v>45</v>
      </c>
      <c r="G24" s="16">
        <v>40.0</v>
      </c>
      <c r="H24" s="16">
        <v>40.6</v>
      </c>
      <c r="I24" s="17">
        <f t="shared" si="1"/>
        <v>40.3</v>
      </c>
      <c r="J24" s="18">
        <f t="shared" si="2"/>
        <v>28.24</v>
      </c>
      <c r="K24" s="16" t="s">
        <v>46</v>
      </c>
      <c r="L24" s="16">
        <v>39.81</v>
      </c>
      <c r="M24" s="16">
        <v>35.3</v>
      </c>
    </row>
    <row r="25">
      <c r="A25" s="12">
        <v>23.0</v>
      </c>
      <c r="B25" s="13">
        <v>305.0</v>
      </c>
      <c r="C25" s="14">
        <v>3.0</v>
      </c>
      <c r="D25" s="15" t="s">
        <v>17</v>
      </c>
      <c r="E25" s="16" t="s">
        <v>15</v>
      </c>
      <c r="F25" s="13" t="s">
        <v>47</v>
      </c>
      <c r="G25" s="16">
        <v>29.2</v>
      </c>
      <c r="H25" s="16">
        <v>30.2</v>
      </c>
      <c r="I25" s="17">
        <f t="shared" si="1"/>
        <v>29.7</v>
      </c>
      <c r="J25" s="18">
        <f t="shared" si="2"/>
        <v>19.76</v>
      </c>
      <c r="K25" s="16" t="s">
        <v>48</v>
      </c>
      <c r="L25" s="16">
        <v>15341.36</v>
      </c>
      <c r="M25" s="16">
        <v>14962.5</v>
      </c>
    </row>
    <row r="26">
      <c r="A26" s="12">
        <v>24.0</v>
      </c>
      <c r="B26" s="13">
        <v>306.0</v>
      </c>
      <c r="C26" s="14">
        <v>3.0</v>
      </c>
      <c r="D26" s="15" t="s">
        <v>25</v>
      </c>
      <c r="E26" s="16" t="s">
        <v>15</v>
      </c>
      <c r="F26" s="13" t="s">
        <v>49</v>
      </c>
      <c r="G26" s="16">
        <v>23.2</v>
      </c>
      <c r="H26" s="16">
        <v>23.6</v>
      </c>
      <c r="I26" s="17">
        <f t="shared" si="1"/>
        <v>23.4</v>
      </c>
      <c r="J26" s="18">
        <f t="shared" si="2"/>
        <v>14.72</v>
      </c>
      <c r="K26" s="16" t="s">
        <v>50</v>
      </c>
      <c r="L26" s="16">
        <v>9.84</v>
      </c>
      <c r="M26" s="16">
        <v>10.0</v>
      </c>
    </row>
    <row r="27">
      <c r="A27" s="12">
        <v>25.0</v>
      </c>
      <c r="B27" s="13">
        <v>307.0</v>
      </c>
      <c r="C27" s="14">
        <v>3.0</v>
      </c>
      <c r="D27" s="15" t="s">
        <v>23</v>
      </c>
      <c r="E27" s="16" t="s">
        <v>15</v>
      </c>
      <c r="F27" s="13" t="s">
        <v>51</v>
      </c>
      <c r="G27" s="16" t="s">
        <v>52</v>
      </c>
      <c r="H27" s="16" t="s">
        <v>53</v>
      </c>
      <c r="I27" s="17"/>
      <c r="J27" s="18">
        <f>((N27*4)/5)-4</f>
        <v>49.44</v>
      </c>
      <c r="K27" s="16" t="s">
        <v>54</v>
      </c>
      <c r="L27" s="16">
        <v>66.0</v>
      </c>
      <c r="M27" s="16">
        <v>67.6</v>
      </c>
      <c r="N27" s="20">
        <f>AVERAGE(L27:M27)</f>
        <v>66.8</v>
      </c>
    </row>
    <row r="28">
      <c r="A28" s="12">
        <v>26.0</v>
      </c>
      <c r="B28" s="13">
        <v>308.0</v>
      </c>
      <c r="C28" s="14">
        <v>3.0</v>
      </c>
      <c r="D28" s="15" t="s">
        <v>21</v>
      </c>
      <c r="E28" s="16" t="s">
        <v>15</v>
      </c>
      <c r="F28" s="13" t="s">
        <v>55</v>
      </c>
      <c r="G28" s="16">
        <v>44.4</v>
      </c>
      <c r="H28" s="16">
        <v>44.8</v>
      </c>
      <c r="I28" s="17">
        <f t="shared" ref="I28:I52" si="3">AVERAGE(G28:H28)</f>
        <v>44.6</v>
      </c>
      <c r="J28" s="18">
        <f t="shared" ref="J28:J52" si="4">((I28*4)/5)-4</f>
        <v>31.68</v>
      </c>
    </row>
    <row r="29">
      <c r="A29" s="12">
        <v>27.0</v>
      </c>
      <c r="B29" s="13">
        <v>309.0</v>
      </c>
      <c r="C29" s="14">
        <v>3.0</v>
      </c>
      <c r="D29" s="15" t="s">
        <v>31</v>
      </c>
      <c r="E29" s="16" t="s">
        <v>15</v>
      </c>
      <c r="F29" s="13" t="s">
        <v>56</v>
      </c>
      <c r="G29" s="16">
        <v>38.0</v>
      </c>
      <c r="H29" s="16">
        <v>38.0</v>
      </c>
      <c r="I29" s="17">
        <f t="shared" si="3"/>
        <v>38</v>
      </c>
      <c r="J29" s="18">
        <f t="shared" si="4"/>
        <v>26.4</v>
      </c>
    </row>
    <row r="30">
      <c r="A30" s="12">
        <v>28.0</v>
      </c>
      <c r="B30" s="13">
        <v>401.0</v>
      </c>
      <c r="C30" s="14">
        <v>4.0</v>
      </c>
      <c r="D30" s="15" t="s">
        <v>14</v>
      </c>
      <c r="E30" s="16" t="s">
        <v>15</v>
      </c>
      <c r="F30" s="13" t="s">
        <v>57</v>
      </c>
      <c r="G30" s="16">
        <v>36.4</v>
      </c>
      <c r="H30" s="16">
        <v>36.8</v>
      </c>
      <c r="I30" s="17">
        <f t="shared" si="3"/>
        <v>36.6</v>
      </c>
      <c r="J30" s="18">
        <f t="shared" si="4"/>
        <v>25.28</v>
      </c>
    </row>
    <row r="31">
      <c r="A31" s="12">
        <v>29.0</v>
      </c>
      <c r="B31" s="13">
        <v>402.0</v>
      </c>
      <c r="C31" s="14">
        <v>4.0</v>
      </c>
      <c r="D31" s="15" t="s">
        <v>17</v>
      </c>
      <c r="E31" s="16" t="s">
        <v>15</v>
      </c>
      <c r="F31" s="13" t="s">
        <v>58</v>
      </c>
      <c r="G31" s="16">
        <v>34.2</v>
      </c>
      <c r="H31" s="16">
        <v>34.2</v>
      </c>
      <c r="I31" s="17">
        <f t="shared" si="3"/>
        <v>34.2</v>
      </c>
      <c r="J31" s="18">
        <f t="shared" si="4"/>
        <v>23.36</v>
      </c>
    </row>
    <row r="32">
      <c r="A32" s="12">
        <v>30.0</v>
      </c>
      <c r="B32" s="13">
        <v>403.0</v>
      </c>
      <c r="C32" s="14">
        <v>4.0</v>
      </c>
      <c r="D32" s="15" t="s">
        <v>23</v>
      </c>
      <c r="E32" s="16" t="s">
        <v>15</v>
      </c>
      <c r="F32" s="13" t="s">
        <v>59</v>
      </c>
      <c r="G32" s="16">
        <v>40.2</v>
      </c>
      <c r="H32" s="16">
        <v>40.4</v>
      </c>
      <c r="I32" s="17">
        <f t="shared" si="3"/>
        <v>40.3</v>
      </c>
      <c r="J32" s="18">
        <f t="shared" si="4"/>
        <v>28.24</v>
      </c>
    </row>
    <row r="33">
      <c r="A33" s="12">
        <v>31.0</v>
      </c>
      <c r="B33" s="13">
        <v>404.0</v>
      </c>
      <c r="C33" s="14">
        <v>4.0</v>
      </c>
      <c r="D33" s="15" t="s">
        <v>25</v>
      </c>
      <c r="E33" s="16" t="s">
        <v>15</v>
      </c>
      <c r="F33" s="13" t="s">
        <v>60</v>
      </c>
      <c r="G33" s="16">
        <v>37.6</v>
      </c>
      <c r="H33" s="16">
        <v>37.6</v>
      </c>
      <c r="I33" s="17">
        <f t="shared" si="3"/>
        <v>37.6</v>
      </c>
      <c r="J33" s="18">
        <f t="shared" si="4"/>
        <v>26.08</v>
      </c>
    </row>
    <row r="34">
      <c r="A34" s="12">
        <v>32.0</v>
      </c>
      <c r="B34" s="13">
        <v>405.0</v>
      </c>
      <c r="C34" s="14">
        <v>4.0</v>
      </c>
      <c r="D34" s="15" t="s">
        <v>19</v>
      </c>
      <c r="E34" s="16" t="s">
        <v>15</v>
      </c>
      <c r="F34" s="13" t="s">
        <v>61</v>
      </c>
      <c r="G34" s="16">
        <v>45.4</v>
      </c>
      <c r="H34" s="16">
        <v>45.4</v>
      </c>
      <c r="I34" s="17">
        <f t="shared" si="3"/>
        <v>45.4</v>
      </c>
      <c r="J34" s="18">
        <f t="shared" si="4"/>
        <v>32.32</v>
      </c>
    </row>
    <row r="35">
      <c r="A35" s="12">
        <v>33.0</v>
      </c>
      <c r="B35" s="13">
        <v>406.0</v>
      </c>
      <c r="C35" s="14">
        <v>4.0</v>
      </c>
      <c r="D35" s="15" t="s">
        <v>21</v>
      </c>
      <c r="E35" s="16" t="s">
        <v>15</v>
      </c>
      <c r="F35" s="13" t="s">
        <v>62</v>
      </c>
      <c r="G35" s="16">
        <v>36.6</v>
      </c>
      <c r="H35" s="16">
        <v>37.2</v>
      </c>
      <c r="I35" s="17">
        <f t="shared" si="3"/>
        <v>36.9</v>
      </c>
      <c r="J35" s="18">
        <f t="shared" si="4"/>
        <v>25.52</v>
      </c>
    </row>
    <row r="36">
      <c r="A36" s="12">
        <v>34.0</v>
      </c>
      <c r="B36" s="13">
        <v>407.0</v>
      </c>
      <c r="C36" s="14">
        <v>4.0</v>
      </c>
      <c r="D36" s="15" t="s">
        <v>27</v>
      </c>
      <c r="E36" s="16" t="s">
        <v>15</v>
      </c>
      <c r="F36" s="13" t="s">
        <v>63</v>
      </c>
      <c r="G36" s="16">
        <v>39.0</v>
      </c>
      <c r="H36" s="16">
        <v>38.8</v>
      </c>
      <c r="I36" s="17">
        <f t="shared" si="3"/>
        <v>38.9</v>
      </c>
      <c r="J36" s="18">
        <f t="shared" si="4"/>
        <v>27.12</v>
      </c>
    </row>
    <row r="37">
      <c r="A37" s="12">
        <v>35.0</v>
      </c>
      <c r="B37" s="13">
        <v>408.0</v>
      </c>
      <c r="C37" s="14">
        <v>4.0</v>
      </c>
      <c r="D37" s="15" t="s">
        <v>29</v>
      </c>
      <c r="E37" s="16" t="s">
        <v>15</v>
      </c>
      <c r="F37" s="13" t="s">
        <v>64</v>
      </c>
      <c r="G37" s="16">
        <v>50.8</v>
      </c>
      <c r="H37" s="16">
        <v>50.8</v>
      </c>
      <c r="I37" s="17">
        <f t="shared" si="3"/>
        <v>50.8</v>
      </c>
      <c r="J37" s="18">
        <f t="shared" si="4"/>
        <v>36.64</v>
      </c>
    </row>
    <row r="38">
      <c r="A38" s="12">
        <v>36.0</v>
      </c>
      <c r="B38" s="13">
        <v>409.0</v>
      </c>
      <c r="C38" s="14">
        <v>4.0</v>
      </c>
      <c r="D38" s="15" t="s">
        <v>31</v>
      </c>
      <c r="E38" s="16" t="s">
        <v>15</v>
      </c>
      <c r="F38" s="13" t="s">
        <v>65</v>
      </c>
      <c r="G38" s="16">
        <v>41.6</v>
      </c>
      <c r="H38" s="16">
        <v>41.6</v>
      </c>
      <c r="I38" s="17">
        <f t="shared" si="3"/>
        <v>41.6</v>
      </c>
      <c r="J38" s="18">
        <f t="shared" si="4"/>
        <v>29.28</v>
      </c>
    </row>
    <row r="39">
      <c r="A39" s="12">
        <v>37.0</v>
      </c>
      <c r="B39" s="13">
        <v>501.0</v>
      </c>
      <c r="C39" s="14">
        <v>5.0</v>
      </c>
      <c r="D39" s="15" t="s">
        <v>27</v>
      </c>
      <c r="E39" s="16" t="s">
        <v>15</v>
      </c>
      <c r="F39" s="13" t="s">
        <v>66</v>
      </c>
      <c r="G39" s="16">
        <v>34.4</v>
      </c>
      <c r="H39" s="16">
        <v>34.8</v>
      </c>
      <c r="I39" s="17">
        <f t="shared" si="3"/>
        <v>34.6</v>
      </c>
      <c r="J39" s="18">
        <f t="shared" si="4"/>
        <v>23.68</v>
      </c>
    </row>
    <row r="40">
      <c r="A40" s="12">
        <v>38.0</v>
      </c>
      <c r="B40" s="13">
        <v>502.0</v>
      </c>
      <c r="C40" s="14">
        <v>5.0</v>
      </c>
      <c r="D40" s="15" t="s">
        <v>14</v>
      </c>
      <c r="E40" s="16" t="s">
        <v>15</v>
      </c>
      <c r="F40" s="13" t="s">
        <v>67</v>
      </c>
      <c r="G40" s="16">
        <v>38.4</v>
      </c>
      <c r="H40" s="16">
        <v>38.6</v>
      </c>
      <c r="I40" s="17">
        <f t="shared" si="3"/>
        <v>38.5</v>
      </c>
      <c r="J40" s="18">
        <f t="shared" si="4"/>
        <v>26.8</v>
      </c>
    </row>
    <row r="41">
      <c r="A41" s="12">
        <v>39.0</v>
      </c>
      <c r="B41" s="13">
        <v>503.0</v>
      </c>
      <c r="C41" s="14">
        <v>5.0</v>
      </c>
      <c r="D41" s="15" t="s">
        <v>31</v>
      </c>
      <c r="E41" s="16" t="s">
        <v>15</v>
      </c>
      <c r="F41" s="13" t="s">
        <v>68</v>
      </c>
      <c r="G41" s="16">
        <v>41.0</v>
      </c>
      <c r="H41" s="16">
        <v>42.8</v>
      </c>
      <c r="I41" s="17">
        <f t="shared" si="3"/>
        <v>41.9</v>
      </c>
      <c r="J41" s="18">
        <f t="shared" si="4"/>
        <v>29.52</v>
      </c>
    </row>
    <row r="42">
      <c r="A42" s="12">
        <v>40.0</v>
      </c>
      <c r="B42" s="13">
        <v>504.0</v>
      </c>
      <c r="C42" s="14">
        <v>5.0</v>
      </c>
      <c r="D42" s="15" t="s">
        <v>21</v>
      </c>
      <c r="E42" s="16" t="s">
        <v>15</v>
      </c>
      <c r="F42" s="13" t="s">
        <v>69</v>
      </c>
      <c r="G42" s="16">
        <v>38.2</v>
      </c>
      <c r="H42" s="16">
        <v>37.8</v>
      </c>
      <c r="I42" s="17">
        <f t="shared" si="3"/>
        <v>38</v>
      </c>
      <c r="J42" s="18">
        <f t="shared" si="4"/>
        <v>26.4</v>
      </c>
    </row>
    <row r="43">
      <c r="A43" s="12">
        <v>41.0</v>
      </c>
      <c r="B43" s="13">
        <v>505.0</v>
      </c>
      <c r="C43" s="14">
        <v>5.0</v>
      </c>
      <c r="D43" s="15" t="s">
        <v>25</v>
      </c>
      <c r="E43" s="16" t="s">
        <v>15</v>
      </c>
      <c r="F43" s="13" t="s">
        <v>70</v>
      </c>
      <c r="G43" s="16">
        <v>38.6</v>
      </c>
      <c r="H43" s="16">
        <v>38.2</v>
      </c>
      <c r="I43" s="17">
        <f t="shared" si="3"/>
        <v>38.4</v>
      </c>
      <c r="J43" s="18">
        <f t="shared" si="4"/>
        <v>26.72</v>
      </c>
    </row>
    <row r="44">
      <c r="A44" s="12">
        <v>42.0</v>
      </c>
      <c r="B44" s="13">
        <v>506.0</v>
      </c>
      <c r="C44" s="14">
        <v>5.0</v>
      </c>
      <c r="D44" s="15" t="s">
        <v>19</v>
      </c>
      <c r="E44" s="16" t="s">
        <v>15</v>
      </c>
      <c r="F44" s="13" t="s">
        <v>71</v>
      </c>
      <c r="G44" s="16">
        <v>36.8</v>
      </c>
      <c r="H44" s="16">
        <v>37.2</v>
      </c>
      <c r="I44" s="17">
        <f t="shared" si="3"/>
        <v>37</v>
      </c>
      <c r="J44" s="18">
        <f t="shared" si="4"/>
        <v>25.6</v>
      </c>
    </row>
    <row r="45">
      <c r="A45" s="12">
        <v>43.0</v>
      </c>
      <c r="B45" s="13">
        <v>507.0</v>
      </c>
      <c r="C45" s="14">
        <v>5.0</v>
      </c>
      <c r="D45" s="15" t="s">
        <v>23</v>
      </c>
      <c r="E45" s="16" t="s">
        <v>15</v>
      </c>
      <c r="F45" s="13" t="s">
        <v>72</v>
      </c>
      <c r="G45" s="16">
        <v>32.6</v>
      </c>
      <c r="H45" s="16">
        <v>33.0</v>
      </c>
      <c r="I45" s="17">
        <f t="shared" si="3"/>
        <v>32.8</v>
      </c>
      <c r="J45" s="18">
        <f t="shared" si="4"/>
        <v>22.24</v>
      </c>
    </row>
    <row r="46">
      <c r="A46" s="12">
        <v>44.0</v>
      </c>
      <c r="B46" s="13">
        <v>508.0</v>
      </c>
      <c r="C46" s="14">
        <v>5.0</v>
      </c>
      <c r="D46" s="15" t="s">
        <v>29</v>
      </c>
      <c r="E46" s="16" t="s">
        <v>15</v>
      </c>
      <c r="F46" s="13" t="s">
        <v>73</v>
      </c>
      <c r="G46" s="16">
        <v>39.2</v>
      </c>
      <c r="H46" s="16">
        <v>39.4</v>
      </c>
      <c r="I46" s="17">
        <f t="shared" si="3"/>
        <v>39.3</v>
      </c>
      <c r="J46" s="18">
        <f t="shared" si="4"/>
        <v>27.44</v>
      </c>
    </row>
    <row r="47">
      <c r="A47" s="12">
        <v>45.0</v>
      </c>
      <c r="B47" s="13">
        <v>509.0</v>
      </c>
      <c r="C47" s="14">
        <v>5.0</v>
      </c>
      <c r="D47" s="15" t="s">
        <v>17</v>
      </c>
      <c r="E47" s="16" t="s">
        <v>15</v>
      </c>
      <c r="F47" s="13" t="s">
        <v>74</v>
      </c>
      <c r="G47" s="16">
        <v>36.0</v>
      </c>
      <c r="H47" s="16">
        <v>36.0</v>
      </c>
      <c r="I47" s="17">
        <f t="shared" si="3"/>
        <v>36</v>
      </c>
      <c r="J47" s="18">
        <f t="shared" si="4"/>
        <v>24.8</v>
      </c>
    </row>
    <row r="48">
      <c r="A48" s="21"/>
      <c r="B48" s="22" t="s">
        <v>75</v>
      </c>
      <c r="C48" s="23"/>
      <c r="D48" s="15" t="s">
        <v>76</v>
      </c>
      <c r="E48" s="16" t="s">
        <v>15</v>
      </c>
      <c r="F48" s="13" t="s">
        <v>77</v>
      </c>
      <c r="G48" s="16">
        <v>31.8</v>
      </c>
      <c r="H48" s="16">
        <v>31.4</v>
      </c>
      <c r="I48" s="17">
        <f t="shared" si="3"/>
        <v>31.6</v>
      </c>
      <c r="J48" s="18">
        <f t="shared" si="4"/>
        <v>21.28</v>
      </c>
    </row>
    <row r="49">
      <c r="A49" s="21"/>
      <c r="B49" s="22" t="s">
        <v>78</v>
      </c>
      <c r="C49" s="23"/>
      <c r="D49" s="15" t="s">
        <v>76</v>
      </c>
      <c r="E49" s="16" t="s">
        <v>15</v>
      </c>
      <c r="F49" s="13" t="s">
        <v>79</v>
      </c>
      <c r="G49" s="16">
        <v>29.0</v>
      </c>
      <c r="H49" s="16">
        <v>29.4</v>
      </c>
      <c r="I49" s="17">
        <f t="shared" si="3"/>
        <v>29.2</v>
      </c>
      <c r="J49" s="18">
        <f t="shared" si="4"/>
        <v>19.36</v>
      </c>
    </row>
    <row r="50">
      <c r="A50" s="21"/>
      <c r="B50" s="22" t="s">
        <v>80</v>
      </c>
      <c r="C50" s="23"/>
      <c r="D50" s="15" t="s">
        <v>76</v>
      </c>
      <c r="E50" s="16" t="s">
        <v>15</v>
      </c>
      <c r="F50" s="13" t="s">
        <v>81</v>
      </c>
      <c r="G50" s="16">
        <v>21.0</v>
      </c>
      <c r="H50" s="16">
        <v>21.0</v>
      </c>
      <c r="I50" s="17">
        <f t="shared" si="3"/>
        <v>21</v>
      </c>
      <c r="J50" s="18">
        <f t="shared" si="4"/>
        <v>12.8</v>
      </c>
    </row>
    <row r="51">
      <c r="A51" s="21"/>
      <c r="B51" s="22" t="s">
        <v>82</v>
      </c>
      <c r="C51" s="23"/>
      <c r="D51" s="15" t="s">
        <v>76</v>
      </c>
      <c r="E51" s="16" t="s">
        <v>15</v>
      </c>
      <c r="F51" s="13" t="s">
        <v>83</v>
      </c>
      <c r="G51" s="16">
        <v>16.2</v>
      </c>
      <c r="H51" s="16">
        <v>16.1</v>
      </c>
      <c r="I51" s="17">
        <f t="shared" si="3"/>
        <v>16.15</v>
      </c>
      <c r="J51" s="18">
        <f t="shared" si="4"/>
        <v>8.92</v>
      </c>
    </row>
    <row r="52">
      <c r="A52" s="21"/>
      <c r="B52" s="22" t="s">
        <v>84</v>
      </c>
      <c r="C52" s="23"/>
      <c r="D52" s="15" t="s">
        <v>76</v>
      </c>
      <c r="E52" s="11" t="s">
        <v>15</v>
      </c>
      <c r="F52" s="24" t="s">
        <v>85</v>
      </c>
      <c r="G52" s="11">
        <v>26.4</v>
      </c>
      <c r="H52" s="11">
        <v>26.4</v>
      </c>
      <c r="I52" s="25">
        <f t="shared" si="3"/>
        <v>26.4</v>
      </c>
      <c r="J52" s="18">
        <f t="shared" si="4"/>
        <v>17.12</v>
      </c>
      <c r="K52" s="26"/>
      <c r="L52" s="26"/>
    </row>
    <row r="53">
      <c r="H53" s="16" t="s">
        <v>86</v>
      </c>
      <c r="I53" s="20">
        <f>AVERAGE(I28:I52)</f>
        <v>36.23</v>
      </c>
      <c r="J53" s="27"/>
    </row>
    <row r="54">
      <c r="I54" s="20">
        <f>MEDIAN(I3:I52)</f>
        <v>41.9</v>
      </c>
    </row>
    <row r="56">
      <c r="D56" s="16" t="s">
        <v>87</v>
      </c>
    </row>
    <row r="57">
      <c r="D57" s="16" t="s">
        <v>88</v>
      </c>
      <c r="E57" s="16">
        <v>37.25</v>
      </c>
      <c r="F57" s="16">
        <v>35.23</v>
      </c>
    </row>
    <row r="58">
      <c r="D58" s="16" t="s">
        <v>88</v>
      </c>
      <c r="E58" s="16">
        <v>14433.34</v>
      </c>
      <c r="F58" s="16">
        <v>13740.38</v>
      </c>
    </row>
    <row r="59">
      <c r="D59" s="16" t="s">
        <v>50</v>
      </c>
      <c r="E59" s="16">
        <v>9.58</v>
      </c>
      <c r="F59" s="16">
        <v>9.8</v>
      </c>
    </row>
    <row r="62">
      <c r="D62" s="16" t="s">
        <v>89</v>
      </c>
    </row>
    <row r="63">
      <c r="D63" s="16" t="s">
        <v>46</v>
      </c>
      <c r="E63" s="16">
        <v>39.55</v>
      </c>
      <c r="F63" s="16">
        <v>36.0</v>
      </c>
    </row>
    <row r="64">
      <c r="D64" s="16" t="s">
        <v>48</v>
      </c>
      <c r="E64" s="16">
        <v>15393.36</v>
      </c>
      <c r="F64" s="16">
        <v>14815.64</v>
      </c>
    </row>
    <row r="65">
      <c r="D65" s="16" t="s">
        <v>50</v>
      </c>
      <c r="E65" s="16">
        <v>7.1</v>
      </c>
      <c r="F65" s="16">
        <v>7.32</v>
      </c>
    </row>
  </sheetData>
  <mergeCells count="2">
    <mergeCell ref="A1:D1"/>
    <mergeCell ref="G1:I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90</v>
      </c>
      <c r="B1" s="2"/>
      <c r="C1" s="3"/>
      <c r="D1" s="28" t="s">
        <v>91</v>
      </c>
      <c r="E1" s="29"/>
      <c r="F1" s="29"/>
      <c r="G1" s="29"/>
      <c r="H1" s="29"/>
      <c r="I1" s="29"/>
    </row>
    <row r="2">
      <c r="A2" s="29"/>
      <c r="B2" s="29"/>
      <c r="C2" s="29"/>
      <c r="D2" s="29"/>
      <c r="E2" s="29"/>
      <c r="F2" s="29"/>
      <c r="G2" s="29"/>
      <c r="H2" s="29"/>
      <c r="I2" s="29"/>
    </row>
    <row r="3">
      <c r="A3" s="29"/>
      <c r="B3" s="30" t="s">
        <v>92</v>
      </c>
      <c r="D3" s="31" t="s">
        <v>93</v>
      </c>
      <c r="E3" s="32" t="s">
        <v>94</v>
      </c>
      <c r="F3" s="29"/>
      <c r="G3" s="33" t="s">
        <v>95</v>
      </c>
      <c r="H3" s="34">
        <v>45007.0</v>
      </c>
      <c r="I3" s="35" t="s">
        <v>96</v>
      </c>
    </row>
    <row r="4">
      <c r="A4" s="29"/>
      <c r="B4" s="36" t="s">
        <v>97</v>
      </c>
      <c r="C4" s="37"/>
      <c r="D4" s="38"/>
      <c r="E4" s="38"/>
      <c r="F4" s="38"/>
      <c r="G4" s="38"/>
      <c r="H4" s="38"/>
      <c r="I4" s="37"/>
    </row>
    <row r="5">
      <c r="A5" s="39"/>
      <c r="B5" s="26"/>
      <c r="C5" s="40"/>
      <c r="D5" s="41" t="s">
        <v>98</v>
      </c>
      <c r="E5" s="42" t="s">
        <v>99</v>
      </c>
      <c r="F5" s="40"/>
      <c r="G5" s="43" t="s">
        <v>100</v>
      </c>
      <c r="H5" s="43" t="s">
        <v>101</v>
      </c>
      <c r="I5" s="43" t="s">
        <v>102</v>
      </c>
      <c r="K5" s="16" t="s">
        <v>103</v>
      </c>
    </row>
    <row r="6">
      <c r="A6" s="39"/>
      <c r="B6" s="44" t="s">
        <v>104</v>
      </c>
      <c r="C6" s="40"/>
      <c r="D6" s="45" t="s">
        <v>105</v>
      </c>
      <c r="E6" s="44" t="s">
        <v>106</v>
      </c>
      <c r="F6" s="40"/>
      <c r="G6" s="41" t="s">
        <v>107</v>
      </c>
      <c r="H6" s="41">
        <v>12.5</v>
      </c>
      <c r="I6" s="46">
        <f t="shared" ref="I6:I9" si="1">($I$15+1)*H6</f>
        <v>350</v>
      </c>
      <c r="K6" s="16" t="s">
        <v>108</v>
      </c>
      <c r="M6" s="16" t="s">
        <v>109</v>
      </c>
    </row>
    <row r="7">
      <c r="A7" s="39"/>
      <c r="B7" s="36" t="s">
        <v>110</v>
      </c>
      <c r="C7" s="40"/>
      <c r="D7" s="45" t="s">
        <v>111</v>
      </c>
      <c r="E7" s="47">
        <v>10.0</v>
      </c>
      <c r="F7" s="40"/>
      <c r="G7" s="41">
        <v>0.5</v>
      </c>
      <c r="H7" s="41">
        <v>0.5</v>
      </c>
      <c r="I7" s="46">
        <f t="shared" si="1"/>
        <v>14</v>
      </c>
    </row>
    <row r="8">
      <c r="A8" s="39"/>
      <c r="B8" s="36" t="s">
        <v>112</v>
      </c>
      <c r="C8" s="40"/>
      <c r="D8" s="45" t="s">
        <v>113</v>
      </c>
      <c r="E8" s="47">
        <v>10.0</v>
      </c>
      <c r="F8" s="40"/>
      <c r="G8" s="41">
        <v>0.5</v>
      </c>
      <c r="H8" s="41">
        <v>0.5</v>
      </c>
      <c r="I8" s="46">
        <f t="shared" si="1"/>
        <v>14</v>
      </c>
      <c r="K8" s="16" t="s">
        <v>114</v>
      </c>
    </row>
    <row r="9">
      <c r="A9" s="39"/>
      <c r="B9" s="44" t="s">
        <v>115</v>
      </c>
      <c r="C9" s="40"/>
      <c r="D9" s="45" t="s">
        <v>105</v>
      </c>
      <c r="E9" s="44" t="s">
        <v>105</v>
      </c>
      <c r="F9" s="40"/>
      <c r="G9" s="41" t="s">
        <v>105</v>
      </c>
      <c r="H9" s="48">
        <f>I12-(H6+H7+H8+I13)</f>
        <v>9.5</v>
      </c>
      <c r="I9" s="46">
        <f t="shared" si="1"/>
        <v>266</v>
      </c>
      <c r="K9" s="16" t="s">
        <v>116</v>
      </c>
    </row>
    <row r="10">
      <c r="A10" s="29"/>
      <c r="B10" s="29"/>
      <c r="C10" s="29"/>
      <c r="D10" s="29"/>
      <c r="E10" s="29"/>
      <c r="F10" s="29"/>
      <c r="G10" s="39"/>
      <c r="H10" s="45" t="s">
        <v>117</v>
      </c>
      <c r="I10" s="49">
        <f>SUM(I6:I9)</f>
        <v>644</v>
      </c>
    </row>
    <row r="11">
      <c r="A11" s="29"/>
      <c r="B11" s="50" t="s">
        <v>118</v>
      </c>
      <c r="C11" s="38"/>
      <c r="D11" s="29"/>
      <c r="E11" s="31"/>
      <c r="F11" s="31" t="s">
        <v>119</v>
      </c>
      <c r="G11" s="30" t="s">
        <v>120</v>
      </c>
      <c r="H11" s="29"/>
      <c r="I11" s="38"/>
    </row>
    <row r="12">
      <c r="A12" s="39"/>
      <c r="B12" s="51" t="s">
        <v>121</v>
      </c>
      <c r="C12" s="51" t="s">
        <v>122</v>
      </c>
      <c r="D12" s="29"/>
      <c r="E12" s="33">
        <v>1.0</v>
      </c>
      <c r="F12" s="13" t="s">
        <v>16</v>
      </c>
      <c r="G12" s="52" t="s">
        <v>123</v>
      </c>
      <c r="H12" s="39" t="s">
        <v>124</v>
      </c>
      <c r="I12" s="46">
        <v>25.0</v>
      </c>
    </row>
    <row r="13">
      <c r="A13" s="39"/>
      <c r="B13" s="53" t="s">
        <v>125</v>
      </c>
      <c r="C13" s="54" t="s">
        <v>126</v>
      </c>
      <c r="D13" s="29"/>
      <c r="E13" s="33">
        <v>2.0</v>
      </c>
      <c r="F13" s="13" t="s">
        <v>18</v>
      </c>
      <c r="G13" s="52" t="s">
        <v>123</v>
      </c>
      <c r="H13" s="39" t="s">
        <v>127</v>
      </c>
      <c r="I13" s="55">
        <v>2.0</v>
      </c>
    </row>
    <row r="14">
      <c r="A14" s="39"/>
      <c r="B14" s="53" t="s">
        <v>125</v>
      </c>
      <c r="C14" s="54" t="s">
        <v>128</v>
      </c>
      <c r="D14" s="29"/>
      <c r="E14" s="33">
        <v>3.0</v>
      </c>
      <c r="F14" s="13" t="s">
        <v>20</v>
      </c>
      <c r="G14" s="52" t="s">
        <v>123</v>
      </c>
      <c r="H14" s="39" t="s">
        <v>129</v>
      </c>
      <c r="I14" s="49">
        <f>SUM(H6:H9)</f>
        <v>23</v>
      </c>
    </row>
    <row r="15">
      <c r="A15" s="39"/>
      <c r="B15" s="53" t="s">
        <v>130</v>
      </c>
      <c r="C15" s="54" t="s">
        <v>128</v>
      </c>
      <c r="D15" s="29"/>
      <c r="E15" s="33">
        <v>4.0</v>
      </c>
      <c r="F15" s="13" t="s">
        <v>22</v>
      </c>
      <c r="G15" s="52" t="s">
        <v>123</v>
      </c>
      <c r="H15" s="39" t="s">
        <v>131</v>
      </c>
      <c r="I15" s="56">
        <v>27.0</v>
      </c>
    </row>
    <row r="16">
      <c r="A16" s="39"/>
      <c r="B16" s="53" t="s">
        <v>132</v>
      </c>
      <c r="C16" s="54" t="s">
        <v>133</v>
      </c>
      <c r="D16" s="29"/>
      <c r="E16" s="33">
        <v>5.0</v>
      </c>
      <c r="F16" s="13" t="s">
        <v>24</v>
      </c>
      <c r="G16" s="52" t="s">
        <v>123</v>
      </c>
      <c r="H16" s="29"/>
      <c r="I16" s="29"/>
    </row>
    <row r="17">
      <c r="A17" s="39"/>
      <c r="B17" s="57" t="s">
        <v>134</v>
      </c>
      <c r="C17" s="40"/>
      <c r="D17" s="29"/>
      <c r="E17" s="33">
        <v>6.0</v>
      </c>
      <c r="F17" s="13" t="s">
        <v>26</v>
      </c>
      <c r="G17" s="52" t="s">
        <v>123</v>
      </c>
      <c r="H17" s="29"/>
      <c r="I17" s="29"/>
    </row>
    <row r="18">
      <c r="A18" s="39"/>
      <c r="B18" s="53" t="s">
        <v>132</v>
      </c>
      <c r="C18" s="54" t="s">
        <v>135</v>
      </c>
      <c r="D18" s="29"/>
      <c r="E18" s="33">
        <v>7.0</v>
      </c>
      <c r="F18" s="13" t="s">
        <v>28</v>
      </c>
      <c r="G18" s="52" t="s">
        <v>123</v>
      </c>
      <c r="H18" s="29"/>
      <c r="I18" s="29"/>
    </row>
    <row r="19">
      <c r="A19" s="39"/>
      <c r="B19" s="58" t="s">
        <v>136</v>
      </c>
      <c r="C19" s="40"/>
      <c r="D19" s="29"/>
      <c r="E19" s="33">
        <v>8.0</v>
      </c>
      <c r="F19" s="13" t="s">
        <v>30</v>
      </c>
      <c r="G19" s="52" t="s">
        <v>123</v>
      </c>
      <c r="H19" s="29"/>
      <c r="I19" s="29"/>
    </row>
    <row r="20">
      <c r="A20" s="39"/>
      <c r="B20" s="59">
        <v>10.0</v>
      </c>
      <c r="C20" s="45" t="s">
        <v>137</v>
      </c>
      <c r="D20" s="29"/>
      <c r="E20" s="33">
        <v>9.0</v>
      </c>
      <c r="F20" s="13" t="s">
        <v>32</v>
      </c>
      <c r="G20" s="52" t="s">
        <v>123</v>
      </c>
      <c r="H20" s="29"/>
      <c r="I20" s="29"/>
    </row>
    <row r="21">
      <c r="A21" s="29"/>
      <c r="B21" s="29"/>
      <c r="C21" s="29"/>
      <c r="D21" s="29"/>
      <c r="E21" s="33">
        <v>10.0</v>
      </c>
      <c r="F21" s="13" t="s">
        <v>33</v>
      </c>
      <c r="G21" s="52" t="s">
        <v>123</v>
      </c>
      <c r="H21" s="29"/>
      <c r="I21" s="29"/>
    </row>
    <row r="22">
      <c r="A22" s="29"/>
      <c r="B22" s="29"/>
      <c r="C22" s="29"/>
      <c r="D22" s="29"/>
      <c r="E22" s="33">
        <v>11.0</v>
      </c>
      <c r="F22" s="13" t="s">
        <v>34</v>
      </c>
      <c r="G22" s="52" t="s">
        <v>123</v>
      </c>
      <c r="H22" s="29"/>
      <c r="I22" s="29"/>
    </row>
    <row r="23">
      <c r="A23" s="29"/>
      <c r="B23" s="29"/>
      <c r="C23" s="29"/>
      <c r="D23" s="29"/>
      <c r="E23" s="33">
        <v>12.0</v>
      </c>
      <c r="F23" s="13" t="s">
        <v>35</v>
      </c>
      <c r="G23" s="52" t="s">
        <v>123</v>
      </c>
      <c r="H23" s="29"/>
      <c r="I23" s="29"/>
    </row>
    <row r="24">
      <c r="A24" s="29"/>
      <c r="B24" s="29"/>
      <c r="C24" s="29"/>
      <c r="D24" s="29"/>
      <c r="E24" s="33">
        <v>13.0</v>
      </c>
      <c r="F24" s="13" t="s">
        <v>36</v>
      </c>
      <c r="G24" s="52" t="s">
        <v>123</v>
      </c>
      <c r="H24" s="29"/>
      <c r="I24" s="29"/>
    </row>
    <row r="25">
      <c r="A25" s="29"/>
      <c r="B25" s="29"/>
      <c r="C25" s="29"/>
      <c r="D25" s="29"/>
      <c r="E25" s="33">
        <v>14.0</v>
      </c>
      <c r="F25" s="13" t="s">
        <v>37</v>
      </c>
      <c r="G25" s="52" t="s">
        <v>123</v>
      </c>
      <c r="H25" s="29"/>
      <c r="I25" s="29"/>
    </row>
    <row r="26">
      <c r="A26" s="29"/>
      <c r="B26" s="29"/>
      <c r="C26" s="29"/>
      <c r="D26" s="29"/>
      <c r="E26" s="33">
        <v>15.0</v>
      </c>
      <c r="F26" s="13" t="s">
        <v>38</v>
      </c>
      <c r="G26" s="52" t="s">
        <v>123</v>
      </c>
      <c r="H26" s="29"/>
      <c r="I26" s="29"/>
    </row>
    <row r="27">
      <c r="A27" s="29"/>
      <c r="B27" s="29"/>
      <c r="C27" s="29"/>
      <c r="D27" s="29"/>
      <c r="E27" s="33">
        <v>16.0</v>
      </c>
      <c r="F27" s="13" t="s">
        <v>39</v>
      </c>
      <c r="G27" s="52" t="s">
        <v>123</v>
      </c>
      <c r="H27" s="29"/>
      <c r="I27" s="29"/>
    </row>
    <row r="28">
      <c r="A28" s="29"/>
      <c r="B28" s="29"/>
      <c r="C28" s="29"/>
      <c r="D28" s="29"/>
      <c r="E28" s="33">
        <v>17.0</v>
      </c>
      <c r="F28" s="13" t="s">
        <v>40</v>
      </c>
      <c r="G28" s="52" t="s">
        <v>123</v>
      </c>
      <c r="H28" s="29"/>
      <c r="I28" s="29"/>
    </row>
    <row r="29">
      <c r="A29" s="29"/>
      <c r="B29" s="29"/>
      <c r="C29" s="29"/>
      <c r="D29" s="29"/>
      <c r="E29" s="33">
        <v>18.0</v>
      </c>
      <c r="F29" s="13" t="s">
        <v>41</v>
      </c>
      <c r="G29" s="52" t="s">
        <v>123</v>
      </c>
      <c r="H29" s="29"/>
      <c r="I29" s="29"/>
    </row>
    <row r="30">
      <c r="A30" s="29"/>
      <c r="B30" s="29"/>
      <c r="C30" s="29"/>
      <c r="D30" s="29"/>
      <c r="E30" s="33">
        <v>19.0</v>
      </c>
      <c r="F30" s="13" t="s">
        <v>42</v>
      </c>
      <c r="G30" s="52" t="s">
        <v>123</v>
      </c>
      <c r="H30" s="29"/>
      <c r="I30" s="29"/>
    </row>
    <row r="31">
      <c r="A31" s="29"/>
      <c r="B31" s="29"/>
      <c r="C31" s="29"/>
      <c r="D31" s="29"/>
      <c r="E31" s="33">
        <v>20.0</v>
      </c>
      <c r="F31" s="13" t="s">
        <v>43</v>
      </c>
      <c r="G31" s="52" t="s">
        <v>123</v>
      </c>
      <c r="H31" s="29"/>
      <c r="I31" s="29"/>
    </row>
    <row r="32">
      <c r="A32" s="29"/>
      <c r="B32" s="29"/>
      <c r="C32" s="29"/>
      <c r="D32" s="29"/>
      <c r="E32" s="33">
        <v>21.0</v>
      </c>
      <c r="F32" s="13" t="s">
        <v>44</v>
      </c>
      <c r="G32" s="52" t="s">
        <v>123</v>
      </c>
      <c r="H32" s="29"/>
      <c r="I32" s="29"/>
    </row>
    <row r="33">
      <c r="A33" s="29"/>
      <c r="B33" s="29"/>
      <c r="C33" s="29"/>
      <c r="D33" s="29"/>
      <c r="E33" s="33">
        <v>22.0</v>
      </c>
      <c r="F33" s="13" t="s">
        <v>45</v>
      </c>
      <c r="G33" s="52" t="s">
        <v>123</v>
      </c>
      <c r="H33" s="29"/>
      <c r="I33" s="29"/>
    </row>
    <row r="34">
      <c r="A34" s="29"/>
      <c r="B34" s="29"/>
      <c r="C34" s="29"/>
      <c r="D34" s="29"/>
      <c r="E34" s="33">
        <v>23.0</v>
      </c>
      <c r="F34" s="13" t="s">
        <v>47</v>
      </c>
      <c r="G34" s="52" t="s">
        <v>123</v>
      </c>
      <c r="H34" s="29"/>
      <c r="I34" s="29"/>
    </row>
    <row r="35">
      <c r="A35" s="29"/>
      <c r="B35" s="29"/>
      <c r="C35" s="29"/>
      <c r="D35" s="29"/>
      <c r="E35" s="33">
        <v>24.0</v>
      </c>
      <c r="F35" s="13" t="s">
        <v>49</v>
      </c>
      <c r="G35" s="52" t="s">
        <v>123</v>
      </c>
      <c r="H35" s="29"/>
      <c r="I35" s="29"/>
    </row>
    <row r="36">
      <c r="A36" s="29"/>
      <c r="B36" s="29"/>
      <c r="C36" s="29"/>
      <c r="D36" s="29"/>
      <c r="E36" s="33">
        <v>25.0</v>
      </c>
      <c r="F36" s="13" t="s">
        <v>51</v>
      </c>
      <c r="G36" s="52" t="s">
        <v>123</v>
      </c>
      <c r="H36" s="29"/>
      <c r="I36" s="29"/>
    </row>
    <row r="37">
      <c r="A37" s="29"/>
      <c r="B37" s="29"/>
      <c r="C37" s="29"/>
      <c r="D37" s="29"/>
      <c r="E37" s="60">
        <v>26.0</v>
      </c>
      <c r="F37" s="60" t="s">
        <v>138</v>
      </c>
      <c r="G37" s="60" t="s">
        <v>139</v>
      </c>
      <c r="H37" s="29"/>
      <c r="I37" s="29"/>
    </row>
    <row r="40">
      <c r="A40" s="29"/>
      <c r="B40" s="61" t="s">
        <v>140</v>
      </c>
      <c r="D40" s="31" t="s">
        <v>93</v>
      </c>
      <c r="E40" s="32" t="s">
        <v>94</v>
      </c>
      <c r="F40" s="29"/>
      <c r="G40" s="33" t="s">
        <v>95</v>
      </c>
      <c r="H40" s="34">
        <v>45007.0</v>
      </c>
      <c r="I40" s="35" t="s">
        <v>96</v>
      </c>
    </row>
    <row r="41">
      <c r="A41" s="29"/>
      <c r="B41" s="36" t="s">
        <v>97</v>
      </c>
      <c r="C41" s="37"/>
      <c r="D41" s="38"/>
      <c r="E41" s="38"/>
      <c r="F41" s="38"/>
      <c r="G41" s="38"/>
      <c r="H41" s="38"/>
      <c r="I41" s="37"/>
      <c r="K41" s="16" t="s">
        <v>141</v>
      </c>
    </row>
    <row r="42">
      <c r="A42" s="39"/>
      <c r="B42" s="26"/>
      <c r="C42" s="40"/>
      <c r="D42" s="41" t="s">
        <v>98</v>
      </c>
      <c r="E42" s="42" t="s">
        <v>99</v>
      </c>
      <c r="F42" s="40"/>
      <c r="G42" s="43" t="s">
        <v>100</v>
      </c>
      <c r="H42" s="43" t="s">
        <v>101</v>
      </c>
      <c r="I42" s="43" t="s">
        <v>102</v>
      </c>
      <c r="K42" s="16" t="s">
        <v>142</v>
      </c>
    </row>
    <row r="43">
      <c r="A43" s="39"/>
      <c r="B43" s="44" t="s">
        <v>104</v>
      </c>
      <c r="C43" s="40"/>
      <c r="D43" s="45" t="s">
        <v>105</v>
      </c>
      <c r="E43" s="44" t="s">
        <v>106</v>
      </c>
      <c r="F43" s="40"/>
      <c r="G43" s="41" t="s">
        <v>107</v>
      </c>
      <c r="H43" s="41">
        <v>12.5</v>
      </c>
      <c r="I43" s="46">
        <f t="shared" ref="I43:I46" si="2">($I$52+1)*H43</f>
        <v>350</v>
      </c>
      <c r="K43" s="16" t="s">
        <v>143</v>
      </c>
    </row>
    <row r="44">
      <c r="A44" s="39"/>
      <c r="B44" s="36" t="s">
        <v>110</v>
      </c>
      <c r="C44" s="40"/>
      <c r="D44" s="45" t="s">
        <v>111</v>
      </c>
      <c r="E44" s="47">
        <v>10.0</v>
      </c>
      <c r="F44" s="40"/>
      <c r="G44" s="41">
        <v>0.5</v>
      </c>
      <c r="H44" s="41">
        <v>0.5</v>
      </c>
      <c r="I44" s="46">
        <f t="shared" si="2"/>
        <v>14</v>
      </c>
      <c r="K44" s="16" t="s">
        <v>144</v>
      </c>
    </row>
    <row r="45">
      <c r="A45" s="39"/>
      <c r="B45" s="36" t="s">
        <v>112</v>
      </c>
      <c r="C45" s="40"/>
      <c r="D45" s="45" t="s">
        <v>113</v>
      </c>
      <c r="E45" s="47">
        <v>10.0</v>
      </c>
      <c r="F45" s="40"/>
      <c r="G45" s="41">
        <v>0.5</v>
      </c>
      <c r="H45" s="41">
        <v>0.5</v>
      </c>
      <c r="I45" s="46">
        <f t="shared" si="2"/>
        <v>14</v>
      </c>
    </row>
    <row r="46">
      <c r="A46" s="39"/>
      <c r="B46" s="44" t="s">
        <v>115</v>
      </c>
      <c r="C46" s="40"/>
      <c r="D46" s="45" t="s">
        <v>105</v>
      </c>
      <c r="E46" s="44" t="s">
        <v>105</v>
      </c>
      <c r="F46" s="40"/>
      <c r="G46" s="41" t="s">
        <v>105</v>
      </c>
      <c r="H46" s="48">
        <f>I49-(H43+H44+H45+I50)</f>
        <v>9.5</v>
      </c>
      <c r="I46" s="46">
        <f t="shared" si="2"/>
        <v>266</v>
      </c>
    </row>
    <row r="47">
      <c r="A47" s="29"/>
      <c r="B47" s="29"/>
      <c r="C47" s="29"/>
      <c r="D47" s="29"/>
      <c r="E47" s="29"/>
      <c r="F47" s="29"/>
      <c r="G47" s="39"/>
      <c r="H47" s="45" t="s">
        <v>117</v>
      </c>
      <c r="I47" s="49">
        <f>SUM(I43:I46)</f>
        <v>644</v>
      </c>
    </row>
    <row r="48">
      <c r="A48" s="29"/>
      <c r="B48" s="50" t="s">
        <v>118</v>
      </c>
      <c r="C48" s="38"/>
      <c r="D48" s="29"/>
      <c r="E48" s="31"/>
      <c r="F48" s="31" t="s">
        <v>119</v>
      </c>
      <c r="G48" s="30" t="s">
        <v>120</v>
      </c>
      <c r="H48" s="29"/>
      <c r="I48" s="38"/>
    </row>
    <row r="49">
      <c r="A49" s="39"/>
      <c r="B49" s="51" t="s">
        <v>121</v>
      </c>
      <c r="C49" s="51" t="s">
        <v>122</v>
      </c>
      <c r="D49" s="29"/>
      <c r="E49" s="33">
        <v>1.0</v>
      </c>
      <c r="F49" s="13" t="s">
        <v>55</v>
      </c>
      <c r="G49" s="52" t="s">
        <v>123</v>
      </c>
      <c r="H49" s="39" t="s">
        <v>124</v>
      </c>
      <c r="I49" s="46">
        <v>25.0</v>
      </c>
    </row>
    <row r="50">
      <c r="A50" s="39"/>
      <c r="B50" s="53" t="s">
        <v>125</v>
      </c>
      <c r="C50" s="54" t="s">
        <v>126</v>
      </c>
      <c r="D50" s="29"/>
      <c r="E50" s="33">
        <v>2.0</v>
      </c>
      <c r="F50" s="13" t="s">
        <v>56</v>
      </c>
      <c r="G50" s="52" t="s">
        <v>123</v>
      </c>
      <c r="H50" s="39" t="s">
        <v>127</v>
      </c>
      <c r="I50" s="55">
        <v>2.0</v>
      </c>
    </row>
    <row r="51">
      <c r="A51" s="39"/>
      <c r="B51" s="53" t="s">
        <v>125</v>
      </c>
      <c r="C51" s="54" t="s">
        <v>128</v>
      </c>
      <c r="D51" s="29"/>
      <c r="E51" s="33">
        <v>3.0</v>
      </c>
      <c r="F51" s="13" t="s">
        <v>57</v>
      </c>
      <c r="G51" s="52" t="s">
        <v>123</v>
      </c>
      <c r="H51" s="39" t="s">
        <v>129</v>
      </c>
      <c r="I51" s="49">
        <f>SUM(H43:H46)</f>
        <v>23</v>
      </c>
    </row>
    <row r="52">
      <c r="A52" s="39"/>
      <c r="B52" s="53" t="s">
        <v>130</v>
      </c>
      <c r="C52" s="54" t="s">
        <v>128</v>
      </c>
      <c r="D52" s="29"/>
      <c r="E52" s="33">
        <v>4.0</v>
      </c>
      <c r="F52" s="13" t="s">
        <v>58</v>
      </c>
      <c r="G52" s="52" t="s">
        <v>123</v>
      </c>
      <c r="H52" s="39" t="s">
        <v>131</v>
      </c>
      <c r="I52" s="56">
        <v>27.0</v>
      </c>
    </row>
    <row r="53">
      <c r="A53" s="39"/>
      <c r="B53" s="53" t="s">
        <v>132</v>
      </c>
      <c r="C53" s="54" t="s">
        <v>133</v>
      </c>
      <c r="D53" s="29"/>
      <c r="E53" s="33">
        <v>5.0</v>
      </c>
      <c r="F53" s="13" t="s">
        <v>59</v>
      </c>
      <c r="G53" s="52" t="s">
        <v>123</v>
      </c>
      <c r="H53" s="29"/>
      <c r="I53" s="29"/>
    </row>
    <row r="54">
      <c r="A54" s="39"/>
      <c r="B54" s="57" t="s">
        <v>134</v>
      </c>
      <c r="C54" s="40"/>
      <c r="D54" s="29"/>
      <c r="E54" s="33">
        <v>6.0</v>
      </c>
      <c r="F54" s="13" t="s">
        <v>60</v>
      </c>
      <c r="G54" s="52" t="s">
        <v>123</v>
      </c>
      <c r="H54" s="29"/>
      <c r="I54" s="29"/>
    </row>
    <row r="55">
      <c r="A55" s="39"/>
      <c r="B55" s="53" t="s">
        <v>132</v>
      </c>
      <c r="C55" s="54" t="s">
        <v>135</v>
      </c>
      <c r="D55" s="29"/>
      <c r="E55" s="33">
        <v>7.0</v>
      </c>
      <c r="F55" s="13" t="s">
        <v>61</v>
      </c>
      <c r="G55" s="52" t="s">
        <v>123</v>
      </c>
      <c r="H55" s="29"/>
      <c r="I55" s="29"/>
    </row>
    <row r="56">
      <c r="A56" s="39"/>
      <c r="B56" s="58" t="s">
        <v>136</v>
      </c>
      <c r="C56" s="40"/>
      <c r="D56" s="29"/>
      <c r="E56" s="33">
        <v>8.0</v>
      </c>
      <c r="F56" s="13" t="s">
        <v>62</v>
      </c>
      <c r="G56" s="52" t="s">
        <v>123</v>
      </c>
      <c r="H56" s="29"/>
      <c r="I56" s="29"/>
    </row>
    <row r="57">
      <c r="A57" s="39"/>
      <c r="B57" s="59">
        <v>10.0</v>
      </c>
      <c r="C57" s="45" t="s">
        <v>137</v>
      </c>
      <c r="D57" s="29"/>
      <c r="E57" s="33">
        <v>9.0</v>
      </c>
      <c r="F57" s="13" t="s">
        <v>63</v>
      </c>
      <c r="G57" s="52" t="s">
        <v>123</v>
      </c>
      <c r="H57" s="29"/>
      <c r="I57" s="29"/>
    </row>
    <row r="58">
      <c r="A58" s="29"/>
      <c r="B58" s="29"/>
      <c r="C58" s="29"/>
      <c r="D58" s="29"/>
      <c r="E58" s="33">
        <v>10.0</v>
      </c>
      <c r="F58" s="13" t="s">
        <v>64</v>
      </c>
      <c r="G58" s="52" t="s">
        <v>123</v>
      </c>
      <c r="H58" s="29"/>
      <c r="I58" s="29"/>
    </row>
    <row r="59">
      <c r="A59" s="29"/>
      <c r="B59" s="29"/>
      <c r="C59" s="29"/>
      <c r="D59" s="29"/>
      <c r="E59" s="33">
        <v>11.0</v>
      </c>
      <c r="F59" s="13" t="s">
        <v>65</v>
      </c>
      <c r="G59" s="52" t="s">
        <v>123</v>
      </c>
      <c r="H59" s="29"/>
      <c r="I59" s="29"/>
    </row>
    <row r="60">
      <c r="A60" s="29"/>
      <c r="B60" s="29"/>
      <c r="C60" s="29"/>
      <c r="D60" s="29"/>
      <c r="E60" s="33">
        <v>12.0</v>
      </c>
      <c r="F60" s="13" t="s">
        <v>66</v>
      </c>
      <c r="G60" s="52" t="s">
        <v>123</v>
      </c>
      <c r="H60" s="29"/>
      <c r="I60" s="29"/>
    </row>
    <row r="61">
      <c r="A61" s="29"/>
      <c r="B61" s="29"/>
      <c r="C61" s="29"/>
      <c r="D61" s="29"/>
      <c r="E61" s="33">
        <v>13.0</v>
      </c>
      <c r="F61" s="13" t="s">
        <v>67</v>
      </c>
      <c r="G61" s="52" t="s">
        <v>123</v>
      </c>
      <c r="H61" s="29"/>
      <c r="I61" s="29"/>
    </row>
    <row r="62">
      <c r="A62" s="29"/>
      <c r="B62" s="29"/>
      <c r="C62" s="29"/>
      <c r="D62" s="29"/>
      <c r="E62" s="33">
        <v>14.0</v>
      </c>
      <c r="F62" s="13" t="s">
        <v>68</v>
      </c>
      <c r="G62" s="52" t="s">
        <v>123</v>
      </c>
      <c r="H62" s="29"/>
      <c r="I62" s="29"/>
    </row>
    <row r="63">
      <c r="A63" s="29"/>
      <c r="B63" s="29"/>
      <c r="C63" s="29"/>
      <c r="D63" s="29"/>
      <c r="E63" s="33">
        <v>15.0</v>
      </c>
      <c r="F63" s="13" t="s">
        <v>69</v>
      </c>
      <c r="G63" s="52" t="s">
        <v>123</v>
      </c>
      <c r="H63" s="29"/>
      <c r="I63" s="29"/>
    </row>
    <row r="64">
      <c r="A64" s="29"/>
      <c r="B64" s="29"/>
      <c r="C64" s="29"/>
      <c r="D64" s="29"/>
      <c r="E64" s="33">
        <v>16.0</v>
      </c>
      <c r="F64" s="13" t="s">
        <v>70</v>
      </c>
      <c r="G64" s="52" t="s">
        <v>123</v>
      </c>
      <c r="H64" s="29"/>
      <c r="I64" s="29"/>
    </row>
    <row r="65">
      <c r="A65" s="29"/>
      <c r="B65" s="29"/>
      <c r="C65" s="29"/>
      <c r="D65" s="29"/>
      <c r="E65" s="33">
        <v>17.0</v>
      </c>
      <c r="F65" s="13" t="s">
        <v>71</v>
      </c>
      <c r="G65" s="52" t="s">
        <v>123</v>
      </c>
      <c r="H65" s="29"/>
      <c r="I65" s="29"/>
    </row>
    <row r="66">
      <c r="A66" s="29"/>
      <c r="B66" s="29"/>
      <c r="C66" s="29"/>
      <c r="D66" s="29"/>
      <c r="E66" s="33">
        <v>18.0</v>
      </c>
      <c r="F66" s="13" t="s">
        <v>72</v>
      </c>
      <c r="G66" s="52" t="s">
        <v>123</v>
      </c>
      <c r="H66" s="29"/>
      <c r="I66" s="29"/>
    </row>
    <row r="67">
      <c r="A67" s="29"/>
      <c r="B67" s="29"/>
      <c r="C67" s="29"/>
      <c r="D67" s="29"/>
      <c r="E67" s="33">
        <v>19.0</v>
      </c>
      <c r="F67" s="13" t="s">
        <v>73</v>
      </c>
      <c r="G67" s="52" t="s">
        <v>123</v>
      </c>
      <c r="H67" s="29"/>
      <c r="I67" s="29"/>
    </row>
    <row r="68">
      <c r="A68" s="29"/>
      <c r="B68" s="29"/>
      <c r="C68" s="29"/>
      <c r="D68" s="29"/>
      <c r="E68" s="33">
        <v>20.0</v>
      </c>
      <c r="F68" s="13" t="s">
        <v>74</v>
      </c>
      <c r="G68" s="52" t="s">
        <v>123</v>
      </c>
      <c r="H68" s="29"/>
      <c r="I68" s="29"/>
    </row>
    <row r="69">
      <c r="A69" s="29"/>
      <c r="B69" s="29"/>
      <c r="C69" s="29"/>
      <c r="D69" s="29"/>
      <c r="E69" s="33">
        <v>21.0</v>
      </c>
      <c r="F69" s="13" t="s">
        <v>77</v>
      </c>
      <c r="G69" s="52" t="s">
        <v>123</v>
      </c>
      <c r="H69" s="29"/>
      <c r="I69" s="29"/>
    </row>
    <row r="70">
      <c r="A70" s="29"/>
      <c r="B70" s="29"/>
      <c r="C70" s="29"/>
      <c r="D70" s="29"/>
      <c r="E70" s="33">
        <v>22.0</v>
      </c>
      <c r="F70" s="13" t="s">
        <v>79</v>
      </c>
      <c r="G70" s="52" t="s">
        <v>123</v>
      </c>
      <c r="H70" s="29"/>
      <c r="I70" s="29"/>
    </row>
    <row r="71">
      <c r="A71" s="29"/>
      <c r="B71" s="29"/>
      <c r="C71" s="29"/>
      <c r="D71" s="29"/>
      <c r="E71" s="33">
        <v>23.0</v>
      </c>
      <c r="F71" s="13" t="s">
        <v>81</v>
      </c>
      <c r="G71" s="52" t="s">
        <v>123</v>
      </c>
      <c r="H71" s="29"/>
      <c r="I71" s="29"/>
    </row>
    <row r="72">
      <c r="A72" s="29"/>
      <c r="B72" s="29"/>
      <c r="C72" s="29"/>
      <c r="D72" s="29"/>
      <c r="E72" s="33">
        <v>24.0</v>
      </c>
      <c r="F72" s="13" t="s">
        <v>83</v>
      </c>
      <c r="G72" s="52" t="s">
        <v>123</v>
      </c>
      <c r="H72" s="29"/>
      <c r="I72" s="29"/>
    </row>
    <row r="73">
      <c r="A73" s="29"/>
      <c r="B73" s="29"/>
      <c r="C73" s="29"/>
      <c r="D73" s="29"/>
      <c r="E73" s="33">
        <v>25.0</v>
      </c>
      <c r="F73" s="13" t="s">
        <v>85</v>
      </c>
      <c r="G73" s="52" t="s">
        <v>123</v>
      </c>
      <c r="H73" s="29"/>
      <c r="I73" s="29"/>
    </row>
    <row r="74">
      <c r="A74" s="29"/>
      <c r="B74" s="29"/>
      <c r="C74" s="29"/>
      <c r="D74" s="29"/>
      <c r="E74" s="60">
        <v>26.0</v>
      </c>
      <c r="F74" s="60" t="s">
        <v>138</v>
      </c>
      <c r="G74" s="60" t="s">
        <v>139</v>
      </c>
      <c r="H74" s="29"/>
      <c r="I74" s="29"/>
    </row>
    <row r="77">
      <c r="A77" s="29"/>
      <c r="B77" s="61" t="s">
        <v>145</v>
      </c>
      <c r="D77" s="31" t="s">
        <v>93</v>
      </c>
      <c r="E77" s="32" t="s">
        <v>94</v>
      </c>
      <c r="F77" s="29"/>
      <c r="G77" s="33" t="s">
        <v>95</v>
      </c>
      <c r="H77" s="34">
        <v>45014.0</v>
      </c>
      <c r="I77" s="35" t="s">
        <v>96</v>
      </c>
    </row>
    <row r="78">
      <c r="A78" s="29"/>
      <c r="B78" s="36" t="s">
        <v>97</v>
      </c>
      <c r="C78" s="37"/>
      <c r="D78" s="38"/>
      <c r="E78" s="38"/>
      <c r="F78" s="38"/>
      <c r="G78" s="38"/>
      <c r="H78" s="38"/>
      <c r="I78" s="37"/>
    </row>
    <row r="79">
      <c r="A79" s="39"/>
      <c r="B79" s="26"/>
      <c r="C79" s="40"/>
      <c r="D79" s="41" t="s">
        <v>98</v>
      </c>
      <c r="E79" s="42" t="s">
        <v>99</v>
      </c>
      <c r="F79" s="40"/>
      <c r="G79" s="43" t="s">
        <v>100</v>
      </c>
      <c r="H79" s="43" t="s">
        <v>101</v>
      </c>
      <c r="I79" s="43" t="s">
        <v>102</v>
      </c>
    </row>
    <row r="80">
      <c r="A80" s="39"/>
      <c r="B80" s="44" t="s">
        <v>104</v>
      </c>
      <c r="C80" s="40"/>
      <c r="D80" s="45" t="s">
        <v>105</v>
      </c>
      <c r="E80" s="44" t="s">
        <v>106</v>
      </c>
      <c r="F80" s="40"/>
      <c r="G80" s="41" t="s">
        <v>107</v>
      </c>
      <c r="H80" s="41">
        <v>12.5</v>
      </c>
      <c r="I80" s="46">
        <f t="shared" ref="I80:I83" si="3">($I$89+1)*H80</f>
        <v>400</v>
      </c>
    </row>
    <row r="81">
      <c r="A81" s="39"/>
      <c r="B81" s="36" t="s">
        <v>110</v>
      </c>
      <c r="C81" s="40"/>
      <c r="D81" s="45" t="s">
        <v>111</v>
      </c>
      <c r="E81" s="47">
        <v>10.0</v>
      </c>
      <c r="F81" s="40"/>
      <c r="G81" s="41">
        <v>0.5</v>
      </c>
      <c r="H81" s="41">
        <v>0.5</v>
      </c>
      <c r="I81" s="46">
        <f t="shared" si="3"/>
        <v>16</v>
      </c>
    </row>
    <row r="82">
      <c r="A82" s="39"/>
      <c r="B82" s="36" t="s">
        <v>112</v>
      </c>
      <c r="C82" s="40"/>
      <c r="D82" s="45" t="s">
        <v>113</v>
      </c>
      <c r="E82" s="47">
        <v>10.0</v>
      </c>
      <c r="F82" s="40"/>
      <c r="G82" s="41">
        <v>0.5</v>
      </c>
      <c r="H82" s="41">
        <v>0.5</v>
      </c>
      <c r="I82" s="46">
        <f t="shared" si="3"/>
        <v>16</v>
      </c>
    </row>
    <row r="83">
      <c r="A83" s="39"/>
      <c r="B83" s="44" t="s">
        <v>115</v>
      </c>
      <c r="C83" s="40"/>
      <c r="D83" s="45" t="s">
        <v>105</v>
      </c>
      <c r="E83" s="44" t="s">
        <v>105</v>
      </c>
      <c r="F83" s="40"/>
      <c r="G83" s="41" t="s">
        <v>105</v>
      </c>
      <c r="H83" s="48">
        <f>I86-(H80+H81+H82+I87)</f>
        <v>9.5</v>
      </c>
      <c r="I83" s="46">
        <f t="shared" si="3"/>
        <v>304</v>
      </c>
    </row>
    <row r="84">
      <c r="A84" s="29"/>
      <c r="B84" s="29"/>
      <c r="C84" s="29"/>
      <c r="D84" s="29"/>
      <c r="E84" s="29"/>
      <c r="F84" s="29"/>
      <c r="G84" s="39"/>
      <c r="H84" s="45" t="s">
        <v>117</v>
      </c>
      <c r="I84" s="49">
        <f>SUM(I80:I83)</f>
        <v>736</v>
      </c>
    </row>
    <row r="85">
      <c r="A85" s="29"/>
      <c r="B85" s="50" t="s">
        <v>118</v>
      </c>
      <c r="C85" s="38"/>
      <c r="D85" s="29"/>
      <c r="E85" s="31"/>
      <c r="F85" s="31" t="s">
        <v>119</v>
      </c>
      <c r="G85" s="30" t="s">
        <v>120</v>
      </c>
      <c r="H85" s="29"/>
      <c r="I85" s="38"/>
    </row>
    <row r="86">
      <c r="A86" s="39"/>
      <c r="B86" s="51" t="s">
        <v>121</v>
      </c>
      <c r="C86" s="51" t="s">
        <v>122</v>
      </c>
      <c r="D86" s="29"/>
      <c r="E86" s="33">
        <v>1.0</v>
      </c>
      <c r="F86" s="13" t="s">
        <v>16</v>
      </c>
      <c r="G86" s="52" t="s">
        <v>123</v>
      </c>
      <c r="H86" s="39" t="s">
        <v>124</v>
      </c>
      <c r="I86" s="46">
        <v>25.0</v>
      </c>
    </row>
    <row r="87">
      <c r="A87" s="39"/>
      <c r="B87" s="53" t="s">
        <v>125</v>
      </c>
      <c r="C87" s="54" t="s">
        <v>126</v>
      </c>
      <c r="D87" s="29"/>
      <c r="E87" s="33">
        <v>2.0</v>
      </c>
      <c r="F87" s="13" t="s">
        <v>18</v>
      </c>
      <c r="G87" s="52" t="s">
        <v>123</v>
      </c>
      <c r="H87" s="39" t="s">
        <v>127</v>
      </c>
      <c r="I87" s="55">
        <v>2.0</v>
      </c>
    </row>
    <row r="88">
      <c r="A88" s="39"/>
      <c r="B88" s="53" t="s">
        <v>125</v>
      </c>
      <c r="C88" s="54" t="s">
        <v>128</v>
      </c>
      <c r="D88" s="29"/>
      <c r="E88" s="33">
        <v>3.0</v>
      </c>
      <c r="F88" s="13" t="s">
        <v>20</v>
      </c>
      <c r="G88" s="52" t="s">
        <v>123</v>
      </c>
      <c r="H88" s="39" t="s">
        <v>129</v>
      </c>
      <c r="I88" s="49">
        <f>SUM(H80:H83)</f>
        <v>23</v>
      </c>
    </row>
    <row r="89">
      <c r="A89" s="39"/>
      <c r="B89" s="53" t="s">
        <v>130</v>
      </c>
      <c r="C89" s="54" t="s">
        <v>128</v>
      </c>
      <c r="D89" s="29"/>
      <c r="E89" s="33">
        <v>4.0</v>
      </c>
      <c r="F89" s="13" t="s">
        <v>22</v>
      </c>
      <c r="G89" s="52" t="s">
        <v>123</v>
      </c>
      <c r="H89" s="39" t="s">
        <v>131</v>
      </c>
      <c r="I89" s="56">
        <v>31.0</v>
      </c>
    </row>
    <row r="90">
      <c r="A90" s="39"/>
      <c r="B90" s="53" t="s">
        <v>132</v>
      </c>
      <c r="C90" s="54" t="s">
        <v>133</v>
      </c>
      <c r="D90" s="29"/>
      <c r="E90" s="33">
        <v>5.0</v>
      </c>
      <c r="F90" s="13" t="s">
        <v>24</v>
      </c>
      <c r="G90" s="52" t="s">
        <v>123</v>
      </c>
      <c r="H90" s="29"/>
      <c r="I90" s="29"/>
    </row>
    <row r="91">
      <c r="A91" s="39"/>
      <c r="B91" s="57" t="s">
        <v>134</v>
      </c>
      <c r="C91" s="40"/>
      <c r="D91" s="29"/>
      <c r="E91" s="33">
        <v>6.0</v>
      </c>
      <c r="F91" s="13" t="s">
        <v>26</v>
      </c>
      <c r="G91" s="52" t="s">
        <v>123</v>
      </c>
      <c r="H91" s="29"/>
      <c r="I91" s="29"/>
    </row>
    <row r="92">
      <c r="A92" s="39"/>
      <c r="B92" s="53" t="s">
        <v>132</v>
      </c>
      <c r="C92" s="54" t="s">
        <v>135</v>
      </c>
      <c r="D92" s="29"/>
      <c r="E92" s="33">
        <v>7.0</v>
      </c>
      <c r="F92" s="13" t="s">
        <v>28</v>
      </c>
      <c r="G92" s="52" t="s">
        <v>123</v>
      </c>
      <c r="H92" s="29"/>
      <c r="I92" s="29"/>
    </row>
    <row r="93">
      <c r="A93" s="39"/>
      <c r="B93" s="58" t="s">
        <v>136</v>
      </c>
      <c r="C93" s="40"/>
      <c r="D93" s="29"/>
      <c r="E93" s="33">
        <v>8.0</v>
      </c>
      <c r="F93" s="13" t="s">
        <v>30</v>
      </c>
      <c r="G93" s="52" t="s">
        <v>123</v>
      </c>
      <c r="H93" s="29"/>
      <c r="I93" s="29"/>
    </row>
    <row r="94">
      <c r="A94" s="39"/>
      <c r="B94" s="59">
        <v>10.0</v>
      </c>
      <c r="C94" s="45" t="s">
        <v>137</v>
      </c>
      <c r="D94" s="29"/>
      <c r="E94" s="33">
        <v>9.0</v>
      </c>
      <c r="F94" s="13" t="s">
        <v>32</v>
      </c>
      <c r="G94" s="52" t="s">
        <v>123</v>
      </c>
      <c r="H94" s="29"/>
      <c r="I94" s="29"/>
    </row>
    <row r="95">
      <c r="A95" s="29"/>
      <c r="B95" s="29"/>
      <c r="C95" s="29"/>
      <c r="D95" s="29"/>
      <c r="E95" s="33">
        <v>10.0</v>
      </c>
      <c r="F95" s="13" t="s">
        <v>33</v>
      </c>
      <c r="G95" s="52" t="s">
        <v>123</v>
      </c>
      <c r="H95" s="29"/>
      <c r="I95" s="29"/>
    </row>
    <row r="96">
      <c r="A96" s="29"/>
      <c r="B96" s="29"/>
      <c r="C96" s="29"/>
      <c r="D96" s="29"/>
      <c r="E96" s="33">
        <v>11.0</v>
      </c>
      <c r="F96" s="13" t="s">
        <v>34</v>
      </c>
      <c r="G96" s="52" t="s">
        <v>123</v>
      </c>
      <c r="H96" s="29"/>
      <c r="I96" s="29"/>
    </row>
    <row r="97">
      <c r="A97" s="29"/>
      <c r="B97" s="29"/>
      <c r="C97" s="29"/>
      <c r="D97" s="29"/>
      <c r="E97" s="33">
        <v>12.0</v>
      </c>
      <c r="F97" s="13" t="s">
        <v>35</v>
      </c>
      <c r="G97" s="52" t="s">
        <v>123</v>
      </c>
      <c r="H97" s="29"/>
      <c r="I97" s="29"/>
    </row>
    <row r="98">
      <c r="A98" s="29"/>
      <c r="B98" s="29"/>
      <c r="C98" s="29"/>
      <c r="D98" s="29"/>
      <c r="E98" s="33">
        <v>13.0</v>
      </c>
      <c r="F98" s="13" t="s">
        <v>36</v>
      </c>
      <c r="G98" s="52" t="s">
        <v>123</v>
      </c>
      <c r="H98" s="29"/>
      <c r="I98" s="29"/>
    </row>
    <row r="99">
      <c r="A99" s="29"/>
      <c r="B99" s="29"/>
      <c r="C99" s="29"/>
      <c r="D99" s="29"/>
      <c r="E99" s="33">
        <v>14.0</v>
      </c>
      <c r="F99" s="13" t="s">
        <v>37</v>
      </c>
      <c r="G99" s="52" t="s">
        <v>123</v>
      </c>
      <c r="H99" s="29"/>
      <c r="I99" s="29"/>
    </row>
    <row r="100">
      <c r="A100" s="29"/>
      <c r="B100" s="29"/>
      <c r="C100" s="29"/>
      <c r="D100" s="29"/>
      <c r="E100" s="33">
        <v>15.0</v>
      </c>
      <c r="F100" s="13" t="s">
        <v>38</v>
      </c>
      <c r="G100" s="52" t="s">
        <v>123</v>
      </c>
      <c r="H100" s="29"/>
      <c r="I100" s="29"/>
    </row>
    <row r="101">
      <c r="A101" s="29"/>
      <c r="B101" s="29"/>
      <c r="C101" s="29"/>
      <c r="D101" s="29"/>
      <c r="E101" s="33">
        <v>16.0</v>
      </c>
      <c r="F101" s="13" t="s">
        <v>39</v>
      </c>
      <c r="G101" s="52" t="s">
        <v>123</v>
      </c>
      <c r="H101" s="29"/>
      <c r="I101" s="29"/>
    </row>
    <row r="102">
      <c r="A102" s="29"/>
      <c r="B102" s="29"/>
      <c r="C102" s="29"/>
      <c r="D102" s="29"/>
      <c r="E102" s="33">
        <v>17.0</v>
      </c>
      <c r="F102" s="13" t="s">
        <v>40</v>
      </c>
      <c r="G102" s="52" t="s">
        <v>123</v>
      </c>
      <c r="H102" s="29"/>
      <c r="I102" s="29"/>
    </row>
    <row r="103">
      <c r="A103" s="29"/>
      <c r="B103" s="29"/>
      <c r="C103" s="29"/>
      <c r="D103" s="29"/>
      <c r="E103" s="33">
        <v>18.0</v>
      </c>
      <c r="F103" s="13" t="s">
        <v>41</v>
      </c>
      <c r="G103" s="52" t="s">
        <v>123</v>
      </c>
      <c r="H103" s="29"/>
      <c r="I103" s="29"/>
    </row>
    <row r="104">
      <c r="A104" s="29"/>
      <c r="B104" s="29"/>
      <c r="C104" s="29"/>
      <c r="D104" s="29"/>
      <c r="E104" s="33">
        <v>19.0</v>
      </c>
      <c r="F104" s="13" t="s">
        <v>42</v>
      </c>
      <c r="G104" s="52" t="s">
        <v>123</v>
      </c>
      <c r="H104" s="29"/>
      <c r="I104" s="29"/>
    </row>
    <row r="105">
      <c r="A105" s="29"/>
      <c r="B105" s="29"/>
      <c r="C105" s="29"/>
      <c r="D105" s="29"/>
      <c r="E105" s="33">
        <v>20.0</v>
      </c>
      <c r="F105" s="13" t="s">
        <v>43</v>
      </c>
      <c r="G105" s="52" t="s">
        <v>123</v>
      </c>
      <c r="H105" s="29"/>
      <c r="I105" s="29"/>
    </row>
    <row r="106">
      <c r="A106" s="29"/>
      <c r="B106" s="29"/>
      <c r="C106" s="29"/>
      <c r="D106" s="29"/>
      <c r="E106" s="33">
        <v>21.0</v>
      </c>
      <c r="F106" s="13" t="s">
        <v>44</v>
      </c>
      <c r="G106" s="52" t="s">
        <v>123</v>
      </c>
      <c r="H106" s="29"/>
      <c r="I106" s="29"/>
    </row>
    <row r="107">
      <c r="A107" s="29"/>
      <c r="B107" s="29"/>
      <c r="C107" s="29"/>
      <c r="D107" s="29"/>
      <c r="E107" s="33">
        <v>22.0</v>
      </c>
      <c r="F107" s="13" t="s">
        <v>45</v>
      </c>
      <c r="G107" s="52" t="s">
        <v>123</v>
      </c>
      <c r="H107" s="29"/>
      <c r="I107" s="29"/>
    </row>
    <row r="108">
      <c r="A108" s="29"/>
      <c r="B108" s="29"/>
      <c r="C108" s="29"/>
      <c r="D108" s="29"/>
      <c r="E108" s="33">
        <v>23.0</v>
      </c>
      <c r="F108" s="13" t="s">
        <v>47</v>
      </c>
      <c r="G108" s="52" t="s">
        <v>123</v>
      </c>
      <c r="H108" s="29"/>
      <c r="I108" s="29"/>
    </row>
    <row r="109">
      <c r="A109" s="29"/>
      <c r="B109" s="29"/>
      <c r="C109" s="29"/>
      <c r="D109" s="29"/>
      <c r="E109" s="33">
        <v>24.0</v>
      </c>
      <c r="F109" s="13" t="s">
        <v>49</v>
      </c>
      <c r="G109" s="52" t="s">
        <v>123</v>
      </c>
      <c r="H109" s="29"/>
      <c r="I109" s="29"/>
    </row>
    <row r="110">
      <c r="A110" s="29"/>
      <c r="B110" s="29"/>
      <c r="C110" s="29"/>
      <c r="D110" s="29"/>
      <c r="E110" s="33">
        <v>25.0</v>
      </c>
      <c r="F110" s="13" t="s">
        <v>51</v>
      </c>
      <c r="G110" s="52" t="s">
        <v>123</v>
      </c>
      <c r="H110" s="29"/>
      <c r="I110" s="29"/>
    </row>
    <row r="111">
      <c r="A111" s="29"/>
      <c r="B111" s="29"/>
      <c r="C111" s="29"/>
      <c r="D111" s="29"/>
      <c r="E111" s="60">
        <v>26.0</v>
      </c>
      <c r="F111" s="60" t="s">
        <v>146</v>
      </c>
      <c r="G111" s="52" t="s">
        <v>123</v>
      </c>
      <c r="H111" s="60" t="s">
        <v>147</v>
      </c>
      <c r="I111" s="29"/>
    </row>
    <row r="112">
      <c r="E112" s="33">
        <v>27.0</v>
      </c>
      <c r="F112" s="16" t="s">
        <v>148</v>
      </c>
      <c r="G112" s="52" t="s">
        <v>123</v>
      </c>
      <c r="H112" s="16" t="s">
        <v>147</v>
      </c>
    </row>
    <row r="113">
      <c r="E113" s="33">
        <v>28.0</v>
      </c>
      <c r="F113" s="16" t="s">
        <v>149</v>
      </c>
      <c r="G113" s="52" t="s">
        <v>123</v>
      </c>
      <c r="H113" s="16" t="s">
        <v>147</v>
      </c>
    </row>
    <row r="114">
      <c r="E114" s="16">
        <v>29.0</v>
      </c>
      <c r="F114" s="16" t="s">
        <v>150</v>
      </c>
      <c r="G114" s="52" t="s">
        <v>123</v>
      </c>
      <c r="H114" s="16" t="s">
        <v>147</v>
      </c>
    </row>
    <row r="115">
      <c r="E115" s="62">
        <v>30.0</v>
      </c>
      <c r="F115" s="16" t="s">
        <v>151</v>
      </c>
      <c r="G115" s="16" t="s">
        <v>139</v>
      </c>
    </row>
    <row r="118">
      <c r="B118" s="16" t="s">
        <v>152</v>
      </c>
    </row>
    <row r="119">
      <c r="B119" s="61" t="s">
        <v>145</v>
      </c>
      <c r="D119" s="31" t="s">
        <v>93</v>
      </c>
      <c r="E119" s="32" t="s">
        <v>94</v>
      </c>
      <c r="F119" s="29"/>
      <c r="G119" s="33" t="s">
        <v>95</v>
      </c>
      <c r="H119" s="63" t="s">
        <v>153</v>
      </c>
      <c r="I119" s="35" t="s">
        <v>96</v>
      </c>
    </row>
    <row r="120">
      <c r="B120" s="36" t="s">
        <v>97</v>
      </c>
      <c r="C120" s="37"/>
      <c r="D120" s="38"/>
      <c r="E120" s="38"/>
      <c r="F120" s="38"/>
      <c r="G120" s="38"/>
      <c r="H120" s="38"/>
      <c r="I120" s="37"/>
    </row>
    <row r="121">
      <c r="B121" s="26"/>
      <c r="C121" s="40"/>
      <c r="D121" s="41" t="s">
        <v>98</v>
      </c>
      <c r="E121" s="42" t="s">
        <v>99</v>
      </c>
      <c r="F121" s="40"/>
      <c r="G121" s="43" t="s">
        <v>100</v>
      </c>
      <c r="H121" s="43" t="s">
        <v>101</v>
      </c>
      <c r="I121" s="43" t="s">
        <v>102</v>
      </c>
    </row>
    <row r="122">
      <c r="B122" s="44" t="s">
        <v>104</v>
      </c>
      <c r="C122" s="40"/>
      <c r="D122" s="45" t="s">
        <v>105</v>
      </c>
      <c r="E122" s="44" t="s">
        <v>106</v>
      </c>
      <c r="F122" s="40"/>
      <c r="G122" s="41" t="s">
        <v>107</v>
      </c>
      <c r="H122" s="41">
        <v>12.5</v>
      </c>
      <c r="I122" s="46">
        <f t="shared" ref="I122:I125" si="4">($I$131+1)*H122</f>
        <v>225</v>
      </c>
    </row>
    <row r="123">
      <c r="B123" s="36" t="s">
        <v>110</v>
      </c>
      <c r="C123" s="40"/>
      <c r="D123" s="45" t="s">
        <v>111</v>
      </c>
      <c r="E123" s="47">
        <v>10.0</v>
      </c>
      <c r="F123" s="40"/>
      <c r="G123" s="41">
        <v>0.5</v>
      </c>
      <c r="H123" s="41">
        <v>0.5</v>
      </c>
      <c r="I123" s="46">
        <f t="shared" si="4"/>
        <v>9</v>
      </c>
    </row>
    <row r="124">
      <c r="B124" s="36" t="s">
        <v>112</v>
      </c>
      <c r="C124" s="40"/>
      <c r="D124" s="45" t="s">
        <v>113</v>
      </c>
      <c r="E124" s="47">
        <v>10.0</v>
      </c>
      <c r="F124" s="40"/>
      <c r="G124" s="41">
        <v>0.5</v>
      </c>
      <c r="H124" s="41">
        <v>0.5</v>
      </c>
      <c r="I124" s="46">
        <f t="shared" si="4"/>
        <v>9</v>
      </c>
    </row>
    <row r="125">
      <c r="B125" s="44" t="s">
        <v>115</v>
      </c>
      <c r="C125" s="40"/>
      <c r="D125" s="45" t="s">
        <v>105</v>
      </c>
      <c r="E125" s="44" t="s">
        <v>105</v>
      </c>
      <c r="F125" s="40"/>
      <c r="G125" s="41" t="s">
        <v>105</v>
      </c>
      <c r="H125" s="48">
        <f>I128-(H122+H123+H124+I129)</f>
        <v>9.5</v>
      </c>
      <c r="I125" s="46">
        <f t="shared" si="4"/>
        <v>171</v>
      </c>
    </row>
    <row r="126">
      <c r="B126" s="29"/>
      <c r="C126" s="29"/>
      <c r="D126" s="29"/>
      <c r="E126" s="29"/>
      <c r="F126" s="29"/>
      <c r="G126" s="39"/>
      <c r="H126" s="45" t="s">
        <v>117</v>
      </c>
      <c r="I126" s="49">
        <f>SUM(I122:I125)</f>
        <v>414</v>
      </c>
    </row>
    <row r="127">
      <c r="B127" s="50" t="s">
        <v>118</v>
      </c>
      <c r="C127" s="38"/>
      <c r="D127" s="29"/>
      <c r="E127" s="31"/>
      <c r="F127" s="31" t="s">
        <v>119</v>
      </c>
      <c r="G127" s="30" t="s">
        <v>120</v>
      </c>
      <c r="H127" s="29"/>
      <c r="I127" s="38"/>
    </row>
    <row r="128">
      <c r="B128" s="51" t="s">
        <v>121</v>
      </c>
      <c r="C128" s="51" t="s">
        <v>122</v>
      </c>
      <c r="D128" s="29"/>
      <c r="E128" s="33">
        <v>1.0</v>
      </c>
      <c r="F128" s="13" t="s">
        <v>16</v>
      </c>
      <c r="G128" s="52" t="s">
        <v>123</v>
      </c>
      <c r="H128" s="39" t="s">
        <v>124</v>
      </c>
      <c r="I128" s="46">
        <v>25.0</v>
      </c>
    </row>
    <row r="129">
      <c r="B129" s="53" t="s">
        <v>125</v>
      </c>
      <c r="C129" s="54" t="s">
        <v>126</v>
      </c>
      <c r="D129" s="29"/>
      <c r="E129" s="33">
        <v>2.0</v>
      </c>
      <c r="F129" s="13" t="s">
        <v>18</v>
      </c>
      <c r="G129" s="52" t="s">
        <v>123</v>
      </c>
      <c r="H129" s="39" t="s">
        <v>127</v>
      </c>
      <c r="I129" s="55">
        <v>2.0</v>
      </c>
    </row>
    <row r="130">
      <c r="B130" s="53" t="s">
        <v>125</v>
      </c>
      <c r="C130" s="54" t="s">
        <v>128</v>
      </c>
      <c r="D130" s="29"/>
      <c r="E130" s="33">
        <v>3.0</v>
      </c>
      <c r="F130" s="13" t="s">
        <v>20</v>
      </c>
      <c r="G130" s="52" t="s">
        <v>123</v>
      </c>
      <c r="H130" s="39" t="s">
        <v>129</v>
      </c>
      <c r="I130" s="49">
        <f>SUM(H122:H125)</f>
        <v>23</v>
      </c>
    </row>
    <row r="131">
      <c r="B131" s="53" t="s">
        <v>130</v>
      </c>
      <c r="C131" s="54" t="s">
        <v>128</v>
      </c>
      <c r="D131" s="29"/>
      <c r="E131" s="33">
        <v>4.0</v>
      </c>
      <c r="F131" s="13" t="s">
        <v>22</v>
      </c>
      <c r="G131" s="52" t="s">
        <v>123</v>
      </c>
      <c r="H131" s="39" t="s">
        <v>131</v>
      </c>
      <c r="I131" s="56">
        <v>17.0</v>
      </c>
    </row>
    <row r="132">
      <c r="B132" s="53" t="s">
        <v>132</v>
      </c>
      <c r="C132" s="54" t="s">
        <v>133</v>
      </c>
      <c r="D132" s="29"/>
      <c r="E132" s="33">
        <v>5.0</v>
      </c>
      <c r="F132" s="13" t="s">
        <v>24</v>
      </c>
      <c r="G132" s="52" t="s">
        <v>123</v>
      </c>
      <c r="H132" s="29"/>
      <c r="I132" s="29"/>
    </row>
    <row r="133">
      <c r="B133" s="57" t="s">
        <v>134</v>
      </c>
      <c r="C133" s="40"/>
      <c r="D133" s="29"/>
      <c r="E133" s="33">
        <v>6.0</v>
      </c>
      <c r="F133" s="13" t="s">
        <v>26</v>
      </c>
      <c r="G133" s="52" t="s">
        <v>123</v>
      </c>
      <c r="H133" s="29"/>
      <c r="I133" s="29"/>
    </row>
    <row r="134">
      <c r="B134" s="53" t="s">
        <v>132</v>
      </c>
      <c r="C134" s="54" t="s">
        <v>135</v>
      </c>
      <c r="D134" s="29"/>
      <c r="E134" s="33">
        <v>7.0</v>
      </c>
      <c r="F134" s="13" t="s">
        <v>28</v>
      </c>
      <c r="G134" s="52" t="s">
        <v>123</v>
      </c>
      <c r="H134" s="29"/>
      <c r="I134" s="29"/>
    </row>
    <row r="135">
      <c r="B135" s="58" t="s">
        <v>136</v>
      </c>
      <c r="C135" s="40"/>
      <c r="D135" s="29"/>
      <c r="E135" s="33">
        <v>8.0</v>
      </c>
      <c r="F135" s="13" t="s">
        <v>30</v>
      </c>
      <c r="G135" s="52" t="s">
        <v>123</v>
      </c>
      <c r="H135" s="29"/>
      <c r="I135" s="29"/>
    </row>
    <row r="136">
      <c r="B136" s="59">
        <v>10.0</v>
      </c>
      <c r="C136" s="45" t="s">
        <v>137</v>
      </c>
      <c r="D136" s="29"/>
      <c r="E136" s="33">
        <v>9.0</v>
      </c>
      <c r="F136" s="13" t="s">
        <v>32</v>
      </c>
      <c r="G136" s="52" t="s">
        <v>123</v>
      </c>
      <c r="H136" s="29"/>
      <c r="I136" s="29"/>
    </row>
    <row r="137">
      <c r="B137" s="29"/>
      <c r="C137" s="29"/>
      <c r="D137" s="29"/>
      <c r="E137" s="33">
        <v>10.0</v>
      </c>
      <c r="F137" s="13" t="s">
        <v>33</v>
      </c>
      <c r="G137" s="52" t="s">
        <v>123</v>
      </c>
      <c r="H137" s="29"/>
      <c r="I137" s="29"/>
    </row>
    <row r="138">
      <c r="B138" s="29"/>
      <c r="C138" s="29"/>
      <c r="D138" s="29"/>
      <c r="E138" s="33">
        <v>11.0</v>
      </c>
      <c r="F138" s="13" t="s">
        <v>34</v>
      </c>
      <c r="G138" s="52" t="s">
        <v>123</v>
      </c>
      <c r="H138" s="29"/>
      <c r="I138" s="29"/>
    </row>
    <row r="139">
      <c r="B139" s="29"/>
      <c r="C139" s="29"/>
      <c r="D139" s="29"/>
      <c r="E139" s="33">
        <v>12.0</v>
      </c>
      <c r="F139" s="13" t="s">
        <v>35</v>
      </c>
      <c r="G139" s="52" t="s">
        <v>123</v>
      </c>
      <c r="H139" s="29"/>
      <c r="I139" s="29"/>
    </row>
    <row r="140">
      <c r="B140" s="29"/>
      <c r="C140" s="29"/>
      <c r="D140" s="29"/>
      <c r="E140" s="33">
        <v>13.0</v>
      </c>
      <c r="F140" s="13" t="s">
        <v>36</v>
      </c>
      <c r="G140" s="52" t="s">
        <v>123</v>
      </c>
      <c r="H140" s="29"/>
      <c r="I140" s="29"/>
    </row>
    <row r="141">
      <c r="B141" s="29"/>
      <c r="C141" s="29"/>
      <c r="D141" s="29"/>
      <c r="E141" s="33">
        <v>14.0</v>
      </c>
      <c r="F141" s="13" t="s">
        <v>37</v>
      </c>
      <c r="G141" s="52" t="s">
        <v>123</v>
      </c>
      <c r="H141" s="29"/>
      <c r="I141" s="29"/>
    </row>
    <row r="142">
      <c r="B142" s="29"/>
      <c r="C142" s="29"/>
      <c r="D142" s="29"/>
      <c r="E142" s="33">
        <v>15.0</v>
      </c>
      <c r="F142" s="13" t="s">
        <v>38</v>
      </c>
      <c r="G142" s="52" t="s">
        <v>123</v>
      </c>
      <c r="H142" s="29"/>
      <c r="I142" s="29"/>
    </row>
    <row r="143">
      <c r="B143" s="29"/>
      <c r="C143" s="29"/>
      <c r="D143" s="29"/>
      <c r="E143" s="33">
        <v>16.0</v>
      </c>
      <c r="F143" s="13" t="s">
        <v>39</v>
      </c>
      <c r="G143" s="52" t="s">
        <v>123</v>
      </c>
      <c r="H143" s="29"/>
      <c r="I143" s="29"/>
    </row>
    <row r="144">
      <c r="B144" s="29"/>
      <c r="C144" s="29"/>
      <c r="D144" s="29"/>
      <c r="E144" s="33">
        <v>17.0</v>
      </c>
      <c r="F144" s="16" t="s">
        <v>151</v>
      </c>
      <c r="G144" s="16" t="s">
        <v>139</v>
      </c>
      <c r="H144" s="29"/>
      <c r="I144" s="29"/>
    </row>
    <row r="145">
      <c r="B145" s="29"/>
      <c r="C145" s="29"/>
      <c r="D145" s="29"/>
      <c r="E145" s="33"/>
      <c r="F145" s="13"/>
      <c r="G145" s="52"/>
      <c r="H145" s="29"/>
      <c r="I145" s="29"/>
    </row>
    <row r="146">
      <c r="B146" s="60" t="s">
        <v>154</v>
      </c>
      <c r="C146" s="29"/>
      <c r="D146" s="29"/>
      <c r="E146" s="33"/>
      <c r="F146" s="13"/>
      <c r="G146" s="52"/>
      <c r="H146" s="29"/>
      <c r="I146" s="29"/>
    </row>
    <row r="147">
      <c r="B147" s="29"/>
      <c r="C147" s="29"/>
      <c r="D147" s="29"/>
      <c r="E147" s="33"/>
      <c r="F147" s="13"/>
      <c r="G147" s="52"/>
      <c r="H147" s="29"/>
      <c r="I147" s="29"/>
    </row>
    <row r="148">
      <c r="B148" s="61" t="s">
        <v>155</v>
      </c>
      <c r="D148" s="31" t="s">
        <v>93</v>
      </c>
      <c r="E148" s="32" t="s">
        <v>94</v>
      </c>
      <c r="F148" s="29"/>
      <c r="G148" s="33" t="s">
        <v>95</v>
      </c>
      <c r="H148" s="64">
        <v>44989.0</v>
      </c>
      <c r="I148" s="35" t="s">
        <v>96</v>
      </c>
    </row>
    <row r="149">
      <c r="B149" s="36" t="s">
        <v>97</v>
      </c>
      <c r="C149" s="37"/>
      <c r="D149" s="38"/>
      <c r="E149" s="38"/>
      <c r="F149" s="38"/>
      <c r="G149" s="38"/>
      <c r="H149" s="38"/>
      <c r="I149" s="37"/>
    </row>
    <row r="150">
      <c r="B150" s="26"/>
      <c r="C150" s="40"/>
      <c r="D150" s="41" t="s">
        <v>98</v>
      </c>
      <c r="E150" s="42" t="s">
        <v>99</v>
      </c>
      <c r="F150" s="40"/>
      <c r="G150" s="43" t="s">
        <v>100</v>
      </c>
      <c r="H150" s="43" t="s">
        <v>101</v>
      </c>
      <c r="I150" s="43" t="s">
        <v>102</v>
      </c>
    </row>
    <row r="151">
      <c r="B151" s="44" t="s">
        <v>104</v>
      </c>
      <c r="C151" s="40"/>
      <c r="D151" s="45" t="s">
        <v>105</v>
      </c>
      <c r="E151" s="44" t="s">
        <v>106</v>
      </c>
      <c r="F151" s="40"/>
      <c r="G151" s="41" t="s">
        <v>107</v>
      </c>
      <c r="H151" s="41">
        <v>12.5</v>
      </c>
      <c r="I151" s="46">
        <f t="shared" ref="I151:I154" si="5">($I$160+1)*H151</f>
        <v>175</v>
      </c>
    </row>
    <row r="152">
      <c r="B152" s="36" t="s">
        <v>110</v>
      </c>
      <c r="C152" s="40"/>
      <c r="D152" s="45" t="s">
        <v>111</v>
      </c>
      <c r="E152" s="47">
        <v>10.0</v>
      </c>
      <c r="F152" s="40"/>
      <c r="G152" s="41">
        <v>0.5</v>
      </c>
      <c r="H152" s="41">
        <v>0.5</v>
      </c>
      <c r="I152" s="46">
        <f t="shared" si="5"/>
        <v>7</v>
      </c>
    </row>
    <row r="153">
      <c r="B153" s="36" t="s">
        <v>112</v>
      </c>
      <c r="C153" s="40"/>
      <c r="D153" s="45" t="s">
        <v>113</v>
      </c>
      <c r="E153" s="47">
        <v>10.0</v>
      </c>
      <c r="F153" s="40"/>
      <c r="G153" s="41">
        <v>0.5</v>
      </c>
      <c r="H153" s="41">
        <v>0.5</v>
      </c>
      <c r="I153" s="46">
        <f t="shared" si="5"/>
        <v>7</v>
      </c>
    </row>
    <row r="154">
      <c r="B154" s="44" t="s">
        <v>115</v>
      </c>
      <c r="C154" s="40"/>
      <c r="D154" s="45" t="s">
        <v>105</v>
      </c>
      <c r="E154" s="44" t="s">
        <v>105</v>
      </c>
      <c r="F154" s="40"/>
      <c r="G154" s="41" t="s">
        <v>105</v>
      </c>
      <c r="H154" s="48">
        <f>I157-(H151+H152+H153+I158)</f>
        <v>9.5</v>
      </c>
      <c r="I154" s="46">
        <f t="shared" si="5"/>
        <v>133</v>
      </c>
    </row>
    <row r="155">
      <c r="B155" s="29"/>
      <c r="C155" s="29"/>
      <c r="D155" s="29"/>
      <c r="E155" s="29"/>
      <c r="F155" s="29"/>
      <c r="G155" s="39"/>
      <c r="H155" s="45" t="s">
        <v>117</v>
      </c>
      <c r="I155" s="49">
        <f>SUM(I151:I154)</f>
        <v>322</v>
      </c>
    </row>
    <row r="156">
      <c r="B156" s="50" t="s">
        <v>118</v>
      </c>
      <c r="C156" s="38"/>
      <c r="D156" s="29"/>
      <c r="E156" s="31"/>
      <c r="F156" s="31" t="s">
        <v>119</v>
      </c>
      <c r="G156" s="30" t="s">
        <v>120</v>
      </c>
      <c r="H156" s="29"/>
      <c r="I156" s="38"/>
    </row>
    <row r="157">
      <c r="B157" s="51" t="s">
        <v>121</v>
      </c>
      <c r="C157" s="51" t="s">
        <v>122</v>
      </c>
      <c r="D157" s="29"/>
      <c r="E157" s="33">
        <v>1.0</v>
      </c>
      <c r="F157" s="13" t="s">
        <v>156</v>
      </c>
      <c r="G157" s="52" t="s">
        <v>123</v>
      </c>
      <c r="H157" s="39" t="s">
        <v>124</v>
      </c>
      <c r="I157" s="46">
        <v>25.0</v>
      </c>
    </row>
    <row r="158">
      <c r="B158" s="53" t="s">
        <v>125</v>
      </c>
      <c r="C158" s="54" t="s">
        <v>126</v>
      </c>
      <c r="D158" s="29"/>
      <c r="E158" s="33">
        <v>2.0</v>
      </c>
      <c r="F158" s="13" t="s">
        <v>156</v>
      </c>
      <c r="G158" s="52" t="s">
        <v>123</v>
      </c>
      <c r="H158" s="39" t="s">
        <v>127</v>
      </c>
      <c r="I158" s="55">
        <v>2.0</v>
      </c>
    </row>
    <row r="159">
      <c r="B159" s="53" t="s">
        <v>125</v>
      </c>
      <c r="C159" s="54" t="s">
        <v>128</v>
      </c>
      <c r="D159" s="29"/>
      <c r="E159" s="33">
        <v>3.0</v>
      </c>
      <c r="F159" s="13" t="s">
        <v>157</v>
      </c>
      <c r="G159" s="52" t="s">
        <v>123</v>
      </c>
      <c r="H159" s="39" t="s">
        <v>129</v>
      </c>
      <c r="I159" s="49">
        <f>SUM(H151:H154)</f>
        <v>23</v>
      </c>
    </row>
    <row r="160">
      <c r="B160" s="53" t="s">
        <v>130</v>
      </c>
      <c r="C160" s="54" t="s">
        <v>128</v>
      </c>
      <c r="D160" s="29"/>
      <c r="E160" s="33">
        <v>4.0</v>
      </c>
      <c r="F160" s="13" t="s">
        <v>158</v>
      </c>
      <c r="G160" s="52" t="s">
        <v>123</v>
      </c>
      <c r="H160" s="39" t="s">
        <v>131</v>
      </c>
      <c r="I160" s="56">
        <v>13.0</v>
      </c>
    </row>
    <row r="161">
      <c r="B161" s="53" t="s">
        <v>132</v>
      </c>
      <c r="C161" s="54" t="s">
        <v>133</v>
      </c>
      <c r="D161" s="29"/>
      <c r="E161" s="33">
        <v>5.0</v>
      </c>
      <c r="F161" s="13" t="s">
        <v>159</v>
      </c>
      <c r="G161" s="52" t="s">
        <v>123</v>
      </c>
      <c r="H161" s="29"/>
      <c r="I161" s="29"/>
    </row>
    <row r="162">
      <c r="B162" s="57" t="s">
        <v>134</v>
      </c>
      <c r="C162" s="40"/>
      <c r="D162" s="29"/>
      <c r="E162" s="33">
        <v>6.0</v>
      </c>
      <c r="F162" s="13" t="s">
        <v>160</v>
      </c>
      <c r="G162" s="52" t="s">
        <v>123</v>
      </c>
      <c r="H162" s="29"/>
      <c r="I162" s="29"/>
    </row>
    <row r="163">
      <c r="B163" s="53" t="s">
        <v>132</v>
      </c>
      <c r="C163" s="54" t="s">
        <v>135</v>
      </c>
      <c r="D163" s="29"/>
      <c r="E163" s="33">
        <v>7.0</v>
      </c>
      <c r="F163" s="13" t="s">
        <v>161</v>
      </c>
      <c r="G163" s="52" t="s">
        <v>123</v>
      </c>
      <c r="H163" s="29"/>
      <c r="I163" s="29"/>
    </row>
    <row r="164">
      <c r="B164" s="58" t="s">
        <v>136</v>
      </c>
      <c r="C164" s="40"/>
      <c r="D164" s="29"/>
      <c r="E164" s="33">
        <v>8.0</v>
      </c>
      <c r="F164" s="13" t="s">
        <v>162</v>
      </c>
      <c r="G164" s="52" t="s">
        <v>123</v>
      </c>
      <c r="H164" s="29"/>
      <c r="I164" s="29"/>
    </row>
    <row r="165">
      <c r="B165" s="59">
        <v>10.0</v>
      </c>
      <c r="C165" s="45" t="s">
        <v>137</v>
      </c>
      <c r="D165" s="29"/>
      <c r="E165" s="33">
        <v>9.0</v>
      </c>
      <c r="F165" s="13" t="s">
        <v>163</v>
      </c>
      <c r="G165" s="52" t="s">
        <v>123</v>
      </c>
      <c r="H165" s="29"/>
      <c r="I165" s="29"/>
    </row>
    <row r="166">
      <c r="B166" s="29"/>
      <c r="C166" s="29"/>
      <c r="D166" s="29"/>
      <c r="E166" s="33">
        <v>10.0</v>
      </c>
      <c r="F166" s="13" t="s">
        <v>164</v>
      </c>
      <c r="G166" s="52" t="s">
        <v>123</v>
      </c>
      <c r="H166" s="29"/>
      <c r="I166" s="29"/>
    </row>
    <row r="167">
      <c r="B167" s="29"/>
      <c r="C167" s="29"/>
      <c r="D167" s="29"/>
      <c r="E167" s="33">
        <v>11.0</v>
      </c>
      <c r="F167" s="13" t="s">
        <v>165</v>
      </c>
      <c r="G167" s="52" t="s">
        <v>123</v>
      </c>
      <c r="H167" s="29"/>
      <c r="I167" s="29"/>
    </row>
    <row r="168">
      <c r="B168" s="29"/>
      <c r="C168" s="29"/>
      <c r="D168" s="29"/>
      <c r="E168" s="33">
        <v>12.0</v>
      </c>
      <c r="F168" s="16" t="s">
        <v>166</v>
      </c>
      <c r="G168" s="16" t="s">
        <v>147</v>
      </c>
      <c r="H168" s="29"/>
      <c r="I168" s="29"/>
    </row>
    <row r="169">
      <c r="B169" s="29"/>
      <c r="C169" s="29"/>
      <c r="D169" s="29"/>
      <c r="E169" s="33">
        <v>13.0</v>
      </c>
      <c r="F169" s="16" t="s">
        <v>151</v>
      </c>
      <c r="G169" s="16" t="s">
        <v>139</v>
      </c>
      <c r="H169" s="29"/>
      <c r="I169" s="29"/>
    </row>
    <row r="170">
      <c r="B170" s="29"/>
      <c r="C170" s="29"/>
      <c r="D170" s="29"/>
      <c r="E170" s="33"/>
      <c r="F170" s="13"/>
      <c r="G170" s="52"/>
      <c r="H170" s="29"/>
      <c r="I170" s="29"/>
    </row>
    <row r="171">
      <c r="B171" s="29"/>
      <c r="C171" s="29"/>
      <c r="D171" s="29"/>
      <c r="E171" s="33"/>
      <c r="F171" s="13"/>
      <c r="G171" s="52"/>
      <c r="H171" s="29"/>
      <c r="I171" s="29"/>
    </row>
    <row r="172">
      <c r="B172" s="29"/>
      <c r="C172" s="29"/>
      <c r="D172" s="29"/>
      <c r="E172" s="33"/>
      <c r="F172" s="13"/>
      <c r="G172" s="52"/>
      <c r="H172" s="29"/>
      <c r="I172" s="29"/>
    </row>
    <row r="173">
      <c r="B173" s="29"/>
      <c r="C173" s="29"/>
      <c r="D173" s="29"/>
      <c r="E173" s="33"/>
      <c r="H173" s="29"/>
      <c r="I173" s="29"/>
    </row>
  </sheetData>
  <mergeCells count="76">
    <mergeCell ref="E121:F121"/>
    <mergeCell ref="E122:F122"/>
    <mergeCell ref="B91:C91"/>
    <mergeCell ref="B93:C93"/>
    <mergeCell ref="B119:C119"/>
    <mergeCell ref="I119:I120"/>
    <mergeCell ref="B120:C120"/>
    <mergeCell ref="B121:C121"/>
    <mergeCell ref="B122:C122"/>
    <mergeCell ref="B123:C123"/>
    <mergeCell ref="E123:F123"/>
    <mergeCell ref="B124:C124"/>
    <mergeCell ref="E124:F124"/>
    <mergeCell ref="B125:C125"/>
    <mergeCell ref="E125:F125"/>
    <mergeCell ref="B133:C133"/>
    <mergeCell ref="B135:C135"/>
    <mergeCell ref="B148:C148"/>
    <mergeCell ref="I148:I149"/>
    <mergeCell ref="B149:C149"/>
    <mergeCell ref="B150:C150"/>
    <mergeCell ref="E150:F150"/>
    <mergeCell ref="E151:F151"/>
    <mergeCell ref="B162:C162"/>
    <mergeCell ref="B164:C164"/>
    <mergeCell ref="B151:C151"/>
    <mergeCell ref="B152:C152"/>
    <mergeCell ref="E152:F152"/>
    <mergeCell ref="B153:C153"/>
    <mergeCell ref="E153:F153"/>
    <mergeCell ref="B154:C154"/>
    <mergeCell ref="E154:F154"/>
    <mergeCell ref="A1:C1"/>
    <mergeCell ref="B3:C3"/>
    <mergeCell ref="I3:I4"/>
    <mergeCell ref="B4:C4"/>
    <mergeCell ref="B5:C5"/>
    <mergeCell ref="E5:F5"/>
    <mergeCell ref="E6:F6"/>
    <mergeCell ref="B6:C6"/>
    <mergeCell ref="B7:C7"/>
    <mergeCell ref="E7:F7"/>
    <mergeCell ref="B8:C8"/>
    <mergeCell ref="E8:F8"/>
    <mergeCell ref="B9:C9"/>
    <mergeCell ref="E9:F9"/>
    <mergeCell ref="E42:F42"/>
    <mergeCell ref="E43:F43"/>
    <mergeCell ref="B17:C17"/>
    <mergeCell ref="B19:C19"/>
    <mergeCell ref="B40:C40"/>
    <mergeCell ref="I40:I41"/>
    <mergeCell ref="B41:C41"/>
    <mergeCell ref="B42:C42"/>
    <mergeCell ref="B43:C43"/>
    <mergeCell ref="B44:C44"/>
    <mergeCell ref="E44:F44"/>
    <mergeCell ref="B45:C45"/>
    <mergeCell ref="E45:F45"/>
    <mergeCell ref="B46:C46"/>
    <mergeCell ref="E46:F46"/>
    <mergeCell ref="B54:C54"/>
    <mergeCell ref="B56:C56"/>
    <mergeCell ref="B77:C77"/>
    <mergeCell ref="I77:I78"/>
    <mergeCell ref="B78:C78"/>
    <mergeCell ref="B79:C79"/>
    <mergeCell ref="E79:F79"/>
    <mergeCell ref="E80:F80"/>
    <mergeCell ref="B80:C80"/>
    <mergeCell ref="B81:C81"/>
    <mergeCell ref="E81:F81"/>
    <mergeCell ref="B82:C82"/>
    <mergeCell ref="E82:F82"/>
    <mergeCell ref="B83:C83"/>
    <mergeCell ref="E83:F8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25"/>
    <col customWidth="1" min="2" max="2" width="5.63"/>
    <col customWidth="1" min="3" max="3" width="19.13"/>
    <col customWidth="1" min="4" max="4" width="9.25"/>
    <col customWidth="1" min="5" max="6" width="7.63"/>
    <col customWidth="1" min="7" max="7" width="7.5"/>
    <col customWidth="1" min="8" max="8" width="10.38"/>
    <col customWidth="1" min="9" max="9" width="9.5"/>
    <col customWidth="1" min="10" max="10" width="11.25"/>
    <col customWidth="1" min="11" max="12" width="5.88"/>
  </cols>
  <sheetData>
    <row r="1">
      <c r="A1" s="1" t="s">
        <v>0</v>
      </c>
      <c r="B1" s="2"/>
      <c r="C1" s="3"/>
    </row>
    <row r="2">
      <c r="A2" s="6" t="s">
        <v>3</v>
      </c>
      <c r="B2" s="7" t="s">
        <v>4</v>
      </c>
      <c r="C2" s="8" t="s">
        <v>6</v>
      </c>
      <c r="D2" s="8" t="s">
        <v>8</v>
      </c>
      <c r="E2" s="65" t="s">
        <v>167</v>
      </c>
      <c r="F2" s="65" t="s">
        <v>168</v>
      </c>
      <c r="G2" s="65" t="s">
        <v>169</v>
      </c>
      <c r="H2" s="65" t="s">
        <v>170</v>
      </c>
      <c r="I2" s="65" t="s">
        <v>171</v>
      </c>
      <c r="J2" s="66" t="s">
        <v>172</v>
      </c>
      <c r="K2" s="66" t="s">
        <v>173</v>
      </c>
      <c r="L2" s="66" t="s">
        <v>174</v>
      </c>
      <c r="M2" s="16" t="s">
        <v>175</v>
      </c>
    </row>
    <row r="3">
      <c r="A3" s="12">
        <v>1.0</v>
      </c>
      <c r="B3" s="13">
        <v>101.0</v>
      </c>
      <c r="C3" s="15" t="s">
        <v>14</v>
      </c>
      <c r="D3" s="13" t="s">
        <v>16</v>
      </c>
      <c r="E3" s="16" t="s">
        <v>176</v>
      </c>
      <c r="F3" s="16" t="s">
        <v>176</v>
      </c>
      <c r="G3" s="16" t="s">
        <v>176</v>
      </c>
      <c r="J3" s="16" t="s">
        <v>177</v>
      </c>
      <c r="K3" s="16">
        <v>24.6</v>
      </c>
      <c r="L3" s="16">
        <v>25.8</v>
      </c>
      <c r="M3" s="20">
        <f t="shared" ref="M3:M17" si="1">AVERAGE(K3:L3)</f>
        <v>25.2</v>
      </c>
      <c r="P3" s="16" t="s">
        <v>88</v>
      </c>
      <c r="Q3" s="16">
        <v>37.05</v>
      </c>
      <c r="R3" s="16">
        <v>36.18</v>
      </c>
    </row>
    <row r="4">
      <c r="A4" s="12">
        <v>2.0</v>
      </c>
      <c r="B4" s="13">
        <v>102.0</v>
      </c>
      <c r="C4" s="19" t="s">
        <v>17</v>
      </c>
      <c r="D4" s="13" t="s">
        <v>18</v>
      </c>
      <c r="E4" s="16" t="s">
        <v>176</v>
      </c>
      <c r="F4" s="16" t="s">
        <v>176</v>
      </c>
      <c r="G4" s="16" t="s">
        <v>176</v>
      </c>
      <c r="J4" s="16" t="s">
        <v>177</v>
      </c>
      <c r="K4" s="16">
        <v>65.2</v>
      </c>
      <c r="L4" s="16">
        <v>67.8</v>
      </c>
      <c r="M4" s="20">
        <f t="shared" si="1"/>
        <v>66.5</v>
      </c>
      <c r="P4" s="16" t="s">
        <v>178</v>
      </c>
      <c r="Q4" s="16">
        <v>14832.61</v>
      </c>
      <c r="R4" s="16">
        <v>13996.42</v>
      </c>
    </row>
    <row r="5">
      <c r="A5" s="12">
        <v>3.0</v>
      </c>
      <c r="B5" s="13">
        <v>103.0</v>
      </c>
      <c r="C5" s="15" t="s">
        <v>19</v>
      </c>
      <c r="D5" s="13" t="s">
        <v>20</v>
      </c>
      <c r="E5" s="16" t="s">
        <v>176</v>
      </c>
      <c r="F5" s="16" t="s">
        <v>176</v>
      </c>
      <c r="G5" s="16" t="s">
        <v>176</v>
      </c>
      <c r="J5" s="16" t="s">
        <v>177</v>
      </c>
      <c r="K5" s="16">
        <v>31.8</v>
      </c>
      <c r="L5" s="16">
        <v>33.2</v>
      </c>
      <c r="M5" s="20">
        <f t="shared" si="1"/>
        <v>32.5</v>
      </c>
      <c r="P5" s="16" t="s">
        <v>50</v>
      </c>
      <c r="Q5" s="16">
        <v>10.2</v>
      </c>
      <c r="R5" s="16">
        <v>10.6</v>
      </c>
    </row>
    <row r="6">
      <c r="A6" s="12">
        <v>4.0</v>
      </c>
      <c r="B6" s="13">
        <v>104.0</v>
      </c>
      <c r="C6" s="15" t="s">
        <v>21</v>
      </c>
      <c r="D6" s="13" t="s">
        <v>22</v>
      </c>
      <c r="E6" s="16" t="s">
        <v>176</v>
      </c>
      <c r="F6" s="16" t="s">
        <v>176</v>
      </c>
      <c r="G6" s="16" t="s">
        <v>176</v>
      </c>
      <c r="J6" s="16" t="s">
        <v>177</v>
      </c>
      <c r="K6" s="16">
        <v>21.2</v>
      </c>
      <c r="L6" s="16">
        <v>21.4</v>
      </c>
      <c r="M6" s="20">
        <f t="shared" si="1"/>
        <v>21.3</v>
      </c>
    </row>
    <row r="7">
      <c r="A7" s="12">
        <v>5.0</v>
      </c>
      <c r="B7" s="13">
        <v>105.0</v>
      </c>
      <c r="C7" s="15" t="s">
        <v>23</v>
      </c>
      <c r="D7" s="13" t="s">
        <v>24</v>
      </c>
      <c r="E7" s="16" t="s">
        <v>176</v>
      </c>
      <c r="F7" s="16" t="s">
        <v>176</v>
      </c>
      <c r="G7" s="16" t="s">
        <v>176</v>
      </c>
      <c r="J7" s="16" t="s">
        <v>177</v>
      </c>
      <c r="K7" s="16">
        <v>38.8</v>
      </c>
      <c r="L7" s="16">
        <v>32.2</v>
      </c>
      <c r="M7" s="20">
        <f t="shared" si="1"/>
        <v>35.5</v>
      </c>
    </row>
    <row r="8">
      <c r="A8" s="12">
        <v>6.0</v>
      </c>
      <c r="B8" s="13">
        <v>106.0</v>
      </c>
      <c r="C8" s="15" t="s">
        <v>25</v>
      </c>
      <c r="D8" s="13" t="s">
        <v>26</v>
      </c>
      <c r="E8" s="16" t="s">
        <v>176</v>
      </c>
      <c r="F8" s="16" t="s">
        <v>176</v>
      </c>
      <c r="G8" s="16" t="s">
        <v>176</v>
      </c>
      <c r="J8" s="16" t="s">
        <v>177</v>
      </c>
      <c r="K8" s="16">
        <v>21.4</v>
      </c>
      <c r="L8" s="16">
        <v>21.6</v>
      </c>
      <c r="M8" s="20">
        <f t="shared" si="1"/>
        <v>21.5</v>
      </c>
    </row>
    <row r="9">
      <c r="A9" s="12">
        <v>7.0</v>
      </c>
      <c r="B9" s="13">
        <v>107.0</v>
      </c>
      <c r="C9" s="15" t="s">
        <v>27</v>
      </c>
      <c r="D9" s="13" t="s">
        <v>28</v>
      </c>
      <c r="E9" s="16" t="s">
        <v>176</v>
      </c>
      <c r="F9" s="16" t="s">
        <v>176</v>
      </c>
      <c r="G9" s="16" t="s">
        <v>176</v>
      </c>
      <c r="J9" s="16" t="s">
        <v>177</v>
      </c>
      <c r="K9" s="16">
        <v>40.2</v>
      </c>
      <c r="L9" s="16">
        <v>41.2</v>
      </c>
      <c r="M9" s="20">
        <f t="shared" si="1"/>
        <v>40.7</v>
      </c>
    </row>
    <row r="10">
      <c r="A10" s="12">
        <v>8.0</v>
      </c>
      <c r="B10" s="13">
        <v>108.0</v>
      </c>
      <c r="C10" s="15" t="s">
        <v>29</v>
      </c>
      <c r="D10" s="13" t="s">
        <v>30</v>
      </c>
      <c r="E10" s="16" t="s">
        <v>176</v>
      </c>
      <c r="F10" s="16" t="s">
        <v>176</v>
      </c>
      <c r="G10" s="16" t="s">
        <v>176</v>
      </c>
      <c r="J10" s="16" t="s">
        <v>177</v>
      </c>
      <c r="K10" s="16">
        <v>23.2</v>
      </c>
      <c r="L10" s="16">
        <v>23.8</v>
      </c>
      <c r="M10" s="20">
        <f t="shared" si="1"/>
        <v>23.5</v>
      </c>
    </row>
    <row r="11">
      <c r="A11" s="12">
        <v>9.0</v>
      </c>
      <c r="B11" s="13">
        <v>109.0</v>
      </c>
      <c r="C11" s="15" t="s">
        <v>31</v>
      </c>
      <c r="D11" s="13" t="s">
        <v>32</v>
      </c>
      <c r="E11" s="16" t="s">
        <v>176</v>
      </c>
      <c r="F11" s="16" t="s">
        <v>176</v>
      </c>
      <c r="G11" s="16" t="s">
        <v>176</v>
      </c>
      <c r="J11" s="16" t="s">
        <v>177</v>
      </c>
      <c r="K11" s="16">
        <v>33.2</v>
      </c>
      <c r="L11" s="16">
        <v>33.6</v>
      </c>
      <c r="M11" s="20">
        <f t="shared" si="1"/>
        <v>33.4</v>
      </c>
    </row>
    <row r="12">
      <c r="A12" s="12">
        <v>10.0</v>
      </c>
      <c r="B12" s="13">
        <v>201.0</v>
      </c>
      <c r="C12" s="15" t="s">
        <v>19</v>
      </c>
      <c r="D12" s="13" t="s">
        <v>33</v>
      </c>
      <c r="E12" s="16" t="s">
        <v>176</v>
      </c>
      <c r="F12" s="16" t="s">
        <v>176</v>
      </c>
      <c r="G12" s="16" t="s">
        <v>176</v>
      </c>
      <c r="J12" s="16" t="s">
        <v>177</v>
      </c>
      <c r="K12" s="16">
        <v>35.8</v>
      </c>
      <c r="L12" s="16">
        <v>36.6</v>
      </c>
      <c r="M12" s="20">
        <f t="shared" si="1"/>
        <v>36.2</v>
      </c>
    </row>
    <row r="13">
      <c r="A13" s="12">
        <v>11.0</v>
      </c>
      <c r="B13" s="13">
        <v>202.0</v>
      </c>
      <c r="C13" s="15" t="s">
        <v>21</v>
      </c>
      <c r="D13" s="13" t="s">
        <v>34</v>
      </c>
      <c r="E13" s="16" t="s">
        <v>176</v>
      </c>
      <c r="F13" s="16" t="s">
        <v>176</v>
      </c>
      <c r="G13" s="16" t="s">
        <v>176</v>
      </c>
      <c r="J13" s="16" t="s">
        <v>177</v>
      </c>
      <c r="K13" s="16">
        <v>35.0</v>
      </c>
      <c r="L13" s="16">
        <v>36.0</v>
      </c>
      <c r="M13" s="20">
        <f t="shared" si="1"/>
        <v>35.5</v>
      </c>
    </row>
    <row r="14">
      <c r="A14" s="12">
        <v>12.0</v>
      </c>
      <c r="B14" s="13">
        <v>203.0</v>
      </c>
      <c r="C14" s="15" t="s">
        <v>17</v>
      </c>
      <c r="D14" s="13" t="s">
        <v>35</v>
      </c>
      <c r="E14" s="16" t="s">
        <v>176</v>
      </c>
      <c r="F14" s="16" t="s">
        <v>176</v>
      </c>
      <c r="G14" s="16" t="s">
        <v>176</v>
      </c>
      <c r="J14" s="16" t="s">
        <v>177</v>
      </c>
      <c r="K14" s="16">
        <v>32.2</v>
      </c>
      <c r="L14" s="16">
        <v>33.2</v>
      </c>
      <c r="M14" s="20">
        <f t="shared" si="1"/>
        <v>32.7</v>
      </c>
    </row>
    <row r="15">
      <c r="A15" s="12">
        <v>13.0</v>
      </c>
      <c r="B15" s="13">
        <v>204.0</v>
      </c>
      <c r="C15" s="15" t="s">
        <v>27</v>
      </c>
      <c r="D15" s="13" t="s">
        <v>36</v>
      </c>
      <c r="E15" s="16" t="s">
        <v>176</v>
      </c>
      <c r="F15" s="16" t="s">
        <v>176</v>
      </c>
      <c r="G15" s="16" t="s">
        <v>176</v>
      </c>
      <c r="J15" s="16" t="s">
        <v>179</v>
      </c>
      <c r="K15" s="16">
        <v>38.4</v>
      </c>
      <c r="L15" s="16">
        <v>40.6</v>
      </c>
      <c r="M15" s="20">
        <f t="shared" si="1"/>
        <v>39.5</v>
      </c>
    </row>
    <row r="16">
      <c r="A16" s="12">
        <v>14.0</v>
      </c>
      <c r="B16" s="13">
        <v>205.0</v>
      </c>
      <c r="C16" s="15" t="s">
        <v>25</v>
      </c>
      <c r="D16" s="13" t="s">
        <v>37</v>
      </c>
      <c r="E16" s="16" t="s">
        <v>176</v>
      </c>
      <c r="F16" s="16" t="s">
        <v>176</v>
      </c>
      <c r="G16" s="16" t="s">
        <v>176</v>
      </c>
      <c r="J16" s="16" t="s">
        <v>179</v>
      </c>
      <c r="K16" s="16">
        <v>33.8</v>
      </c>
      <c r="L16" s="16">
        <v>34.8</v>
      </c>
      <c r="M16" s="20">
        <f t="shared" si="1"/>
        <v>34.3</v>
      </c>
    </row>
    <row r="17">
      <c r="A17" s="12">
        <v>15.0</v>
      </c>
      <c r="B17" s="13">
        <v>206.0</v>
      </c>
      <c r="C17" s="15" t="s">
        <v>14</v>
      </c>
      <c r="D17" s="13" t="s">
        <v>38</v>
      </c>
      <c r="E17" s="16" t="s">
        <v>176</v>
      </c>
      <c r="F17" s="16" t="s">
        <v>176</v>
      </c>
      <c r="G17" s="16" t="s">
        <v>176</v>
      </c>
      <c r="J17" s="16" t="s">
        <v>179</v>
      </c>
      <c r="K17" s="16">
        <v>30.6</v>
      </c>
      <c r="L17" s="16">
        <v>32.0</v>
      </c>
      <c r="M17" s="20">
        <f t="shared" si="1"/>
        <v>31.3</v>
      </c>
    </row>
    <row r="18">
      <c r="A18" s="12">
        <v>16.0</v>
      </c>
      <c r="B18" s="13">
        <v>207.0</v>
      </c>
      <c r="C18" s="15" t="s">
        <v>29</v>
      </c>
      <c r="D18" s="13" t="s">
        <v>39</v>
      </c>
      <c r="E18" s="16" t="s">
        <v>180</v>
      </c>
      <c r="F18" s="16" t="s">
        <v>181</v>
      </c>
      <c r="G18" s="67" t="s">
        <v>176</v>
      </c>
      <c r="I18" s="67" t="s">
        <v>182</v>
      </c>
      <c r="J18" s="16" t="s">
        <v>183</v>
      </c>
    </row>
    <row r="19">
      <c r="A19" s="12">
        <v>17.0</v>
      </c>
      <c r="B19" s="13">
        <v>208.0</v>
      </c>
      <c r="C19" s="15" t="s">
        <v>23</v>
      </c>
      <c r="D19" s="13" t="s">
        <v>40</v>
      </c>
      <c r="E19" s="67" t="s">
        <v>176</v>
      </c>
      <c r="F19" s="16" t="s">
        <v>181</v>
      </c>
      <c r="G19" s="67" t="s">
        <v>176</v>
      </c>
      <c r="I19" s="67" t="s">
        <v>176</v>
      </c>
      <c r="J19" s="16" t="s">
        <v>183</v>
      </c>
    </row>
    <row r="20">
      <c r="A20" s="12">
        <v>18.0</v>
      </c>
      <c r="B20" s="13">
        <v>209.0</v>
      </c>
      <c r="C20" s="15" t="s">
        <v>31</v>
      </c>
      <c r="D20" s="13" t="s">
        <v>41</v>
      </c>
      <c r="E20" s="16" t="s">
        <v>176</v>
      </c>
      <c r="F20" s="16" t="s">
        <v>176</v>
      </c>
      <c r="G20" s="16" t="s">
        <v>176</v>
      </c>
      <c r="J20" s="16" t="s">
        <v>179</v>
      </c>
      <c r="K20" s="16">
        <v>23.8</v>
      </c>
      <c r="L20" s="16">
        <v>24.6</v>
      </c>
      <c r="M20" s="20">
        <f>AVERAGE(K20:L20)</f>
        <v>24.2</v>
      </c>
    </row>
    <row r="21">
      <c r="A21" s="12">
        <v>19.0</v>
      </c>
      <c r="B21" s="13">
        <v>301.0</v>
      </c>
      <c r="C21" s="15" t="s">
        <v>27</v>
      </c>
      <c r="D21" s="13" t="s">
        <v>42</v>
      </c>
      <c r="E21" s="67" t="s">
        <v>176</v>
      </c>
      <c r="F21" s="16" t="s">
        <v>181</v>
      </c>
      <c r="G21" s="67" t="s">
        <v>176</v>
      </c>
      <c r="I21" s="67" t="s">
        <v>176</v>
      </c>
      <c r="J21" s="16" t="s">
        <v>183</v>
      </c>
    </row>
    <row r="22">
      <c r="A22" s="12">
        <v>20.0</v>
      </c>
      <c r="B22" s="13">
        <v>302.0</v>
      </c>
      <c r="C22" s="15" t="s">
        <v>19</v>
      </c>
      <c r="D22" s="13" t="s">
        <v>43</v>
      </c>
      <c r="E22" s="16" t="s">
        <v>176</v>
      </c>
      <c r="F22" s="16" t="s">
        <v>176</v>
      </c>
      <c r="G22" s="16" t="s">
        <v>176</v>
      </c>
      <c r="J22" s="16" t="s">
        <v>179</v>
      </c>
      <c r="K22" s="16">
        <v>20.8</v>
      </c>
      <c r="L22" s="16">
        <v>21.4</v>
      </c>
      <c r="M22" s="20">
        <f t="shared" ref="M22:M52" si="2">AVERAGE(K22:L22)</f>
        <v>21.1</v>
      </c>
    </row>
    <row r="23">
      <c r="A23" s="12">
        <v>21.0</v>
      </c>
      <c r="B23" s="13">
        <v>303.0</v>
      </c>
      <c r="C23" s="15" t="s">
        <v>14</v>
      </c>
      <c r="D23" s="13" t="s">
        <v>44</v>
      </c>
      <c r="E23" s="16" t="s">
        <v>176</v>
      </c>
      <c r="F23" s="16" t="s">
        <v>176</v>
      </c>
      <c r="G23" s="16" t="s">
        <v>176</v>
      </c>
      <c r="J23" s="16" t="s">
        <v>179</v>
      </c>
      <c r="K23" s="16">
        <v>21.8</v>
      </c>
      <c r="L23" s="16">
        <v>23.4</v>
      </c>
      <c r="M23" s="20">
        <f t="shared" si="2"/>
        <v>22.6</v>
      </c>
    </row>
    <row r="24">
      <c r="A24" s="12">
        <v>22.0</v>
      </c>
      <c r="B24" s="13">
        <v>304.0</v>
      </c>
      <c r="C24" s="15" t="s">
        <v>29</v>
      </c>
      <c r="D24" s="13" t="s">
        <v>45</v>
      </c>
      <c r="E24" s="16" t="s">
        <v>176</v>
      </c>
      <c r="F24" s="16" t="s">
        <v>176</v>
      </c>
      <c r="G24" s="16" t="s">
        <v>176</v>
      </c>
      <c r="J24" s="16" t="s">
        <v>179</v>
      </c>
      <c r="K24" s="16">
        <v>29.0</v>
      </c>
      <c r="L24" s="16">
        <v>30.0</v>
      </c>
      <c r="M24" s="20">
        <f t="shared" si="2"/>
        <v>29.5</v>
      </c>
    </row>
    <row r="25">
      <c r="A25" s="12">
        <v>23.0</v>
      </c>
      <c r="B25" s="13">
        <v>305.0</v>
      </c>
      <c r="C25" s="15" t="s">
        <v>17</v>
      </c>
      <c r="D25" s="13" t="s">
        <v>47</v>
      </c>
      <c r="E25" s="16" t="s">
        <v>176</v>
      </c>
      <c r="F25" s="16" t="s">
        <v>176</v>
      </c>
      <c r="G25" s="16" t="s">
        <v>176</v>
      </c>
      <c r="J25" s="16" t="s">
        <v>179</v>
      </c>
      <c r="K25" s="16">
        <v>24.0</v>
      </c>
      <c r="L25" s="16">
        <v>24.2</v>
      </c>
      <c r="M25" s="20">
        <f t="shared" si="2"/>
        <v>24.1</v>
      </c>
    </row>
    <row r="26">
      <c r="A26" s="12">
        <v>24.0</v>
      </c>
      <c r="B26" s="13">
        <v>306.0</v>
      </c>
      <c r="C26" s="15" t="s">
        <v>25</v>
      </c>
      <c r="D26" s="13" t="s">
        <v>49</v>
      </c>
      <c r="E26" s="67" t="s">
        <v>176</v>
      </c>
      <c r="F26" s="16" t="s">
        <v>181</v>
      </c>
      <c r="G26" s="67" t="s">
        <v>176</v>
      </c>
      <c r="I26" s="67" t="s">
        <v>176</v>
      </c>
      <c r="J26" s="16" t="s">
        <v>183</v>
      </c>
      <c r="M26" s="20" t="str">
        <f t="shared" si="2"/>
        <v>#DIV/0!</v>
      </c>
    </row>
    <row r="27">
      <c r="A27" s="12">
        <v>25.0</v>
      </c>
      <c r="B27" s="13">
        <v>307.0</v>
      </c>
      <c r="C27" s="15" t="s">
        <v>23</v>
      </c>
      <c r="D27" s="13" t="s">
        <v>51</v>
      </c>
      <c r="E27" s="16" t="s">
        <v>184</v>
      </c>
      <c r="F27" s="16" t="s">
        <v>184</v>
      </c>
      <c r="G27" s="16" t="s">
        <v>184</v>
      </c>
      <c r="J27" s="16" t="s">
        <v>179</v>
      </c>
      <c r="K27" s="16">
        <v>100.0</v>
      </c>
      <c r="L27" s="16">
        <v>108.0</v>
      </c>
      <c r="M27" s="20">
        <f t="shared" si="2"/>
        <v>104</v>
      </c>
    </row>
    <row r="28">
      <c r="A28" s="12">
        <v>26.0</v>
      </c>
      <c r="B28" s="13">
        <v>308.0</v>
      </c>
      <c r="C28" s="15" t="s">
        <v>21</v>
      </c>
      <c r="D28" s="13" t="s">
        <v>55</v>
      </c>
      <c r="E28" s="67" t="s">
        <v>176</v>
      </c>
      <c r="F28" s="16" t="s">
        <v>185</v>
      </c>
      <c r="G28" s="67" t="s">
        <v>185</v>
      </c>
      <c r="H28" s="67" t="s">
        <v>176</v>
      </c>
      <c r="J28" s="16" t="s">
        <v>183</v>
      </c>
      <c r="M28" s="20" t="str">
        <f t="shared" si="2"/>
        <v>#DIV/0!</v>
      </c>
      <c r="O28" s="20">
        <f>30/6</f>
        <v>5</v>
      </c>
    </row>
    <row r="29">
      <c r="A29" s="12">
        <v>27.0</v>
      </c>
      <c r="B29" s="13">
        <v>309.0</v>
      </c>
      <c r="C29" s="15" t="s">
        <v>31</v>
      </c>
      <c r="D29" s="13" t="s">
        <v>56</v>
      </c>
      <c r="E29" s="67" t="s">
        <v>176</v>
      </c>
      <c r="F29" s="16" t="s">
        <v>181</v>
      </c>
      <c r="G29" s="16" t="s">
        <v>185</v>
      </c>
      <c r="H29" s="67" t="s">
        <v>176</v>
      </c>
      <c r="I29" s="67" t="s">
        <v>176</v>
      </c>
      <c r="J29" s="16" t="s">
        <v>183</v>
      </c>
      <c r="M29" s="20" t="str">
        <f t="shared" si="2"/>
        <v>#DIV/0!</v>
      </c>
    </row>
    <row r="30">
      <c r="A30" s="12">
        <v>28.0</v>
      </c>
      <c r="B30" s="13">
        <v>401.0</v>
      </c>
      <c r="C30" s="15" t="s">
        <v>14</v>
      </c>
      <c r="D30" s="13" t="s">
        <v>57</v>
      </c>
      <c r="E30" s="67" t="s">
        <v>176</v>
      </c>
      <c r="F30" s="16" t="s">
        <v>181</v>
      </c>
      <c r="G30" s="16" t="s">
        <v>185</v>
      </c>
      <c r="H30" s="67" t="s">
        <v>176</v>
      </c>
      <c r="I30" s="67" t="s">
        <v>176</v>
      </c>
      <c r="J30" s="16" t="s">
        <v>183</v>
      </c>
      <c r="M30" s="20" t="str">
        <f t="shared" si="2"/>
        <v>#DIV/0!</v>
      </c>
    </row>
    <row r="31">
      <c r="A31" s="12">
        <v>29.0</v>
      </c>
      <c r="B31" s="13">
        <v>402.0</v>
      </c>
      <c r="C31" s="15" t="s">
        <v>17</v>
      </c>
      <c r="D31" s="13" t="s">
        <v>58</v>
      </c>
      <c r="E31" s="67" t="s">
        <v>176</v>
      </c>
      <c r="F31" s="16" t="s">
        <v>181</v>
      </c>
      <c r="G31" s="16" t="s">
        <v>185</v>
      </c>
      <c r="H31" s="67" t="s">
        <v>176</v>
      </c>
      <c r="I31" s="67" t="s">
        <v>176</v>
      </c>
      <c r="J31" s="16" t="s">
        <v>183</v>
      </c>
      <c r="M31" s="20" t="str">
        <f t="shared" si="2"/>
        <v>#DIV/0!</v>
      </c>
    </row>
    <row r="32">
      <c r="A32" s="12">
        <v>30.0</v>
      </c>
      <c r="B32" s="13">
        <v>403.0</v>
      </c>
      <c r="C32" s="15" t="s">
        <v>23</v>
      </c>
      <c r="D32" s="13" t="s">
        <v>59</v>
      </c>
      <c r="E32" s="67" t="s">
        <v>176</v>
      </c>
      <c r="F32" s="16" t="s">
        <v>176</v>
      </c>
      <c r="G32" s="67" t="s">
        <v>176</v>
      </c>
      <c r="H32" s="67" t="s">
        <v>176</v>
      </c>
      <c r="J32" s="16" t="s">
        <v>183</v>
      </c>
      <c r="M32" s="20" t="str">
        <f t="shared" si="2"/>
        <v>#DIV/0!</v>
      </c>
    </row>
    <row r="33">
      <c r="A33" s="12">
        <v>31.0</v>
      </c>
      <c r="B33" s="13">
        <v>404.0</v>
      </c>
      <c r="C33" s="15" t="s">
        <v>25</v>
      </c>
      <c r="D33" s="13" t="s">
        <v>60</v>
      </c>
      <c r="E33" s="67" t="s">
        <v>176</v>
      </c>
      <c r="F33" s="16" t="s">
        <v>181</v>
      </c>
      <c r="G33" s="67" t="s">
        <v>185</v>
      </c>
      <c r="H33" s="67" t="s">
        <v>176</v>
      </c>
      <c r="J33" s="16" t="s">
        <v>183</v>
      </c>
      <c r="M33" s="20" t="str">
        <f t="shared" si="2"/>
        <v>#DIV/0!</v>
      </c>
    </row>
    <row r="34">
      <c r="A34" s="12">
        <v>32.0</v>
      </c>
      <c r="B34" s="13">
        <v>405.0</v>
      </c>
      <c r="C34" s="15" t="s">
        <v>19</v>
      </c>
      <c r="D34" s="13" t="s">
        <v>61</v>
      </c>
      <c r="E34" s="67" t="s">
        <v>176</v>
      </c>
      <c r="F34" s="16" t="s">
        <v>185</v>
      </c>
      <c r="G34" s="67" t="s">
        <v>185</v>
      </c>
      <c r="H34" s="67" t="s">
        <v>176</v>
      </c>
      <c r="J34" s="16" t="s">
        <v>183</v>
      </c>
      <c r="M34" s="20" t="str">
        <f t="shared" si="2"/>
        <v>#DIV/0!</v>
      </c>
    </row>
    <row r="35">
      <c r="A35" s="12">
        <v>33.0</v>
      </c>
      <c r="B35" s="13">
        <v>406.0</v>
      </c>
      <c r="C35" s="15" t="s">
        <v>21</v>
      </c>
      <c r="D35" s="13" t="s">
        <v>62</v>
      </c>
      <c r="E35" s="67" t="s">
        <v>176</v>
      </c>
      <c r="F35" s="16" t="s">
        <v>185</v>
      </c>
      <c r="G35" s="67" t="s">
        <v>185</v>
      </c>
      <c r="H35" s="67" t="s">
        <v>176</v>
      </c>
      <c r="J35" s="16" t="s">
        <v>183</v>
      </c>
      <c r="M35" s="20" t="str">
        <f t="shared" si="2"/>
        <v>#DIV/0!</v>
      </c>
    </row>
    <row r="36">
      <c r="A36" s="12">
        <v>34.0</v>
      </c>
      <c r="B36" s="13">
        <v>407.0</v>
      </c>
      <c r="C36" s="15" t="s">
        <v>27</v>
      </c>
      <c r="D36" s="13" t="s">
        <v>63</v>
      </c>
      <c r="E36" s="67" t="s">
        <v>176</v>
      </c>
      <c r="F36" s="16" t="s">
        <v>181</v>
      </c>
      <c r="G36" s="67" t="s">
        <v>185</v>
      </c>
      <c r="H36" s="67" t="s">
        <v>176</v>
      </c>
      <c r="J36" s="16" t="s">
        <v>186</v>
      </c>
      <c r="M36" s="20" t="str">
        <f t="shared" si="2"/>
        <v>#DIV/0!</v>
      </c>
      <c r="N36" s="16" t="s">
        <v>187</v>
      </c>
    </row>
    <row r="37">
      <c r="A37" s="12">
        <v>35.0</v>
      </c>
      <c r="B37" s="13">
        <v>408.0</v>
      </c>
      <c r="C37" s="15" t="s">
        <v>29</v>
      </c>
      <c r="D37" s="13" t="s">
        <v>64</v>
      </c>
      <c r="E37" s="67" t="s">
        <v>176</v>
      </c>
      <c r="F37" s="16" t="s">
        <v>181</v>
      </c>
      <c r="G37" s="67" t="s">
        <v>185</v>
      </c>
      <c r="H37" s="67" t="s">
        <v>176</v>
      </c>
      <c r="J37" s="16" t="s">
        <v>186</v>
      </c>
      <c r="M37" s="20" t="str">
        <f t="shared" si="2"/>
        <v>#DIV/0!</v>
      </c>
    </row>
    <row r="38">
      <c r="A38" s="12">
        <v>36.0</v>
      </c>
      <c r="B38" s="13">
        <v>409.0</v>
      </c>
      <c r="C38" s="15" t="s">
        <v>31</v>
      </c>
      <c r="D38" s="13" t="s">
        <v>65</v>
      </c>
      <c r="E38" s="16" t="s">
        <v>181</v>
      </c>
      <c r="F38" s="16" t="s">
        <v>185</v>
      </c>
      <c r="G38" s="67" t="s">
        <v>185</v>
      </c>
      <c r="H38" s="67" t="s">
        <v>185</v>
      </c>
      <c r="I38" s="67" t="s">
        <v>176</v>
      </c>
      <c r="J38" s="16" t="s">
        <v>186</v>
      </c>
      <c r="M38" s="20" t="str">
        <f t="shared" si="2"/>
        <v>#DIV/0!</v>
      </c>
    </row>
    <row r="39">
      <c r="A39" s="12">
        <v>37.0</v>
      </c>
      <c r="B39" s="13">
        <v>501.0</v>
      </c>
      <c r="C39" s="15" t="s">
        <v>27</v>
      </c>
      <c r="D39" s="13" t="s">
        <v>66</v>
      </c>
      <c r="E39" s="67" t="s">
        <v>176</v>
      </c>
      <c r="F39" s="16" t="s">
        <v>181</v>
      </c>
      <c r="G39" s="67" t="s">
        <v>185</v>
      </c>
      <c r="H39" s="67" t="s">
        <v>176</v>
      </c>
      <c r="J39" s="16" t="s">
        <v>186</v>
      </c>
      <c r="M39" s="20" t="str">
        <f t="shared" si="2"/>
        <v>#DIV/0!</v>
      </c>
    </row>
    <row r="40">
      <c r="A40" s="12">
        <v>38.0</v>
      </c>
      <c r="B40" s="13">
        <v>502.0</v>
      </c>
      <c r="C40" s="15" t="s">
        <v>14</v>
      </c>
      <c r="D40" s="13" t="s">
        <v>67</v>
      </c>
      <c r="E40" s="67" t="s">
        <v>176</v>
      </c>
      <c r="F40" s="16" t="s">
        <v>185</v>
      </c>
      <c r="G40" s="67" t="s">
        <v>185</v>
      </c>
      <c r="H40" s="67" t="s">
        <v>176</v>
      </c>
      <c r="J40" s="16" t="s">
        <v>186</v>
      </c>
      <c r="M40" s="20" t="str">
        <f t="shared" si="2"/>
        <v>#DIV/0!</v>
      </c>
    </row>
    <row r="41">
      <c r="A41" s="12">
        <v>39.0</v>
      </c>
      <c r="B41" s="13">
        <v>503.0</v>
      </c>
      <c r="C41" s="15" t="s">
        <v>31</v>
      </c>
      <c r="D41" s="13" t="s">
        <v>68</v>
      </c>
      <c r="E41" s="67" t="s">
        <v>176</v>
      </c>
      <c r="F41" s="16" t="s">
        <v>181</v>
      </c>
      <c r="G41" s="67" t="s">
        <v>185</v>
      </c>
      <c r="H41" s="67" t="s">
        <v>176</v>
      </c>
      <c r="J41" s="16" t="s">
        <v>186</v>
      </c>
      <c r="M41" s="20" t="str">
        <f t="shared" si="2"/>
        <v>#DIV/0!</v>
      </c>
    </row>
    <row r="42">
      <c r="A42" s="12">
        <v>40.0</v>
      </c>
      <c r="B42" s="13">
        <v>504.0</v>
      </c>
      <c r="C42" s="15" t="s">
        <v>21</v>
      </c>
      <c r="D42" s="13" t="s">
        <v>69</v>
      </c>
      <c r="E42" s="67" t="s">
        <v>176</v>
      </c>
      <c r="F42" s="16" t="s">
        <v>176</v>
      </c>
      <c r="G42" s="67" t="s">
        <v>185</v>
      </c>
      <c r="H42" s="67" t="s">
        <v>176</v>
      </c>
      <c r="J42" s="16" t="s">
        <v>186</v>
      </c>
      <c r="M42" s="20" t="str">
        <f t="shared" si="2"/>
        <v>#DIV/0!</v>
      </c>
    </row>
    <row r="43">
      <c r="A43" s="12">
        <v>41.0</v>
      </c>
      <c r="B43" s="13">
        <v>505.0</v>
      </c>
      <c r="C43" s="15" t="s">
        <v>25</v>
      </c>
      <c r="D43" s="13" t="s">
        <v>70</v>
      </c>
      <c r="E43" s="16" t="s">
        <v>181</v>
      </c>
      <c r="F43" s="16" t="s">
        <v>185</v>
      </c>
      <c r="G43" s="67" t="s">
        <v>185</v>
      </c>
      <c r="H43" s="67" t="s">
        <v>176</v>
      </c>
      <c r="I43" s="67" t="s">
        <v>176</v>
      </c>
      <c r="J43" s="16" t="s">
        <v>186</v>
      </c>
      <c r="M43" s="20" t="str">
        <f t="shared" si="2"/>
        <v>#DIV/0!</v>
      </c>
    </row>
    <row r="44">
      <c r="A44" s="12">
        <v>42.0</v>
      </c>
      <c r="B44" s="13">
        <v>506.0</v>
      </c>
      <c r="C44" s="15" t="s">
        <v>19</v>
      </c>
      <c r="D44" s="13" t="s">
        <v>71</v>
      </c>
      <c r="E44" s="67" t="s">
        <v>176</v>
      </c>
      <c r="F44" s="16" t="s">
        <v>185</v>
      </c>
      <c r="G44" s="67" t="s">
        <v>185</v>
      </c>
      <c r="H44" s="67" t="s">
        <v>176</v>
      </c>
      <c r="J44" s="16" t="s">
        <v>186</v>
      </c>
      <c r="M44" s="20" t="str">
        <f t="shared" si="2"/>
        <v>#DIV/0!</v>
      </c>
    </row>
    <row r="45">
      <c r="A45" s="12">
        <v>43.0</v>
      </c>
      <c r="B45" s="13">
        <v>507.0</v>
      </c>
      <c r="C45" s="15" t="s">
        <v>23</v>
      </c>
      <c r="D45" s="13" t="s">
        <v>72</v>
      </c>
      <c r="E45" s="16" t="s">
        <v>181</v>
      </c>
      <c r="F45" s="67" t="s">
        <v>185</v>
      </c>
      <c r="G45" s="67" t="s">
        <v>185</v>
      </c>
      <c r="H45" s="67" t="s">
        <v>176</v>
      </c>
      <c r="J45" s="16" t="s">
        <v>186</v>
      </c>
      <c r="M45" s="20" t="str">
        <f t="shared" si="2"/>
        <v>#DIV/0!</v>
      </c>
    </row>
    <row r="46">
      <c r="A46" s="12">
        <v>44.0</v>
      </c>
      <c r="B46" s="13">
        <v>508.0</v>
      </c>
      <c r="C46" s="15" t="s">
        <v>29</v>
      </c>
      <c r="D46" s="13" t="s">
        <v>73</v>
      </c>
      <c r="E46" s="67" t="s">
        <v>176</v>
      </c>
      <c r="F46" s="16" t="s">
        <v>181</v>
      </c>
      <c r="G46" s="67" t="s">
        <v>185</v>
      </c>
      <c r="H46" s="67" t="s">
        <v>176</v>
      </c>
      <c r="J46" s="16" t="s">
        <v>186</v>
      </c>
      <c r="M46" s="20" t="str">
        <f t="shared" si="2"/>
        <v>#DIV/0!</v>
      </c>
    </row>
    <row r="47">
      <c r="A47" s="12">
        <v>45.0</v>
      </c>
      <c r="B47" s="13">
        <v>509.0</v>
      </c>
      <c r="C47" s="15" t="s">
        <v>17</v>
      </c>
      <c r="D47" s="13" t="s">
        <v>74</v>
      </c>
      <c r="E47" s="67" t="s">
        <v>176</v>
      </c>
      <c r="F47" s="16" t="s">
        <v>185</v>
      </c>
      <c r="G47" s="67" t="s">
        <v>185</v>
      </c>
      <c r="H47" s="67" t="s">
        <v>176</v>
      </c>
      <c r="J47" s="16" t="s">
        <v>186</v>
      </c>
      <c r="M47" s="20" t="str">
        <f t="shared" si="2"/>
        <v>#DIV/0!</v>
      </c>
    </row>
    <row r="48">
      <c r="A48" s="21"/>
      <c r="B48" s="22" t="s">
        <v>75</v>
      </c>
      <c r="C48" s="15" t="s">
        <v>76</v>
      </c>
      <c r="D48" s="13" t="s">
        <v>77</v>
      </c>
      <c r="E48" s="67" t="s">
        <v>176</v>
      </c>
      <c r="F48" s="16" t="s">
        <v>176</v>
      </c>
      <c r="G48" s="67" t="s">
        <v>184</v>
      </c>
      <c r="H48" s="67" t="s">
        <v>176</v>
      </c>
      <c r="J48" s="16" t="s">
        <v>183</v>
      </c>
      <c r="M48" s="20" t="str">
        <f t="shared" si="2"/>
        <v>#DIV/0!</v>
      </c>
    </row>
    <row r="49">
      <c r="A49" s="21"/>
      <c r="B49" s="22" t="s">
        <v>78</v>
      </c>
      <c r="C49" s="15" t="s">
        <v>76</v>
      </c>
      <c r="D49" s="13" t="s">
        <v>79</v>
      </c>
      <c r="E49" s="16" t="s">
        <v>180</v>
      </c>
      <c r="F49" s="67" t="s">
        <v>185</v>
      </c>
      <c r="G49" s="67" t="s">
        <v>176</v>
      </c>
      <c r="H49" s="67" t="s">
        <v>176</v>
      </c>
      <c r="J49" s="16" t="s">
        <v>183</v>
      </c>
      <c r="M49" s="20" t="str">
        <f t="shared" si="2"/>
        <v>#DIV/0!</v>
      </c>
    </row>
    <row r="50">
      <c r="A50" s="21"/>
      <c r="B50" s="22" t="s">
        <v>80</v>
      </c>
      <c r="C50" s="15" t="s">
        <v>76</v>
      </c>
      <c r="D50" s="13" t="s">
        <v>81</v>
      </c>
      <c r="E50" s="67" t="s">
        <v>176</v>
      </c>
      <c r="F50" s="16" t="s">
        <v>185</v>
      </c>
      <c r="G50" s="67" t="s">
        <v>176</v>
      </c>
      <c r="H50" s="67" t="s">
        <v>176</v>
      </c>
      <c r="J50" s="16" t="s">
        <v>183</v>
      </c>
      <c r="M50" s="20" t="str">
        <f t="shared" si="2"/>
        <v>#DIV/0!</v>
      </c>
    </row>
    <row r="51">
      <c r="A51" s="21"/>
      <c r="B51" s="22" t="s">
        <v>82</v>
      </c>
      <c r="C51" s="15" t="s">
        <v>76</v>
      </c>
      <c r="D51" s="13" t="s">
        <v>83</v>
      </c>
      <c r="E51" s="67" t="s">
        <v>176</v>
      </c>
      <c r="F51" s="16" t="s">
        <v>185</v>
      </c>
      <c r="G51" s="67" t="s">
        <v>176</v>
      </c>
      <c r="H51" s="67" t="s">
        <v>176</v>
      </c>
      <c r="J51" s="16" t="s">
        <v>183</v>
      </c>
      <c r="M51" s="20" t="str">
        <f t="shared" si="2"/>
        <v>#DIV/0!</v>
      </c>
    </row>
    <row r="52">
      <c r="A52" s="21"/>
      <c r="B52" s="22" t="s">
        <v>84</v>
      </c>
      <c r="C52" s="15" t="s">
        <v>76</v>
      </c>
      <c r="D52" s="24" t="s">
        <v>85</v>
      </c>
      <c r="E52" s="16" t="s">
        <v>180</v>
      </c>
      <c r="F52" s="16" t="s">
        <v>185</v>
      </c>
      <c r="G52" s="67" t="s">
        <v>176</v>
      </c>
      <c r="H52" s="67" t="s">
        <v>176</v>
      </c>
      <c r="I52" s="67" t="s">
        <v>176</v>
      </c>
      <c r="J52" s="16" t="s">
        <v>183</v>
      </c>
      <c r="M52" s="20" t="str">
        <f t="shared" si="2"/>
        <v>#DIV/0!</v>
      </c>
    </row>
    <row r="53">
      <c r="C53" s="16" t="s">
        <v>188</v>
      </c>
      <c r="D53" s="16" t="s">
        <v>188</v>
      </c>
      <c r="J53" s="16" t="s">
        <v>183</v>
      </c>
      <c r="K53" s="16" t="s">
        <v>189</v>
      </c>
    </row>
    <row r="54">
      <c r="H54" s="16" t="s">
        <v>190</v>
      </c>
    </row>
    <row r="56">
      <c r="B56" s="16" t="s">
        <v>191</v>
      </c>
    </row>
  </sheetData>
  <mergeCells count="1">
    <mergeCell ref="A1:C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0.0"/>
  </cols>
  <sheetData>
    <row r="1">
      <c r="A1" s="68" t="s">
        <v>192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</row>
    <row r="2">
      <c r="A2" s="69" t="s">
        <v>193</v>
      </c>
      <c r="B2" s="68"/>
      <c r="C2" s="68"/>
      <c r="D2" s="68"/>
      <c r="E2" s="68"/>
      <c r="F2" s="29"/>
      <c r="G2" s="68"/>
      <c r="H2" s="68"/>
      <c r="I2" s="68"/>
      <c r="J2" s="29"/>
      <c r="K2" s="29"/>
      <c r="L2" s="29"/>
      <c r="M2" s="29"/>
      <c r="N2" s="29"/>
      <c r="O2" s="29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</row>
    <row r="3">
      <c r="A3" s="68"/>
      <c r="B3" s="68"/>
      <c r="C3" s="68"/>
      <c r="D3" s="68"/>
      <c r="E3" s="68"/>
      <c r="F3" s="29"/>
      <c r="G3" s="68"/>
      <c r="H3" s="68"/>
      <c r="I3" s="68"/>
      <c r="J3" s="68" t="s">
        <v>46</v>
      </c>
      <c r="K3" s="70">
        <v>37.02</v>
      </c>
      <c r="L3" s="70">
        <v>35.79</v>
      </c>
      <c r="M3" s="68"/>
      <c r="N3" s="68"/>
      <c r="O3" s="70">
        <v>39.32</v>
      </c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>
      <c r="A4" s="71" t="s">
        <v>194</v>
      </c>
      <c r="B4" s="29"/>
      <c r="C4" s="29"/>
      <c r="D4" s="29"/>
      <c r="E4" s="72" t="s">
        <v>195</v>
      </c>
      <c r="F4" s="29"/>
      <c r="G4" s="68"/>
      <c r="H4" s="68"/>
      <c r="I4" s="68"/>
      <c r="J4" s="68" t="s">
        <v>48</v>
      </c>
      <c r="K4" s="70">
        <v>15271.0</v>
      </c>
      <c r="L4" s="70">
        <v>14894.0</v>
      </c>
      <c r="M4" s="68"/>
      <c r="N4" s="68"/>
      <c r="O4" s="70">
        <v>14942.0</v>
      </c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</row>
    <row r="5">
      <c r="A5" s="29"/>
      <c r="B5" s="29"/>
      <c r="C5" s="29"/>
      <c r="D5" s="68"/>
      <c r="E5" s="29"/>
      <c r="F5" s="29"/>
      <c r="G5" s="29"/>
      <c r="H5" s="29"/>
      <c r="I5" s="29"/>
      <c r="J5" s="68" t="s">
        <v>196</v>
      </c>
      <c r="K5" s="70">
        <v>25.4</v>
      </c>
      <c r="L5" s="70">
        <v>26.2</v>
      </c>
      <c r="M5" s="70">
        <f t="shared" ref="M5:M9" si="1">AVERAGEA(K5:L5)</f>
        <v>25.8</v>
      </c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</row>
    <row r="6">
      <c r="A6" s="68" t="s">
        <v>197</v>
      </c>
      <c r="B6" s="68"/>
      <c r="C6" s="68"/>
      <c r="D6" s="68"/>
      <c r="E6" s="73" t="s">
        <v>198</v>
      </c>
      <c r="F6" s="68"/>
      <c r="G6" s="68"/>
      <c r="H6" s="68"/>
      <c r="I6" s="68"/>
      <c r="J6" s="68" t="s">
        <v>199</v>
      </c>
      <c r="K6" s="70">
        <v>18.5</v>
      </c>
      <c r="L6" s="70">
        <v>18.9</v>
      </c>
      <c r="M6" s="70">
        <f t="shared" si="1"/>
        <v>18.7</v>
      </c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</row>
    <row r="7">
      <c r="A7" s="68" t="s">
        <v>200</v>
      </c>
      <c r="B7" s="68"/>
      <c r="C7" s="68"/>
      <c r="D7" s="68"/>
      <c r="E7" s="68" t="s">
        <v>201</v>
      </c>
      <c r="F7" s="68" t="s">
        <v>202</v>
      </c>
      <c r="G7" s="29">
        <v>15.0</v>
      </c>
      <c r="H7" s="68" t="s">
        <v>203</v>
      </c>
      <c r="I7" s="68"/>
      <c r="J7" s="68" t="s">
        <v>204</v>
      </c>
      <c r="K7" s="70">
        <v>1.77</v>
      </c>
      <c r="L7" s="70">
        <v>1.69</v>
      </c>
      <c r="M7" s="70">
        <f t="shared" si="1"/>
        <v>1.73</v>
      </c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</row>
    <row r="8">
      <c r="A8" s="74" t="s">
        <v>205</v>
      </c>
      <c r="B8" s="68"/>
      <c r="C8" s="68"/>
      <c r="D8" s="68"/>
      <c r="E8" s="68" t="s">
        <v>206</v>
      </c>
      <c r="F8" s="29">
        <f>20/(1/660)/1000000/(1/2000)*1</f>
        <v>26.4</v>
      </c>
      <c r="G8" s="29">
        <f>15/(1/660)/1000000/(1/2000)*1</f>
        <v>19.8</v>
      </c>
      <c r="H8" s="29">
        <f>10/(1/660)/1000000/(1/2000)*1</f>
        <v>13.2</v>
      </c>
      <c r="I8" s="68"/>
      <c r="J8" s="68" t="s">
        <v>207</v>
      </c>
      <c r="K8" s="70">
        <v>2.6</v>
      </c>
      <c r="L8" s="70">
        <v>2.5</v>
      </c>
      <c r="M8" s="70">
        <f t="shared" si="1"/>
        <v>2.55</v>
      </c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</row>
    <row r="9">
      <c r="A9" s="68"/>
      <c r="B9" s="68"/>
      <c r="C9" s="68"/>
      <c r="D9" s="68"/>
      <c r="E9" s="75" t="s">
        <v>208</v>
      </c>
      <c r="F9" s="76">
        <f t="shared" ref="F9:H9" si="2">F8/12</f>
        <v>2.2</v>
      </c>
      <c r="G9" s="76">
        <f t="shared" si="2"/>
        <v>1.65</v>
      </c>
      <c r="H9" s="76">
        <f t="shared" si="2"/>
        <v>1.1</v>
      </c>
      <c r="I9" s="68"/>
      <c r="J9" s="68" t="s">
        <v>209</v>
      </c>
      <c r="K9" s="70">
        <v>2.18</v>
      </c>
      <c r="L9" s="29"/>
      <c r="M9" s="77">
        <f t="shared" si="1"/>
        <v>2.18</v>
      </c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</row>
    <row r="10">
      <c r="A10" s="68"/>
      <c r="B10" s="68" t="s">
        <v>210</v>
      </c>
      <c r="C10" s="68" t="s">
        <v>211</v>
      </c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</row>
    <row r="11">
      <c r="A11" s="68" t="s">
        <v>212</v>
      </c>
      <c r="B11" s="29">
        <f>200/(1/660)/1000000/(1/2500)*1</f>
        <v>330</v>
      </c>
      <c r="C11" s="78">
        <f t="shared" ref="C11:C13" si="3">B11/11.5</f>
        <v>28.69565217</v>
      </c>
      <c r="D11" s="68"/>
      <c r="E11" s="73" t="s">
        <v>213</v>
      </c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</row>
    <row r="12">
      <c r="A12" s="68" t="s">
        <v>214</v>
      </c>
      <c r="B12" s="29">
        <f>200/(1/660)/1000000/(1/1800)*1</f>
        <v>237.6</v>
      </c>
      <c r="C12" s="78">
        <f t="shared" si="3"/>
        <v>20.66086957</v>
      </c>
      <c r="D12" s="68"/>
      <c r="E12" s="73" t="s">
        <v>215</v>
      </c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</row>
    <row r="13">
      <c r="A13" s="79" t="s">
        <v>216</v>
      </c>
      <c r="B13" s="80">
        <f>200/(1/660)/1000000/(1/2000)*1</f>
        <v>264</v>
      </c>
      <c r="C13" s="78">
        <f t="shared" si="3"/>
        <v>22.95652174</v>
      </c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</row>
    <row r="14">
      <c r="A14" s="68"/>
      <c r="B14" s="68"/>
      <c r="C14" s="68"/>
      <c r="D14" s="68"/>
      <c r="E14" s="68" t="s">
        <v>217</v>
      </c>
      <c r="F14" s="68" t="s">
        <v>218</v>
      </c>
      <c r="G14" s="68"/>
      <c r="H14" s="68" t="s">
        <v>219</v>
      </c>
      <c r="I14" s="29">
        <f>M6</f>
        <v>18.7</v>
      </c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</row>
    <row r="15">
      <c r="A15" s="81" t="s">
        <v>220</v>
      </c>
      <c r="B15" s="68"/>
      <c r="C15" s="68"/>
      <c r="D15" s="68"/>
      <c r="E15" s="68" t="s">
        <v>221</v>
      </c>
      <c r="F15" s="68" t="s">
        <v>222</v>
      </c>
      <c r="G15" s="68"/>
      <c r="H15" s="68" t="s">
        <v>223</v>
      </c>
      <c r="I15" s="29">
        <f>F9-0.2</f>
        <v>2</v>
      </c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</row>
    <row r="16">
      <c r="A16" s="79" t="s">
        <v>224</v>
      </c>
      <c r="B16" s="68"/>
      <c r="C16" s="68"/>
      <c r="D16" s="68"/>
      <c r="E16" s="68" t="s">
        <v>225</v>
      </c>
      <c r="F16" s="82">
        <f>(I15*I16)/I14</f>
        <v>3.20855615</v>
      </c>
      <c r="G16" s="68"/>
      <c r="H16" s="68" t="s">
        <v>226</v>
      </c>
      <c r="I16" s="29">
        <v>30.0</v>
      </c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</row>
    <row r="17">
      <c r="A17" s="68" t="s">
        <v>227</v>
      </c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</row>
    <row r="18">
      <c r="A18" s="29"/>
      <c r="B18" s="29"/>
      <c r="C18" s="29"/>
      <c r="D18" s="68"/>
      <c r="E18" s="68" t="s">
        <v>228</v>
      </c>
      <c r="F18" s="83">
        <f>F16</f>
        <v>3.20855615</v>
      </c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</row>
    <row r="19">
      <c r="A19" s="29"/>
      <c r="B19" s="29"/>
      <c r="C19" s="29"/>
      <c r="D19" s="68"/>
      <c r="E19" s="68" t="s">
        <v>229</v>
      </c>
      <c r="F19" s="83">
        <f>I16-F18</f>
        <v>26.79144385</v>
      </c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</row>
    <row r="20">
      <c r="A20" s="68"/>
      <c r="B20" s="68"/>
      <c r="C20" s="68"/>
      <c r="D20" s="68"/>
      <c r="E20" s="68" t="s">
        <v>230</v>
      </c>
      <c r="F20" s="29">
        <f>M7</f>
        <v>1.73</v>
      </c>
      <c r="G20" s="73" t="s">
        <v>231</v>
      </c>
      <c r="H20" s="68"/>
      <c r="I20" s="68"/>
      <c r="J20" s="68"/>
      <c r="K20" s="68"/>
      <c r="L20" s="73" t="s">
        <v>232</v>
      </c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</row>
    <row r="21">
      <c r="A21" s="68"/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</row>
    <row r="22">
      <c r="A22" s="29"/>
      <c r="B22" s="29"/>
      <c r="C22" s="29"/>
      <c r="D22" s="68"/>
      <c r="E22" s="68" t="s">
        <v>217</v>
      </c>
      <c r="F22" s="68" t="s">
        <v>218</v>
      </c>
      <c r="G22" s="68"/>
      <c r="H22" s="68" t="s">
        <v>219</v>
      </c>
      <c r="I22" s="29">
        <f>M8</f>
        <v>2.55</v>
      </c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</row>
    <row r="23">
      <c r="A23" s="29"/>
      <c r="B23" s="29"/>
      <c r="C23" s="29"/>
      <c r="D23" s="68"/>
      <c r="E23" s="68" t="s">
        <v>221</v>
      </c>
      <c r="F23" s="68" t="s">
        <v>222</v>
      </c>
      <c r="G23" s="68"/>
      <c r="H23" s="68" t="s">
        <v>223</v>
      </c>
      <c r="I23" s="70">
        <v>2.0</v>
      </c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</row>
    <row r="24">
      <c r="A24" s="29"/>
      <c r="B24" s="29"/>
      <c r="C24" s="29"/>
      <c r="D24" s="68"/>
      <c r="E24" s="68" t="s">
        <v>225</v>
      </c>
      <c r="F24" s="82">
        <f>((I23*I24)/I22)</f>
        <v>21.96078431</v>
      </c>
      <c r="G24" s="68"/>
      <c r="H24" s="68" t="s">
        <v>226</v>
      </c>
      <c r="I24" s="70">
        <v>28.0</v>
      </c>
      <c r="J24" s="68"/>
      <c r="K24" s="68"/>
      <c r="L24" s="68"/>
      <c r="M24" s="68"/>
      <c r="N24" s="68"/>
      <c r="O24" s="29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</row>
    <row r="25">
      <c r="A25" s="29"/>
      <c r="B25" s="29"/>
      <c r="C25" s="29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29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</row>
    <row r="26">
      <c r="A26" s="68" t="s">
        <v>233</v>
      </c>
      <c r="B26" s="68"/>
      <c r="C26" s="68"/>
      <c r="D26" s="68"/>
      <c r="E26" s="68" t="s">
        <v>228</v>
      </c>
      <c r="F26" s="82">
        <f>F24</f>
        <v>21.96078431</v>
      </c>
      <c r="G26" s="68"/>
      <c r="H26" s="77">
        <f>M9*12</f>
        <v>26.16</v>
      </c>
      <c r="I26" s="68" t="s">
        <v>234</v>
      </c>
      <c r="J26" s="68"/>
      <c r="K26" s="68"/>
      <c r="L26" s="68"/>
      <c r="M26" s="68"/>
      <c r="N26" s="68"/>
      <c r="O26" s="29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</row>
    <row r="27">
      <c r="A27" s="68" t="s">
        <v>235</v>
      </c>
      <c r="B27" s="80">
        <f>200/(1/660)/1000000/(1/1500)*1</f>
        <v>198</v>
      </c>
      <c r="C27" s="78">
        <f>B27/11.5</f>
        <v>17.2173913</v>
      </c>
      <c r="D27" s="68"/>
      <c r="E27" s="68" t="s">
        <v>229</v>
      </c>
      <c r="F27" s="82">
        <f>I24-F26</f>
        <v>6.039215686</v>
      </c>
      <c r="G27" s="68"/>
      <c r="H27" s="68"/>
      <c r="I27" s="68"/>
      <c r="J27" s="68"/>
      <c r="K27" s="68"/>
      <c r="L27" s="68"/>
      <c r="M27" s="29"/>
      <c r="N27" s="29"/>
      <c r="O27" s="29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</row>
    <row r="28">
      <c r="A28" s="68" t="s">
        <v>236</v>
      </c>
      <c r="B28" s="68"/>
      <c r="C28" s="68"/>
      <c r="D28" s="68"/>
      <c r="E28" s="68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</row>
    <row r="29">
      <c r="A29" s="68" t="s">
        <v>237</v>
      </c>
      <c r="B29" s="80">
        <f>200/(1/660)/1000000/(1/2000)*1</f>
        <v>264</v>
      </c>
      <c r="C29" s="78">
        <f t="shared" ref="C29:C32" si="4">B29/11.5</f>
        <v>22.95652174</v>
      </c>
      <c r="D29" s="68"/>
      <c r="E29" s="68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</row>
    <row r="30">
      <c r="A30" s="68" t="s">
        <v>238</v>
      </c>
      <c r="B30" s="80">
        <f>200/(1/660)/1000000/(1/1400)*1</f>
        <v>184.8</v>
      </c>
      <c r="C30" s="78">
        <f t="shared" si="4"/>
        <v>16.06956522</v>
      </c>
      <c r="D30" s="68"/>
      <c r="E30" s="68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</row>
    <row r="31">
      <c r="A31" s="68" t="s">
        <v>239</v>
      </c>
      <c r="B31" s="80">
        <f>200/(1/660)/1000000/(1/3100)*1</f>
        <v>409.2</v>
      </c>
      <c r="C31" s="78">
        <f t="shared" si="4"/>
        <v>35.5826087</v>
      </c>
      <c r="D31" s="68"/>
      <c r="E31" s="68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</row>
    <row r="32">
      <c r="A32" s="70">
        <f>(1400+3100)/2</f>
        <v>2250</v>
      </c>
      <c r="B32" s="80">
        <f>200/(1/660)/1000000/(1/2250)*1</f>
        <v>297</v>
      </c>
      <c r="C32" s="78">
        <f t="shared" si="4"/>
        <v>25.82608696</v>
      </c>
      <c r="D32" s="68"/>
      <c r="E32" s="68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</row>
    <row r="33">
      <c r="A33" s="68"/>
      <c r="B33" s="68"/>
      <c r="C33" s="68"/>
      <c r="D33" s="68"/>
      <c r="E33" s="68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</row>
    <row r="34">
      <c r="A34" s="68"/>
      <c r="B34" s="68"/>
      <c r="C34" s="68"/>
      <c r="D34" s="68"/>
      <c r="E34" s="68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</row>
    <row r="35">
      <c r="A35" s="68"/>
      <c r="B35" s="68"/>
      <c r="C35" s="68"/>
      <c r="D35" s="68"/>
      <c r="E35" s="68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</row>
    <row r="36">
      <c r="A36" s="68"/>
      <c r="B36" s="68"/>
      <c r="C36" s="68"/>
      <c r="D36" s="68"/>
      <c r="E36" s="68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</row>
    <row r="37">
      <c r="A37" s="68"/>
      <c r="B37" s="68"/>
      <c r="C37" s="68"/>
      <c r="D37" s="68"/>
      <c r="E37" s="68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</row>
    <row r="38">
      <c r="A38" s="68"/>
      <c r="B38" s="68"/>
      <c r="C38" s="68"/>
      <c r="D38" s="68"/>
      <c r="E38" s="68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</row>
    <row r="39">
      <c r="A39" s="68"/>
      <c r="B39" s="68"/>
      <c r="C39" s="68"/>
      <c r="D39" s="68"/>
      <c r="E39" s="68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</row>
    <row r="40">
      <c r="A40" s="68"/>
      <c r="B40" s="68"/>
      <c r="C40" s="68"/>
      <c r="D40" s="68"/>
      <c r="E40" s="68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</row>
    <row r="41">
      <c r="A41" s="68"/>
      <c r="B41" s="68"/>
      <c r="C41" s="68"/>
      <c r="D41" s="68"/>
      <c r="E41" s="68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</row>
    <row r="42">
      <c r="A42" s="29"/>
      <c r="B42" s="29"/>
      <c r="C42" s="29"/>
      <c r="D42" s="68"/>
      <c r="E42" s="68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</row>
    <row r="43">
      <c r="A43" s="29"/>
      <c r="B43" s="29"/>
      <c r="C43" s="29"/>
      <c r="D43" s="68"/>
      <c r="E43" s="68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</row>
    <row r="44">
      <c r="A44" s="29"/>
      <c r="B44" s="29"/>
      <c r="C44" s="29"/>
      <c r="D44" s="68"/>
      <c r="E44" s="68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</row>
    <row r="45">
      <c r="A45" s="29"/>
      <c r="B45" s="29"/>
      <c r="C45" s="29"/>
      <c r="D45" s="68"/>
      <c r="E45" s="68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</row>
    <row r="46">
      <c r="A46" s="29"/>
      <c r="B46" s="29"/>
      <c r="C46" s="29"/>
      <c r="D46" s="68"/>
      <c r="E46" s="68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</row>
    <row r="47">
      <c r="A47" s="29"/>
      <c r="B47" s="29"/>
      <c r="C47" s="29"/>
      <c r="D47" s="68"/>
      <c r="E47" s="68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</row>
    <row r="48">
      <c r="A48" s="29"/>
      <c r="B48" s="29"/>
      <c r="C48" s="29"/>
      <c r="D48" s="68"/>
      <c r="E48" s="68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</row>
    <row r="49">
      <c r="A49" s="29"/>
      <c r="B49" s="29"/>
      <c r="C49" s="29"/>
      <c r="D49" s="68"/>
      <c r="E49" s="68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</row>
    <row r="50">
      <c r="A50" s="29"/>
      <c r="B50" s="29"/>
      <c r="C50" s="29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</row>
    <row r="51">
      <c r="A51" s="68"/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</row>
    <row r="52">
      <c r="A52" s="68"/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</row>
    <row r="53">
      <c r="A53" s="68"/>
      <c r="B53" s="68"/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</row>
    <row r="54">
      <c r="A54" s="68"/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</row>
    <row r="55">
      <c r="A55" s="68"/>
      <c r="B55" s="68"/>
      <c r="C55" s="68"/>
      <c r="D55" s="68"/>
      <c r="E55" s="68"/>
      <c r="F55" s="68"/>
      <c r="G55" s="68"/>
      <c r="H55" s="68"/>
      <c r="I55" s="68"/>
      <c r="J55" s="68"/>
      <c r="K55" s="68"/>
      <c r="L55" s="29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</row>
    <row r="56">
      <c r="A56" s="68"/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</row>
    <row r="57">
      <c r="A57" s="68"/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</row>
    <row r="58">
      <c r="A58" s="68"/>
      <c r="B58" s="68"/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</row>
    <row r="59">
      <c r="A59" s="68"/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</row>
    <row r="60">
      <c r="A60" s="68"/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</row>
    <row r="61">
      <c r="A61" s="68"/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</row>
    <row r="62">
      <c r="A62" s="68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</row>
    <row r="63">
      <c r="A63" s="68"/>
      <c r="B63" s="68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</row>
    <row r="64">
      <c r="A64" s="68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</row>
    <row r="65">
      <c r="A65" s="68"/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</row>
    <row r="66">
      <c r="A66" s="68"/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</row>
    <row r="67">
      <c r="A67" s="68"/>
      <c r="B67" s="68"/>
      <c r="C67" s="68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</row>
    <row r="68">
      <c r="A68" s="68"/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</row>
    <row r="69">
      <c r="A69" s="68"/>
      <c r="B69" s="68"/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</row>
    <row r="70">
      <c r="A70" s="68"/>
      <c r="B70" s="68"/>
      <c r="C70" s="68"/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</row>
    <row r="71">
      <c r="A71" s="68"/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</row>
    <row r="72">
      <c r="A72" s="68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</row>
    <row r="73">
      <c r="A73" s="68"/>
      <c r="B73" s="68"/>
      <c r="C73" s="68"/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</row>
    <row r="74">
      <c r="A74" s="68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</row>
    <row r="75">
      <c r="A75" s="68"/>
      <c r="B75" s="68"/>
      <c r="C75" s="68"/>
      <c r="D75" s="6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</row>
    <row r="76">
      <c r="A76" s="68"/>
      <c r="B76" s="68"/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</row>
    <row r="77">
      <c r="A77" s="68"/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</row>
    <row r="78">
      <c r="A78" s="68"/>
      <c r="B78" s="68"/>
      <c r="C78" s="68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</row>
    <row r="79">
      <c r="A79" s="68"/>
      <c r="B79" s="68"/>
      <c r="C79" s="68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</row>
    <row r="80">
      <c r="A80" s="68"/>
      <c r="B80" s="68"/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</row>
    <row r="81">
      <c r="A81" s="68"/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</row>
    <row r="82">
      <c r="A82" s="68"/>
      <c r="B82" s="68"/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</row>
    <row r="83">
      <c r="A83" s="68"/>
      <c r="B83" s="68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</row>
    <row r="84">
      <c r="A84" s="68"/>
      <c r="B84" s="68"/>
      <c r="C84" s="68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</row>
    <row r="85">
      <c r="A85" s="68"/>
      <c r="B85" s="68"/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</row>
    <row r="86">
      <c r="A86" s="68"/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</row>
    <row r="87">
      <c r="A87" s="68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</row>
    <row r="88">
      <c r="A88" s="68"/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</row>
    <row r="89">
      <c r="A89" s="68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</row>
    <row r="90">
      <c r="A90" s="68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</row>
    <row r="91">
      <c r="A91" s="68"/>
      <c r="B91" s="68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</row>
    <row r="92">
      <c r="A92" s="68"/>
      <c r="B92" s="68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</row>
    <row r="93">
      <c r="A93" s="68"/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</row>
    <row r="94">
      <c r="A94" s="68"/>
      <c r="B94" s="68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</row>
    <row r="95">
      <c r="A95" s="68"/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</row>
    <row r="96">
      <c r="A96" s="68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</row>
    <row r="97">
      <c r="A97" s="68"/>
      <c r="B97" s="68"/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</row>
    <row r="98">
      <c r="A98" s="68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</row>
    <row r="99">
      <c r="A99" s="68"/>
      <c r="B99" s="68"/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</row>
    <row r="100">
      <c r="A100" s="68"/>
      <c r="B100" s="68"/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</row>
    <row r="101">
      <c r="A101" s="68"/>
      <c r="B101" s="68"/>
      <c r="C101" s="68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</row>
    <row r="102">
      <c r="A102" s="68"/>
      <c r="B102" s="68"/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</row>
    <row r="103">
      <c r="A103" s="68"/>
      <c r="B103" s="68"/>
      <c r="C103" s="68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</row>
    <row r="104">
      <c r="A104" s="68"/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</row>
    <row r="105">
      <c r="A105" s="68"/>
      <c r="B105" s="68"/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</row>
    <row r="106">
      <c r="A106" s="68"/>
      <c r="B106" s="68"/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</row>
    <row r="107">
      <c r="A107" s="68"/>
      <c r="B107" s="68"/>
      <c r="C107" s="68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</row>
    <row r="108">
      <c r="A108" s="68"/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</row>
    <row r="109">
      <c r="A109" s="68"/>
      <c r="B109" s="68"/>
      <c r="C109" s="68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</row>
    <row r="110">
      <c r="A110" s="68"/>
      <c r="B110" s="68"/>
      <c r="C110" s="68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</row>
    <row r="111">
      <c r="A111" s="68"/>
      <c r="B111" s="68"/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</row>
    <row r="112">
      <c r="A112" s="68"/>
      <c r="B112" s="68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</row>
    <row r="113">
      <c r="A113" s="68"/>
      <c r="B113" s="68"/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</row>
    <row r="114">
      <c r="A114" s="68"/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</row>
    <row r="115">
      <c r="A115" s="68"/>
      <c r="B115" s="68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</row>
    <row r="116">
      <c r="A116" s="68"/>
      <c r="B116" s="68"/>
      <c r="C116" s="68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</row>
    <row r="117">
      <c r="A117" s="68"/>
      <c r="B117" s="68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</row>
    <row r="118">
      <c r="A118" s="68"/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</row>
    <row r="119">
      <c r="A119" s="68"/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</row>
    <row r="120">
      <c r="A120" s="68"/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</row>
    <row r="121">
      <c r="A121" s="68"/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</row>
    <row r="122">
      <c r="A122" s="68"/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</row>
    <row r="123">
      <c r="A123" s="68"/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</row>
    <row r="124">
      <c r="A124" s="68"/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</row>
    <row r="125">
      <c r="A125" s="68"/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</row>
    <row r="126">
      <c r="A126" s="68"/>
      <c r="B126" s="68"/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</row>
    <row r="127">
      <c r="A127" s="68"/>
      <c r="B127" s="68"/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</row>
    <row r="128">
      <c r="A128" s="68"/>
      <c r="B128" s="68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</row>
    <row r="129">
      <c r="A129" s="68"/>
      <c r="B129" s="68"/>
      <c r="C129" s="68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</row>
    <row r="130">
      <c r="A130" s="68"/>
      <c r="B130" s="68"/>
      <c r="C130" s="68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</row>
    <row r="131">
      <c r="A131" s="68"/>
      <c r="B131" s="68"/>
      <c r="C131" s="68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</row>
    <row r="132">
      <c r="A132" s="68"/>
      <c r="B132" s="68"/>
      <c r="C132" s="68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</row>
    <row r="133">
      <c r="A133" s="68"/>
      <c r="B133" s="68"/>
      <c r="C133" s="68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</row>
    <row r="134">
      <c r="A134" s="68"/>
      <c r="B134" s="68"/>
      <c r="C134" s="68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</row>
    <row r="135">
      <c r="A135" s="68"/>
      <c r="B135" s="68"/>
      <c r="C135" s="68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</row>
    <row r="136">
      <c r="A136" s="68"/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</row>
    <row r="137">
      <c r="A137" s="68"/>
      <c r="B137" s="68"/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</row>
    <row r="138">
      <c r="A138" s="68"/>
      <c r="B138" s="68"/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</row>
    <row r="139">
      <c r="A139" s="68"/>
      <c r="B139" s="68"/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</row>
    <row r="140">
      <c r="A140" s="68"/>
      <c r="B140" s="68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</row>
    <row r="141">
      <c r="A141" s="68"/>
      <c r="B141" s="68"/>
      <c r="C141" s="68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</row>
    <row r="142">
      <c r="A142" s="68"/>
      <c r="B142" s="68"/>
      <c r="C142" s="68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</row>
    <row r="143">
      <c r="A143" s="68"/>
      <c r="B143" s="68"/>
      <c r="C143" s="68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</row>
    <row r="144">
      <c r="A144" s="68"/>
      <c r="B144" s="68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</row>
    <row r="145">
      <c r="A145" s="68"/>
      <c r="B145" s="68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</row>
    <row r="146">
      <c r="A146" s="68"/>
      <c r="B146" s="68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</row>
    <row r="147">
      <c r="A147" s="68"/>
      <c r="B147" s="68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</row>
    <row r="148">
      <c r="A148" s="68"/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</row>
    <row r="149">
      <c r="A149" s="68"/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</row>
    <row r="150">
      <c r="A150" s="68"/>
      <c r="B150" s="68"/>
      <c r="C150" s="68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</row>
    <row r="151">
      <c r="A151" s="68"/>
      <c r="B151" s="68"/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</row>
    <row r="152">
      <c r="A152" s="68"/>
      <c r="B152" s="68"/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</row>
    <row r="153">
      <c r="A153" s="68"/>
      <c r="B153" s="68"/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</row>
    <row r="154">
      <c r="A154" s="68"/>
      <c r="B154" s="68"/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</row>
    <row r="155">
      <c r="A155" s="68"/>
      <c r="B155" s="68"/>
      <c r="C155" s="68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</row>
    <row r="156">
      <c r="A156" s="68"/>
      <c r="B156" s="68"/>
      <c r="C156" s="68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</row>
    <row r="157">
      <c r="A157" s="68"/>
      <c r="B157" s="68"/>
      <c r="C157" s="68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</row>
    <row r="158">
      <c r="A158" s="68"/>
      <c r="B158" s="68"/>
      <c r="C158" s="68"/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</row>
    <row r="159">
      <c r="A159" s="68"/>
      <c r="B159" s="68"/>
      <c r="C159" s="68"/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</row>
    <row r="160">
      <c r="A160" s="68"/>
      <c r="B160" s="68"/>
      <c r="C160" s="68"/>
      <c r="D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</row>
    <row r="161">
      <c r="A161" s="68"/>
      <c r="B161" s="68"/>
      <c r="C161" s="68"/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</row>
    <row r="162">
      <c r="A162" s="68"/>
      <c r="B162" s="68"/>
      <c r="C162" s="68"/>
      <c r="D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</row>
    <row r="163">
      <c r="A163" s="68"/>
      <c r="B163" s="68"/>
      <c r="C163" s="68"/>
      <c r="D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</row>
    <row r="164">
      <c r="A164" s="68"/>
      <c r="B164" s="68"/>
      <c r="C164" s="68"/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</row>
    <row r="165">
      <c r="A165" s="68"/>
      <c r="B165" s="68"/>
      <c r="C165" s="68"/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</row>
    <row r="166">
      <c r="A166" s="68"/>
      <c r="B166" s="68"/>
      <c r="C166" s="68"/>
      <c r="D166" s="6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</row>
    <row r="167">
      <c r="A167" s="68"/>
      <c r="B167" s="68"/>
      <c r="C167" s="68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</row>
    <row r="168">
      <c r="A168" s="68"/>
      <c r="B168" s="68"/>
      <c r="C168" s="68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</row>
    <row r="169">
      <c r="A169" s="68"/>
      <c r="B169" s="68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</row>
    <row r="170">
      <c r="A170" s="68"/>
      <c r="B170" s="68"/>
      <c r="C170" s="68"/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</row>
    <row r="171">
      <c r="A171" s="68"/>
      <c r="B171" s="68"/>
      <c r="C171" s="68"/>
      <c r="D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</row>
    <row r="172">
      <c r="A172" s="68"/>
      <c r="B172" s="68"/>
      <c r="C172" s="68"/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</row>
    <row r="173">
      <c r="A173" s="68"/>
      <c r="B173" s="68"/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</row>
    <row r="174">
      <c r="A174" s="68"/>
      <c r="B174" s="68"/>
      <c r="C174" s="68"/>
      <c r="D174" s="6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</row>
    <row r="175">
      <c r="A175" s="68"/>
      <c r="B175" s="68"/>
      <c r="C175" s="68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</row>
    <row r="176">
      <c r="A176" s="68"/>
      <c r="B176" s="68"/>
      <c r="C176" s="68"/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</row>
    <row r="177">
      <c r="A177" s="68"/>
      <c r="B177" s="68"/>
      <c r="C177" s="68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</row>
    <row r="178">
      <c r="A178" s="68"/>
      <c r="B178" s="68"/>
      <c r="C178" s="68"/>
      <c r="D178" s="6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</row>
    <row r="179">
      <c r="A179" s="68"/>
      <c r="B179" s="68"/>
      <c r="C179" s="68"/>
      <c r="D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</row>
    <row r="180">
      <c r="A180" s="68"/>
      <c r="B180" s="68"/>
      <c r="C180" s="68"/>
      <c r="D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</row>
    <row r="181">
      <c r="A181" s="68"/>
      <c r="B181" s="68"/>
      <c r="C181" s="68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</row>
    <row r="182">
      <c r="A182" s="68"/>
      <c r="B182" s="68"/>
      <c r="C182" s="68"/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</row>
    <row r="183">
      <c r="A183" s="68"/>
      <c r="B183" s="68"/>
      <c r="C183" s="68"/>
      <c r="D183" s="6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</row>
    <row r="184">
      <c r="A184" s="68"/>
      <c r="B184" s="68"/>
      <c r="C184" s="68"/>
      <c r="D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</row>
    <row r="185">
      <c r="A185" s="68"/>
      <c r="B185" s="68"/>
      <c r="C185" s="68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</row>
    <row r="186">
      <c r="A186" s="68"/>
      <c r="B186" s="68"/>
      <c r="C186" s="68"/>
      <c r="D186" s="6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</row>
    <row r="187">
      <c r="A187" s="68"/>
      <c r="B187" s="68"/>
      <c r="C187" s="68"/>
      <c r="D187" s="6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</row>
    <row r="188">
      <c r="A188" s="68"/>
      <c r="B188" s="68"/>
      <c r="C188" s="68"/>
      <c r="D188" s="6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</row>
    <row r="189">
      <c r="A189" s="68"/>
      <c r="B189" s="68"/>
      <c r="C189" s="68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</row>
    <row r="190">
      <c r="A190" s="68"/>
      <c r="B190" s="68"/>
      <c r="C190" s="68"/>
      <c r="D190" s="6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</row>
    <row r="191">
      <c r="A191" s="68"/>
      <c r="B191" s="68"/>
      <c r="C191" s="68"/>
      <c r="D191" s="6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</row>
    <row r="192">
      <c r="A192" s="68"/>
      <c r="B192" s="68"/>
      <c r="C192" s="68"/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</row>
    <row r="193">
      <c r="A193" s="68"/>
      <c r="B193" s="68"/>
      <c r="C193" s="68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</row>
    <row r="194">
      <c r="A194" s="68"/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</row>
    <row r="195">
      <c r="A195" s="68"/>
      <c r="B195" s="68"/>
      <c r="C195" s="68"/>
      <c r="D195" s="6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</row>
    <row r="196">
      <c r="A196" s="68"/>
      <c r="B196" s="68"/>
      <c r="C196" s="68"/>
      <c r="D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</row>
    <row r="197">
      <c r="A197" s="68"/>
      <c r="B197" s="68"/>
      <c r="C197" s="68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</row>
    <row r="198">
      <c r="A198" s="68"/>
      <c r="B198" s="68"/>
      <c r="C198" s="68"/>
      <c r="D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</row>
    <row r="199">
      <c r="A199" s="68"/>
      <c r="B199" s="68"/>
      <c r="C199" s="68"/>
      <c r="D199" s="6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</row>
    <row r="200">
      <c r="A200" s="68"/>
      <c r="B200" s="68"/>
      <c r="C200" s="68"/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</row>
    <row r="201">
      <c r="A201" s="68"/>
      <c r="B201" s="68"/>
      <c r="C201" s="68"/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</row>
    <row r="202">
      <c r="A202" s="68"/>
      <c r="B202" s="68"/>
      <c r="C202" s="68"/>
      <c r="D202" s="6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</row>
    <row r="203">
      <c r="A203" s="68"/>
      <c r="B203" s="68"/>
      <c r="C203" s="68"/>
      <c r="D203" s="6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</row>
    <row r="204">
      <c r="A204" s="68"/>
      <c r="B204" s="68"/>
      <c r="C204" s="68"/>
      <c r="D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</row>
    <row r="205">
      <c r="A205" s="68"/>
      <c r="B205" s="68"/>
      <c r="C205" s="68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</row>
    <row r="206">
      <c r="A206" s="68"/>
      <c r="B206" s="68"/>
      <c r="C206" s="68"/>
      <c r="D206" s="6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</row>
    <row r="207">
      <c r="A207" s="68"/>
      <c r="B207" s="68"/>
      <c r="C207" s="68"/>
      <c r="D207" s="6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</row>
    <row r="208">
      <c r="A208" s="68"/>
      <c r="B208" s="68"/>
      <c r="C208" s="68"/>
      <c r="D208" s="6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</row>
    <row r="209">
      <c r="A209" s="68"/>
      <c r="B209" s="68"/>
      <c r="C209" s="68"/>
      <c r="D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</row>
    <row r="210">
      <c r="A210" s="68"/>
      <c r="B210" s="68"/>
      <c r="C210" s="68"/>
      <c r="D210" s="68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</row>
    <row r="211">
      <c r="A211" s="68"/>
      <c r="B211" s="68"/>
      <c r="C211" s="68"/>
      <c r="D211" s="68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</row>
    <row r="212">
      <c r="A212" s="68"/>
      <c r="B212" s="68"/>
      <c r="C212" s="68"/>
      <c r="D212" s="6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</row>
    <row r="213">
      <c r="A213" s="68"/>
      <c r="B213" s="68"/>
      <c r="C213" s="68"/>
      <c r="D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</row>
    <row r="214">
      <c r="A214" s="68"/>
      <c r="B214" s="68"/>
      <c r="C214" s="68"/>
      <c r="D214" s="6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</row>
    <row r="215">
      <c r="A215" s="68"/>
      <c r="B215" s="68"/>
      <c r="C215" s="68"/>
      <c r="D215" s="6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</row>
    <row r="216">
      <c r="A216" s="68"/>
      <c r="B216" s="68"/>
      <c r="C216" s="68"/>
      <c r="D216" s="6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</row>
    <row r="217">
      <c r="A217" s="68"/>
      <c r="B217" s="68"/>
      <c r="C217" s="68"/>
      <c r="D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</row>
    <row r="218">
      <c r="A218" s="68"/>
      <c r="B218" s="68"/>
      <c r="C218" s="68"/>
      <c r="D218" s="68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</row>
    <row r="219">
      <c r="A219" s="68"/>
      <c r="B219" s="68"/>
      <c r="C219" s="68"/>
      <c r="D219" s="6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</row>
    <row r="220">
      <c r="A220" s="68"/>
      <c r="B220" s="68"/>
      <c r="C220" s="68"/>
      <c r="D220" s="6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</row>
    <row r="221">
      <c r="A221" s="68"/>
      <c r="B221" s="68"/>
      <c r="C221" s="68"/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</row>
    <row r="222">
      <c r="A222" s="68"/>
      <c r="B222" s="68"/>
      <c r="C222" s="68"/>
      <c r="D222" s="6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</row>
    <row r="223">
      <c r="A223" s="68"/>
      <c r="B223" s="68"/>
      <c r="C223" s="68"/>
      <c r="D223" s="6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</row>
    <row r="224">
      <c r="A224" s="68"/>
      <c r="B224" s="68"/>
      <c r="C224" s="68"/>
      <c r="D224" s="6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</row>
    <row r="225">
      <c r="A225" s="68"/>
      <c r="B225" s="68"/>
      <c r="C225" s="68"/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</row>
    <row r="226">
      <c r="A226" s="68"/>
      <c r="B226" s="68"/>
      <c r="C226" s="68"/>
      <c r="D226" s="6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</row>
    <row r="227">
      <c r="A227" s="68"/>
      <c r="B227" s="68"/>
      <c r="C227" s="68"/>
      <c r="D227" s="6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</row>
    <row r="228">
      <c r="A228" s="68"/>
      <c r="B228" s="68"/>
      <c r="C228" s="68"/>
      <c r="D228" s="6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</row>
    <row r="229">
      <c r="A229" s="68"/>
      <c r="B229" s="68"/>
      <c r="C229" s="68"/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</row>
    <row r="230">
      <c r="A230" s="68"/>
      <c r="B230" s="68"/>
      <c r="C230" s="68"/>
      <c r="D230" s="6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</row>
    <row r="231">
      <c r="A231" s="68"/>
      <c r="B231" s="68"/>
      <c r="C231" s="68"/>
      <c r="D231" s="6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</row>
    <row r="232">
      <c r="A232" s="68"/>
      <c r="B232" s="68"/>
      <c r="C232" s="68"/>
      <c r="D232" s="6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</row>
    <row r="233">
      <c r="A233" s="68"/>
      <c r="B233" s="68"/>
      <c r="C233" s="68"/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</row>
    <row r="234">
      <c r="A234" s="68"/>
      <c r="B234" s="68"/>
      <c r="C234" s="68"/>
      <c r="D234" s="6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</row>
    <row r="235">
      <c r="A235" s="68"/>
      <c r="B235" s="68"/>
      <c r="C235" s="68"/>
      <c r="D235" s="6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</row>
    <row r="236">
      <c r="A236" s="68"/>
      <c r="B236" s="68"/>
      <c r="C236" s="68"/>
      <c r="D236" s="6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</row>
    <row r="237">
      <c r="A237" s="68"/>
      <c r="B237" s="68"/>
      <c r="C237" s="68"/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</row>
    <row r="238">
      <c r="A238" s="68"/>
      <c r="B238" s="68"/>
      <c r="C238" s="68"/>
      <c r="D238" s="6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</row>
    <row r="239">
      <c r="A239" s="68"/>
      <c r="B239" s="68"/>
      <c r="C239" s="68"/>
      <c r="D239" s="68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</row>
    <row r="240">
      <c r="A240" s="68"/>
      <c r="B240" s="68"/>
      <c r="C240" s="68"/>
      <c r="D240" s="6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</row>
    <row r="241">
      <c r="A241" s="68"/>
      <c r="B241" s="68"/>
      <c r="C241" s="68"/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</row>
    <row r="242">
      <c r="A242" s="68"/>
      <c r="B242" s="68"/>
      <c r="C242" s="68"/>
      <c r="D242" s="6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</row>
    <row r="243">
      <c r="A243" s="68"/>
      <c r="B243" s="68"/>
      <c r="C243" s="68"/>
      <c r="D243" s="6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</row>
    <row r="244">
      <c r="A244" s="68"/>
      <c r="B244" s="68"/>
      <c r="C244" s="68"/>
      <c r="D244" s="6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</row>
    <row r="245">
      <c r="A245" s="68"/>
      <c r="B245" s="68"/>
      <c r="C245" s="68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</row>
    <row r="246">
      <c r="A246" s="68"/>
      <c r="B246" s="68"/>
      <c r="C246" s="68"/>
      <c r="D246" s="6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</row>
    <row r="247">
      <c r="A247" s="68"/>
      <c r="B247" s="68"/>
      <c r="C247" s="68"/>
      <c r="D247" s="68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</row>
    <row r="248">
      <c r="A248" s="68"/>
      <c r="B248" s="68"/>
      <c r="C248" s="68"/>
      <c r="D248" s="6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</row>
    <row r="249">
      <c r="A249" s="68"/>
      <c r="B249" s="68"/>
      <c r="C249" s="68"/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</row>
    <row r="250">
      <c r="A250" s="68"/>
      <c r="B250" s="68"/>
      <c r="C250" s="68"/>
      <c r="D250" s="68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</row>
    <row r="251">
      <c r="A251" s="68"/>
      <c r="B251" s="68"/>
      <c r="C251" s="68"/>
      <c r="D251" s="68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</row>
    <row r="252">
      <c r="A252" s="68"/>
      <c r="B252" s="68"/>
      <c r="C252" s="68"/>
      <c r="D252" s="6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</row>
    <row r="253">
      <c r="A253" s="68"/>
      <c r="B253" s="68"/>
      <c r="C253" s="68"/>
      <c r="D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</row>
    <row r="254">
      <c r="A254" s="68"/>
      <c r="B254" s="68"/>
      <c r="C254" s="68"/>
      <c r="D254" s="6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</row>
    <row r="255">
      <c r="A255" s="68"/>
      <c r="B255" s="68"/>
      <c r="C255" s="68"/>
      <c r="D255" s="6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</row>
    <row r="256">
      <c r="A256" s="68"/>
      <c r="B256" s="68"/>
      <c r="C256" s="68"/>
      <c r="D256" s="6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</row>
    <row r="257">
      <c r="A257" s="68"/>
      <c r="B257" s="68"/>
      <c r="C257" s="68"/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</row>
    <row r="258">
      <c r="A258" s="68"/>
      <c r="B258" s="68"/>
      <c r="C258" s="68"/>
      <c r="D258" s="6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</row>
    <row r="259">
      <c r="A259" s="68"/>
      <c r="B259" s="68"/>
      <c r="C259" s="68"/>
      <c r="D259" s="6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</row>
    <row r="260">
      <c r="A260" s="68"/>
      <c r="B260" s="68"/>
      <c r="C260" s="68"/>
      <c r="D260" s="6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</row>
    <row r="261">
      <c r="A261" s="68"/>
      <c r="B261" s="68"/>
      <c r="C261" s="68"/>
      <c r="D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</row>
    <row r="262">
      <c r="A262" s="68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</row>
    <row r="263">
      <c r="A263" s="68"/>
      <c r="B263" s="68"/>
      <c r="C263" s="68"/>
      <c r="D263" s="68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</row>
    <row r="264">
      <c r="A264" s="68"/>
      <c r="B264" s="68"/>
      <c r="C264" s="68"/>
      <c r="D264" s="6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</row>
    <row r="265">
      <c r="A265" s="68"/>
      <c r="B265" s="68"/>
      <c r="C265" s="68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</row>
    <row r="266">
      <c r="A266" s="68"/>
      <c r="B266" s="68"/>
      <c r="C266" s="68"/>
      <c r="D266" s="6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</row>
    <row r="267">
      <c r="A267" s="68"/>
      <c r="B267" s="68"/>
      <c r="C267" s="68"/>
      <c r="D267" s="6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</row>
    <row r="268">
      <c r="A268" s="68"/>
      <c r="B268" s="68"/>
      <c r="C268" s="68"/>
      <c r="D268" s="6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</row>
    <row r="269">
      <c r="A269" s="68"/>
      <c r="B269" s="68"/>
      <c r="C269" s="68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</row>
    <row r="270">
      <c r="A270" s="68"/>
      <c r="B270" s="68"/>
      <c r="C270" s="68"/>
      <c r="D270" s="6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</row>
    <row r="271">
      <c r="A271" s="68"/>
      <c r="B271" s="68"/>
      <c r="C271" s="68"/>
      <c r="D271" s="6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</row>
    <row r="272">
      <c r="A272" s="68"/>
      <c r="B272" s="68"/>
      <c r="C272" s="68"/>
      <c r="D272" s="6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</row>
    <row r="273">
      <c r="A273" s="68"/>
      <c r="B273" s="68"/>
      <c r="C273" s="68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</row>
    <row r="274">
      <c r="A274" s="68"/>
      <c r="B274" s="68"/>
      <c r="C274" s="68"/>
      <c r="D274" s="6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</row>
    <row r="275">
      <c r="A275" s="68"/>
      <c r="B275" s="68"/>
      <c r="C275" s="68"/>
      <c r="D275" s="6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</row>
    <row r="276">
      <c r="A276" s="68"/>
      <c r="B276" s="68"/>
      <c r="C276" s="68"/>
      <c r="D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</row>
    <row r="277">
      <c r="A277" s="68"/>
      <c r="B277" s="68"/>
      <c r="C277" s="68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</row>
    <row r="278">
      <c r="A278" s="68"/>
      <c r="B278" s="68"/>
      <c r="C278" s="68"/>
      <c r="D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</row>
    <row r="279">
      <c r="A279" s="68"/>
      <c r="B279" s="68"/>
      <c r="C279" s="68"/>
      <c r="D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</row>
    <row r="280">
      <c r="A280" s="68"/>
      <c r="B280" s="68"/>
      <c r="C280" s="68"/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</row>
    <row r="281">
      <c r="A281" s="68"/>
      <c r="B281" s="68"/>
      <c r="C281" s="68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</row>
    <row r="282">
      <c r="A282" s="68"/>
      <c r="B282" s="68"/>
      <c r="C282" s="68"/>
      <c r="D282" s="6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</row>
    <row r="283">
      <c r="A283" s="68"/>
      <c r="B283" s="68"/>
      <c r="C283" s="68"/>
      <c r="D283" s="6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</row>
    <row r="284">
      <c r="A284" s="68"/>
      <c r="B284" s="68"/>
      <c r="C284" s="68"/>
      <c r="D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</row>
    <row r="285">
      <c r="A285" s="68"/>
      <c r="B285" s="68"/>
      <c r="C285" s="68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</row>
    <row r="286">
      <c r="A286" s="68"/>
      <c r="B286" s="68"/>
      <c r="C286" s="68"/>
      <c r="D286" s="6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</row>
    <row r="287">
      <c r="A287" s="68"/>
      <c r="B287" s="68"/>
      <c r="C287" s="68"/>
      <c r="D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</row>
    <row r="288">
      <c r="A288" s="68"/>
      <c r="B288" s="68"/>
      <c r="C288" s="68"/>
      <c r="D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</row>
    <row r="289">
      <c r="A289" s="68"/>
      <c r="B289" s="68"/>
      <c r="C289" s="68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</row>
    <row r="290">
      <c r="A290" s="68"/>
      <c r="B290" s="68"/>
      <c r="C290" s="68"/>
      <c r="D290" s="6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</row>
    <row r="291">
      <c r="A291" s="68"/>
      <c r="B291" s="68"/>
      <c r="C291" s="68"/>
      <c r="D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</row>
    <row r="292">
      <c r="A292" s="68"/>
      <c r="B292" s="68"/>
      <c r="C292" s="68"/>
      <c r="D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</row>
    <row r="293">
      <c r="A293" s="68"/>
      <c r="B293" s="68"/>
      <c r="C293" s="68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</row>
    <row r="294">
      <c r="A294" s="68"/>
      <c r="B294" s="68"/>
      <c r="C294" s="68"/>
      <c r="D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</row>
    <row r="295">
      <c r="A295" s="68"/>
      <c r="B295" s="68"/>
      <c r="C295" s="68"/>
      <c r="D295" s="6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</row>
    <row r="296">
      <c r="A296" s="68"/>
      <c r="B296" s="68"/>
      <c r="C296" s="68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</row>
    <row r="297">
      <c r="A297" s="68"/>
      <c r="B297" s="68"/>
      <c r="C297" s="68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</row>
    <row r="298">
      <c r="A298" s="68"/>
      <c r="B298" s="68"/>
      <c r="C298" s="68"/>
      <c r="D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</row>
    <row r="299">
      <c r="A299" s="68"/>
      <c r="B299" s="68"/>
      <c r="C299" s="68"/>
      <c r="D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</row>
    <row r="300">
      <c r="A300" s="68"/>
      <c r="B300" s="68"/>
      <c r="C300" s="68"/>
      <c r="D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</row>
    <row r="301">
      <c r="A301" s="68"/>
      <c r="B301" s="68"/>
      <c r="C301" s="68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</row>
    <row r="302">
      <c r="A302" s="68"/>
      <c r="B302" s="68"/>
      <c r="C302" s="68"/>
      <c r="D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</row>
    <row r="303">
      <c r="A303" s="68"/>
      <c r="B303" s="68"/>
      <c r="C303" s="68"/>
      <c r="D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</row>
    <row r="304">
      <c r="A304" s="68"/>
      <c r="B304" s="68"/>
      <c r="C304" s="68"/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</row>
    <row r="305">
      <c r="A305" s="68"/>
      <c r="B305" s="68"/>
      <c r="C305" s="68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</row>
    <row r="306">
      <c r="A306" s="68"/>
      <c r="B306" s="68"/>
      <c r="C306" s="68"/>
      <c r="D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</row>
    <row r="307">
      <c r="A307" s="68"/>
      <c r="B307" s="68"/>
      <c r="C307" s="68"/>
      <c r="D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</row>
    <row r="308">
      <c r="A308" s="68"/>
      <c r="B308" s="68"/>
      <c r="C308" s="68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</row>
    <row r="309">
      <c r="A309" s="68"/>
      <c r="B309" s="68"/>
      <c r="C309" s="68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</row>
    <row r="310">
      <c r="A310" s="68"/>
      <c r="B310" s="68"/>
      <c r="C310" s="68"/>
      <c r="D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</row>
    <row r="311">
      <c r="A311" s="68"/>
      <c r="B311" s="68"/>
      <c r="C311" s="68"/>
      <c r="D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</row>
    <row r="312">
      <c r="A312" s="68"/>
      <c r="B312" s="68"/>
      <c r="C312" s="68"/>
      <c r="D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</row>
    <row r="313">
      <c r="A313" s="68"/>
      <c r="B313" s="68"/>
      <c r="C313" s="68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</row>
    <row r="314">
      <c r="A314" s="68"/>
      <c r="B314" s="68"/>
      <c r="C314" s="68"/>
      <c r="D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</row>
    <row r="315">
      <c r="A315" s="68"/>
      <c r="B315" s="68"/>
      <c r="C315" s="68"/>
      <c r="D315" s="6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</row>
    <row r="316">
      <c r="A316" s="68"/>
      <c r="B316" s="68"/>
      <c r="C316" s="68"/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</row>
    <row r="317">
      <c r="A317" s="68"/>
      <c r="B317" s="68"/>
      <c r="C317" s="68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</row>
    <row r="318">
      <c r="A318" s="68"/>
      <c r="B318" s="68"/>
      <c r="C318" s="68"/>
      <c r="D318" s="6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</row>
    <row r="319">
      <c r="A319" s="68"/>
      <c r="B319" s="68"/>
      <c r="C319" s="68"/>
      <c r="D319" s="6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</row>
    <row r="320">
      <c r="A320" s="68"/>
      <c r="B320" s="68"/>
      <c r="C320" s="68"/>
      <c r="D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</row>
    <row r="321">
      <c r="A321" s="68"/>
      <c r="B321" s="68"/>
      <c r="C321" s="68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</row>
    <row r="322">
      <c r="A322" s="68"/>
      <c r="B322" s="68"/>
      <c r="C322" s="68"/>
      <c r="D322" s="6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</row>
    <row r="323">
      <c r="A323" s="68"/>
      <c r="B323" s="68"/>
      <c r="C323" s="68"/>
      <c r="D323" s="6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</row>
    <row r="324">
      <c r="A324" s="68"/>
      <c r="B324" s="68"/>
      <c r="C324" s="68"/>
      <c r="D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</row>
    <row r="325">
      <c r="A325" s="68"/>
      <c r="B325" s="68"/>
      <c r="C325" s="68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</row>
    <row r="326">
      <c r="A326" s="68"/>
      <c r="B326" s="68"/>
      <c r="C326" s="68"/>
      <c r="D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</row>
    <row r="327">
      <c r="A327" s="68"/>
      <c r="B327" s="68"/>
      <c r="C327" s="68"/>
      <c r="D327" s="6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</row>
    <row r="328">
      <c r="A328" s="68"/>
      <c r="B328" s="68"/>
      <c r="C328" s="68"/>
      <c r="D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</row>
    <row r="329">
      <c r="A329" s="68"/>
      <c r="B329" s="68"/>
      <c r="C329" s="68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</row>
    <row r="330">
      <c r="A330" s="68"/>
      <c r="B330" s="68"/>
      <c r="C330" s="68"/>
      <c r="D330" s="6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</row>
    <row r="331">
      <c r="A331" s="68"/>
      <c r="B331" s="68"/>
      <c r="C331" s="68"/>
      <c r="D331" s="6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</row>
    <row r="332">
      <c r="A332" s="68"/>
      <c r="B332" s="68"/>
      <c r="C332" s="68"/>
      <c r="D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</row>
    <row r="333">
      <c r="A333" s="68"/>
      <c r="B333" s="68"/>
      <c r="C333" s="68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</row>
    <row r="334">
      <c r="A334" s="68"/>
      <c r="B334" s="68"/>
      <c r="C334" s="68"/>
      <c r="D334" s="6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</row>
    <row r="335">
      <c r="A335" s="68"/>
      <c r="B335" s="68"/>
      <c r="C335" s="68"/>
      <c r="D335" s="6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</row>
    <row r="336">
      <c r="A336" s="68"/>
      <c r="B336" s="68"/>
      <c r="C336" s="68"/>
      <c r="D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</row>
    <row r="337">
      <c r="A337" s="68"/>
      <c r="B337" s="68"/>
      <c r="C337" s="68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</row>
    <row r="338">
      <c r="A338" s="68"/>
      <c r="B338" s="68"/>
      <c r="C338" s="68"/>
      <c r="D338" s="6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</row>
    <row r="339">
      <c r="A339" s="68"/>
      <c r="B339" s="68"/>
      <c r="C339" s="68"/>
      <c r="D339" s="6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</row>
    <row r="340">
      <c r="A340" s="68"/>
      <c r="B340" s="68"/>
      <c r="C340" s="68"/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</row>
    <row r="341">
      <c r="A341" s="68"/>
      <c r="B341" s="68"/>
      <c r="C341" s="68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</row>
    <row r="342">
      <c r="A342" s="68"/>
      <c r="B342" s="68"/>
      <c r="C342" s="68"/>
      <c r="D342" s="6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</row>
    <row r="343">
      <c r="A343" s="68"/>
      <c r="B343" s="68"/>
      <c r="C343" s="68"/>
      <c r="D343" s="6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</row>
    <row r="344">
      <c r="A344" s="68"/>
      <c r="B344" s="68"/>
      <c r="C344" s="68"/>
      <c r="D344" s="6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</row>
    <row r="345">
      <c r="A345" s="68"/>
      <c r="B345" s="68"/>
      <c r="C345" s="68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</row>
    <row r="346">
      <c r="A346" s="68"/>
      <c r="B346" s="68"/>
      <c r="C346" s="68"/>
      <c r="D346" s="6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</row>
    <row r="347">
      <c r="A347" s="68"/>
      <c r="B347" s="68"/>
      <c r="C347" s="68"/>
      <c r="D347" s="6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</row>
    <row r="348">
      <c r="A348" s="68"/>
      <c r="B348" s="68"/>
      <c r="C348" s="68"/>
      <c r="D348" s="6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</row>
    <row r="349">
      <c r="A349" s="68"/>
      <c r="B349" s="68"/>
      <c r="C349" s="68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</row>
    <row r="350">
      <c r="A350" s="68"/>
      <c r="B350" s="68"/>
      <c r="C350" s="68"/>
      <c r="D350" s="6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</row>
    <row r="351">
      <c r="A351" s="68"/>
      <c r="B351" s="68"/>
      <c r="C351" s="68"/>
      <c r="D351" s="6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</row>
    <row r="352">
      <c r="A352" s="68"/>
      <c r="B352" s="68"/>
      <c r="C352" s="68"/>
      <c r="D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</row>
    <row r="353">
      <c r="A353" s="68"/>
      <c r="B353" s="68"/>
      <c r="C353" s="68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</row>
    <row r="354">
      <c r="A354" s="68"/>
      <c r="B354" s="68"/>
      <c r="C354" s="68"/>
      <c r="D354" s="6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</row>
    <row r="355">
      <c r="A355" s="68"/>
      <c r="B355" s="68"/>
      <c r="C355" s="68"/>
      <c r="D355" s="6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</row>
    <row r="356">
      <c r="A356" s="68"/>
      <c r="B356" s="68"/>
      <c r="C356" s="68"/>
      <c r="D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</row>
    <row r="357">
      <c r="A357" s="68"/>
      <c r="B357" s="68"/>
      <c r="C357" s="68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</row>
    <row r="358">
      <c r="A358" s="68"/>
      <c r="B358" s="68"/>
      <c r="C358" s="68"/>
      <c r="D358" s="6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</row>
    <row r="359">
      <c r="A359" s="68"/>
      <c r="B359" s="68"/>
      <c r="C359" s="68"/>
      <c r="D359" s="6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</row>
    <row r="360">
      <c r="A360" s="68"/>
      <c r="B360" s="68"/>
      <c r="C360" s="68"/>
      <c r="D360" s="6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</row>
    <row r="361">
      <c r="A361" s="68"/>
      <c r="B361" s="68"/>
      <c r="C361" s="68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</row>
    <row r="362">
      <c r="A362" s="68"/>
      <c r="B362" s="68"/>
      <c r="C362" s="68"/>
      <c r="D362" s="6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</row>
    <row r="363">
      <c r="A363" s="68"/>
      <c r="B363" s="68"/>
      <c r="C363" s="68"/>
      <c r="D363" s="6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</row>
    <row r="364">
      <c r="A364" s="68"/>
      <c r="B364" s="68"/>
      <c r="C364" s="68"/>
      <c r="D364" s="6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</row>
    <row r="365">
      <c r="A365" s="68"/>
      <c r="B365" s="68"/>
      <c r="C365" s="68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</row>
    <row r="366">
      <c r="A366" s="68"/>
      <c r="B366" s="68"/>
      <c r="C366" s="68"/>
      <c r="D366" s="6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</row>
    <row r="367">
      <c r="A367" s="68"/>
      <c r="B367" s="68"/>
      <c r="C367" s="68"/>
      <c r="D367" s="6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</row>
    <row r="368">
      <c r="A368" s="68"/>
      <c r="B368" s="68"/>
      <c r="C368" s="68"/>
      <c r="D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</row>
    <row r="369">
      <c r="A369" s="68"/>
      <c r="B369" s="68"/>
      <c r="C369" s="68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</row>
    <row r="370">
      <c r="A370" s="68"/>
      <c r="B370" s="68"/>
      <c r="C370" s="68"/>
      <c r="D370" s="6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</row>
    <row r="371">
      <c r="A371" s="68"/>
      <c r="B371" s="68"/>
      <c r="C371" s="68"/>
      <c r="D371" s="6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</row>
    <row r="372">
      <c r="A372" s="68"/>
      <c r="B372" s="68"/>
      <c r="C372" s="68"/>
      <c r="D372" s="6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</row>
    <row r="373">
      <c r="A373" s="68"/>
      <c r="B373" s="68"/>
      <c r="C373" s="68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</row>
    <row r="374">
      <c r="A374" s="68"/>
      <c r="B374" s="68"/>
      <c r="C374" s="68"/>
      <c r="D374" s="6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</row>
    <row r="375">
      <c r="A375" s="68"/>
      <c r="B375" s="68"/>
      <c r="C375" s="68"/>
      <c r="D375" s="6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</row>
    <row r="376">
      <c r="A376" s="68"/>
      <c r="B376" s="68"/>
      <c r="C376" s="68"/>
      <c r="D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</row>
    <row r="377">
      <c r="A377" s="68"/>
      <c r="B377" s="68"/>
      <c r="C377" s="68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</row>
    <row r="378">
      <c r="A378" s="68"/>
      <c r="B378" s="68"/>
      <c r="C378" s="68"/>
      <c r="D378" s="6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</row>
    <row r="379">
      <c r="A379" s="68"/>
      <c r="B379" s="68"/>
      <c r="C379" s="68"/>
      <c r="D379" s="6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</row>
    <row r="380">
      <c r="A380" s="68"/>
      <c r="B380" s="68"/>
      <c r="C380" s="68"/>
      <c r="D380" s="6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</row>
    <row r="381">
      <c r="A381" s="68"/>
      <c r="B381" s="68"/>
      <c r="C381" s="68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</row>
    <row r="382">
      <c r="A382" s="68"/>
      <c r="B382" s="68"/>
      <c r="C382" s="68"/>
      <c r="D382" s="6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</row>
    <row r="383">
      <c r="A383" s="68"/>
      <c r="B383" s="68"/>
      <c r="C383" s="68"/>
      <c r="D383" s="6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</row>
    <row r="384">
      <c r="A384" s="68"/>
      <c r="B384" s="68"/>
      <c r="C384" s="68"/>
      <c r="D384" s="6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</row>
    <row r="385">
      <c r="A385" s="68"/>
      <c r="B385" s="68"/>
      <c r="C385" s="68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</row>
    <row r="386">
      <c r="A386" s="68"/>
      <c r="B386" s="68"/>
      <c r="C386" s="68"/>
      <c r="D386" s="6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</row>
    <row r="387">
      <c r="A387" s="68"/>
      <c r="B387" s="68"/>
      <c r="C387" s="68"/>
      <c r="D387" s="6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</row>
    <row r="388">
      <c r="A388" s="68"/>
      <c r="B388" s="68"/>
      <c r="C388" s="68"/>
      <c r="D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</row>
    <row r="389">
      <c r="A389" s="68"/>
      <c r="B389" s="68"/>
      <c r="C389" s="68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</row>
    <row r="390">
      <c r="A390" s="68"/>
      <c r="B390" s="68"/>
      <c r="C390" s="68"/>
      <c r="D390" s="6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</row>
    <row r="391">
      <c r="A391" s="68"/>
      <c r="B391" s="68"/>
      <c r="C391" s="68"/>
      <c r="D391" s="6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</row>
    <row r="392">
      <c r="A392" s="68"/>
      <c r="B392" s="68"/>
      <c r="C392" s="68"/>
      <c r="D392" s="6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</row>
    <row r="393">
      <c r="A393" s="68"/>
      <c r="B393" s="68"/>
      <c r="C393" s="68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</row>
    <row r="394">
      <c r="A394" s="68"/>
      <c r="B394" s="68"/>
      <c r="C394" s="68"/>
      <c r="D394" s="6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</row>
    <row r="395">
      <c r="A395" s="68"/>
      <c r="B395" s="68"/>
      <c r="C395" s="68"/>
      <c r="D395" s="6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</row>
    <row r="396">
      <c r="A396" s="68"/>
      <c r="B396" s="68"/>
      <c r="C396" s="68"/>
      <c r="D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</row>
    <row r="397">
      <c r="A397" s="68"/>
      <c r="B397" s="68"/>
      <c r="C397" s="68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</row>
    <row r="398">
      <c r="A398" s="68"/>
      <c r="B398" s="68"/>
      <c r="C398" s="68"/>
      <c r="D398" s="68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</row>
    <row r="399">
      <c r="A399" s="68"/>
      <c r="B399" s="68"/>
      <c r="C399" s="68"/>
      <c r="D399" s="68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</row>
    <row r="400">
      <c r="A400" s="68"/>
      <c r="B400" s="68"/>
      <c r="C400" s="68"/>
      <c r="D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</row>
    <row r="401">
      <c r="A401" s="68"/>
      <c r="B401" s="68"/>
      <c r="C401" s="68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</row>
    <row r="402">
      <c r="A402" s="68"/>
      <c r="B402" s="68"/>
      <c r="C402" s="68"/>
      <c r="D402" s="68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</row>
    <row r="403">
      <c r="A403" s="68"/>
      <c r="B403" s="68"/>
      <c r="C403" s="68"/>
      <c r="D403" s="68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</row>
    <row r="404">
      <c r="A404" s="68"/>
      <c r="B404" s="68"/>
      <c r="C404" s="68"/>
      <c r="D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</row>
    <row r="405">
      <c r="A405" s="68"/>
      <c r="B405" s="68"/>
      <c r="C405" s="68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</row>
    <row r="406">
      <c r="A406" s="68"/>
      <c r="B406" s="68"/>
      <c r="C406" s="68"/>
      <c r="D406" s="68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</row>
    <row r="407">
      <c r="A407" s="68"/>
      <c r="B407" s="68"/>
      <c r="C407" s="68"/>
      <c r="D407" s="68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</row>
    <row r="408">
      <c r="A408" s="68"/>
      <c r="B408" s="68"/>
      <c r="C408" s="68"/>
      <c r="D408" s="68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</row>
    <row r="409">
      <c r="A409" s="68"/>
      <c r="B409" s="68"/>
      <c r="C409" s="68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  <c r="Z409" s="68"/>
    </row>
    <row r="410">
      <c r="A410" s="68"/>
      <c r="B410" s="68"/>
      <c r="C410" s="68"/>
      <c r="D410" s="68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</row>
    <row r="411">
      <c r="A411" s="68"/>
      <c r="B411" s="68"/>
      <c r="C411" s="68"/>
      <c r="D411" s="68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</row>
    <row r="412">
      <c r="A412" s="68"/>
      <c r="B412" s="68"/>
      <c r="C412" s="68"/>
      <c r="D412" s="68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</row>
    <row r="413">
      <c r="A413" s="68"/>
      <c r="B413" s="68"/>
      <c r="C413" s="68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</row>
    <row r="414">
      <c r="A414" s="68"/>
      <c r="B414" s="68"/>
      <c r="C414" s="68"/>
      <c r="D414" s="68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s="68"/>
      <c r="Z414" s="68"/>
    </row>
    <row r="415">
      <c r="A415" s="68"/>
      <c r="B415" s="68"/>
      <c r="C415" s="68"/>
      <c r="D415" s="68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s="68"/>
      <c r="Z415" s="68"/>
    </row>
    <row r="416">
      <c r="A416" s="68"/>
      <c r="B416" s="68"/>
      <c r="C416" s="68"/>
      <c r="D416" s="68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s="68"/>
      <c r="Z416" s="68"/>
    </row>
    <row r="417">
      <c r="A417" s="68"/>
      <c r="B417" s="68"/>
      <c r="C417" s="68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  <c r="Z417" s="68"/>
    </row>
    <row r="418">
      <c r="A418" s="68"/>
      <c r="B418" s="68"/>
      <c r="C418" s="68"/>
      <c r="D418" s="68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68"/>
      <c r="Z418" s="68"/>
    </row>
    <row r="419">
      <c r="A419" s="68"/>
      <c r="B419" s="68"/>
      <c r="C419" s="68"/>
      <c r="D419" s="68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  <c r="Y419" s="68"/>
      <c r="Z419" s="68"/>
    </row>
    <row r="420">
      <c r="A420" s="68"/>
      <c r="B420" s="68"/>
      <c r="C420" s="68"/>
      <c r="D420" s="68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68"/>
      <c r="Z420" s="68"/>
    </row>
    <row r="421">
      <c r="A421" s="68"/>
      <c r="B421" s="68"/>
      <c r="C421" s="68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s="68"/>
      <c r="Z421" s="68"/>
    </row>
    <row r="422">
      <c r="A422" s="68"/>
      <c r="B422" s="68"/>
      <c r="C422" s="68"/>
      <c r="D422" s="68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  <c r="Z422" s="68"/>
    </row>
    <row r="423">
      <c r="A423" s="68"/>
      <c r="B423" s="68"/>
      <c r="C423" s="68"/>
      <c r="D423" s="68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s="68"/>
      <c r="Z423" s="68"/>
    </row>
    <row r="424">
      <c r="A424" s="68"/>
      <c r="B424" s="68"/>
      <c r="C424" s="68"/>
      <c r="D424" s="68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s="68"/>
      <c r="Z424" s="68"/>
    </row>
    <row r="425">
      <c r="A425" s="68"/>
      <c r="B425" s="68"/>
      <c r="C425" s="68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  <c r="Y425" s="68"/>
      <c r="Z425" s="68"/>
    </row>
    <row r="426">
      <c r="A426" s="68"/>
      <c r="B426" s="68"/>
      <c r="C426" s="68"/>
      <c r="D426" s="68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  <c r="Y426" s="68"/>
      <c r="Z426" s="68"/>
    </row>
    <row r="427">
      <c r="A427" s="68"/>
      <c r="B427" s="68"/>
      <c r="C427" s="68"/>
      <c r="D427" s="68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  <c r="Y427" s="68"/>
      <c r="Z427" s="68"/>
    </row>
    <row r="428">
      <c r="A428" s="68"/>
      <c r="B428" s="68"/>
      <c r="C428" s="68"/>
      <c r="D428" s="68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  <c r="Y428" s="68"/>
      <c r="Z428" s="68"/>
    </row>
    <row r="429">
      <c r="A429" s="68"/>
      <c r="B429" s="68"/>
      <c r="C429" s="68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  <c r="Y429" s="68"/>
      <c r="Z429" s="68"/>
    </row>
    <row r="430">
      <c r="A430" s="68"/>
      <c r="B430" s="68"/>
      <c r="C430" s="68"/>
      <c r="D430" s="68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  <c r="Y430" s="68"/>
      <c r="Z430" s="68"/>
    </row>
    <row r="431">
      <c r="A431" s="68"/>
      <c r="B431" s="68"/>
      <c r="C431" s="68"/>
      <c r="D431" s="68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  <c r="Y431" s="68"/>
      <c r="Z431" s="68"/>
    </row>
    <row r="432">
      <c r="A432" s="68"/>
      <c r="B432" s="68"/>
      <c r="C432" s="68"/>
      <c r="D432" s="68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  <c r="Y432" s="68"/>
      <c r="Z432" s="68"/>
    </row>
    <row r="433">
      <c r="A433" s="68"/>
      <c r="B433" s="68"/>
      <c r="C433" s="68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  <c r="Y433" s="68"/>
      <c r="Z433" s="68"/>
    </row>
    <row r="434">
      <c r="A434" s="68"/>
      <c r="B434" s="68"/>
      <c r="C434" s="68"/>
      <c r="D434" s="68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  <c r="Y434" s="68"/>
      <c r="Z434" s="68"/>
    </row>
    <row r="435">
      <c r="A435" s="68"/>
      <c r="B435" s="68"/>
      <c r="C435" s="68"/>
      <c r="D435" s="68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s="68"/>
      <c r="Z435" s="68"/>
    </row>
    <row r="436">
      <c r="A436" s="68"/>
      <c r="B436" s="68"/>
      <c r="C436" s="68"/>
      <c r="D436" s="68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s="68"/>
      <c r="Z436" s="68"/>
    </row>
    <row r="437">
      <c r="A437" s="68"/>
      <c r="B437" s="68"/>
      <c r="C437" s="68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s="68"/>
      <c r="Z437" s="68"/>
    </row>
    <row r="438">
      <c r="A438" s="68"/>
      <c r="B438" s="68"/>
      <c r="C438" s="68"/>
      <c r="D438" s="68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s="68"/>
      <c r="Z438" s="68"/>
    </row>
    <row r="439">
      <c r="A439" s="68"/>
      <c r="B439" s="68"/>
      <c r="C439" s="68"/>
      <c r="D439" s="68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68"/>
      <c r="Z439" s="68"/>
    </row>
    <row r="440">
      <c r="A440" s="68"/>
      <c r="B440" s="68"/>
      <c r="C440" s="68"/>
      <c r="D440" s="68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s="68"/>
      <c r="Z440" s="68"/>
    </row>
    <row r="441">
      <c r="A441" s="68"/>
      <c r="B441" s="68"/>
      <c r="C441" s="68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s="68"/>
      <c r="Z441" s="68"/>
    </row>
    <row r="442">
      <c r="A442" s="68"/>
      <c r="B442" s="68"/>
      <c r="C442" s="68"/>
      <c r="D442" s="68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  <c r="Y442" s="68"/>
      <c r="Z442" s="68"/>
    </row>
    <row r="443">
      <c r="A443" s="68"/>
      <c r="B443" s="68"/>
      <c r="C443" s="68"/>
      <c r="D443" s="68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  <c r="Y443" s="68"/>
      <c r="Z443" s="68"/>
    </row>
    <row r="444">
      <c r="A444" s="68"/>
      <c r="B444" s="68"/>
      <c r="C444" s="68"/>
      <c r="D444" s="68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  <c r="Y444" s="68"/>
      <c r="Z444" s="68"/>
    </row>
    <row r="445">
      <c r="A445" s="68"/>
      <c r="B445" s="68"/>
      <c r="C445" s="68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68"/>
      <c r="Z445" s="68"/>
    </row>
    <row r="446">
      <c r="A446" s="68"/>
      <c r="B446" s="68"/>
      <c r="C446" s="68"/>
      <c r="D446" s="68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s="68"/>
      <c r="Z446" s="68"/>
    </row>
    <row r="447">
      <c r="A447" s="68"/>
      <c r="B447" s="68"/>
      <c r="C447" s="68"/>
      <c r="D447" s="68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s="68"/>
      <c r="Z447" s="68"/>
    </row>
    <row r="448">
      <c r="A448" s="68"/>
      <c r="B448" s="68"/>
      <c r="C448" s="68"/>
      <c r="D448" s="68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  <c r="Y448" s="68"/>
      <c r="Z448" s="68"/>
    </row>
    <row r="449">
      <c r="A449" s="68"/>
      <c r="B449" s="68"/>
      <c r="C449" s="68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s="68"/>
      <c r="Z449" s="68"/>
    </row>
    <row r="450">
      <c r="A450" s="68"/>
      <c r="B450" s="68"/>
      <c r="C450" s="68"/>
      <c r="D450" s="68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  <c r="Y450" s="68"/>
      <c r="Z450" s="68"/>
    </row>
    <row r="451">
      <c r="A451" s="68"/>
      <c r="B451" s="68"/>
      <c r="C451" s="68"/>
      <c r="D451" s="68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  <c r="Y451" s="68"/>
      <c r="Z451" s="68"/>
    </row>
    <row r="452">
      <c r="A452" s="68"/>
      <c r="B452" s="68"/>
      <c r="C452" s="68"/>
      <c r="D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  <c r="Y452" s="68"/>
      <c r="Z452" s="68"/>
    </row>
    <row r="453">
      <c r="A453" s="68"/>
      <c r="B453" s="68"/>
      <c r="C453" s="68"/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  <c r="Y453" s="68"/>
      <c r="Z453" s="68"/>
    </row>
    <row r="454">
      <c r="A454" s="68"/>
      <c r="B454" s="68"/>
      <c r="C454" s="68"/>
      <c r="D454" s="68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  <c r="V454" s="68"/>
      <c r="W454" s="68"/>
      <c r="X454" s="68"/>
      <c r="Y454" s="68"/>
      <c r="Z454" s="68"/>
    </row>
    <row r="455">
      <c r="A455" s="68"/>
      <c r="B455" s="68"/>
      <c r="C455" s="68"/>
      <c r="D455" s="68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68"/>
      <c r="V455" s="68"/>
      <c r="W455" s="68"/>
      <c r="X455" s="68"/>
      <c r="Y455" s="68"/>
      <c r="Z455" s="68"/>
    </row>
    <row r="456">
      <c r="A456" s="68"/>
      <c r="B456" s="68"/>
      <c r="C456" s="68"/>
      <c r="D456" s="68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  <c r="V456" s="68"/>
      <c r="W456" s="68"/>
      <c r="X456" s="68"/>
      <c r="Y456" s="68"/>
      <c r="Z456" s="68"/>
    </row>
    <row r="457">
      <c r="A457" s="68"/>
      <c r="B457" s="68"/>
      <c r="C457" s="68"/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  <c r="V457" s="68"/>
      <c r="W457" s="68"/>
      <c r="X457" s="68"/>
      <c r="Y457" s="68"/>
      <c r="Z457" s="68"/>
    </row>
    <row r="458">
      <c r="A458" s="68"/>
      <c r="B458" s="68"/>
      <c r="C458" s="68"/>
      <c r="D458" s="68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68"/>
      <c r="V458" s="68"/>
      <c r="W458" s="68"/>
      <c r="X458" s="68"/>
      <c r="Y458" s="68"/>
      <c r="Z458" s="68"/>
    </row>
    <row r="459">
      <c r="A459" s="68"/>
      <c r="B459" s="68"/>
      <c r="C459" s="68"/>
      <c r="D459" s="68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  <c r="Y459" s="68"/>
      <c r="Z459" s="68"/>
    </row>
    <row r="460">
      <c r="A460" s="68"/>
      <c r="B460" s="68"/>
      <c r="C460" s="68"/>
      <c r="D460" s="68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68"/>
      <c r="R460" s="68"/>
      <c r="S460" s="68"/>
      <c r="T460" s="68"/>
      <c r="U460" s="68"/>
      <c r="V460" s="68"/>
      <c r="W460" s="68"/>
      <c r="X460" s="68"/>
      <c r="Y460" s="68"/>
      <c r="Z460" s="68"/>
    </row>
    <row r="461">
      <c r="A461" s="68"/>
      <c r="B461" s="68"/>
      <c r="C461" s="68"/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  <c r="S461" s="68"/>
      <c r="T461" s="68"/>
      <c r="U461" s="68"/>
      <c r="V461" s="68"/>
      <c r="W461" s="68"/>
      <c r="X461" s="68"/>
      <c r="Y461" s="68"/>
      <c r="Z461" s="68"/>
    </row>
    <row r="462">
      <c r="A462" s="68"/>
      <c r="B462" s="68"/>
      <c r="C462" s="68"/>
      <c r="D462" s="68"/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68"/>
      <c r="R462" s="68"/>
      <c r="S462" s="68"/>
      <c r="T462" s="68"/>
      <c r="U462" s="68"/>
      <c r="V462" s="68"/>
      <c r="W462" s="68"/>
      <c r="X462" s="68"/>
      <c r="Y462" s="68"/>
      <c r="Z462" s="68"/>
    </row>
    <row r="463">
      <c r="A463" s="68"/>
      <c r="B463" s="68"/>
      <c r="C463" s="68"/>
      <c r="D463" s="68"/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68"/>
      <c r="R463" s="68"/>
      <c r="S463" s="68"/>
      <c r="T463" s="68"/>
      <c r="U463" s="68"/>
      <c r="V463" s="68"/>
      <c r="W463" s="68"/>
      <c r="X463" s="68"/>
      <c r="Y463" s="68"/>
      <c r="Z463" s="68"/>
    </row>
    <row r="464">
      <c r="A464" s="68"/>
      <c r="B464" s="68"/>
      <c r="C464" s="68"/>
      <c r="D464" s="68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68"/>
      <c r="R464" s="68"/>
      <c r="S464" s="68"/>
      <c r="T464" s="68"/>
      <c r="U464" s="68"/>
      <c r="V464" s="68"/>
      <c r="W464" s="68"/>
      <c r="X464" s="68"/>
      <c r="Y464" s="68"/>
      <c r="Z464" s="68"/>
    </row>
    <row r="465">
      <c r="A465" s="68"/>
      <c r="B465" s="68"/>
      <c r="C465" s="68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  <c r="S465" s="68"/>
      <c r="T465" s="68"/>
      <c r="U465" s="68"/>
      <c r="V465" s="68"/>
      <c r="W465" s="68"/>
      <c r="X465" s="68"/>
      <c r="Y465" s="68"/>
      <c r="Z465" s="68"/>
    </row>
    <row r="466">
      <c r="A466" s="68"/>
      <c r="B466" s="68"/>
      <c r="C466" s="68"/>
      <c r="D466" s="68"/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68"/>
      <c r="R466" s="68"/>
      <c r="S466" s="68"/>
      <c r="T466" s="68"/>
      <c r="U466" s="68"/>
      <c r="V466" s="68"/>
      <c r="W466" s="68"/>
      <c r="X466" s="68"/>
      <c r="Y466" s="68"/>
      <c r="Z466" s="68"/>
    </row>
    <row r="467">
      <c r="A467" s="68"/>
      <c r="B467" s="68"/>
      <c r="C467" s="68"/>
      <c r="D467" s="68"/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68"/>
      <c r="T467" s="68"/>
      <c r="U467" s="68"/>
      <c r="V467" s="68"/>
      <c r="W467" s="68"/>
      <c r="X467" s="68"/>
      <c r="Y467" s="68"/>
      <c r="Z467" s="68"/>
    </row>
    <row r="468">
      <c r="A468" s="68"/>
      <c r="B468" s="68"/>
      <c r="C468" s="68"/>
      <c r="D468" s="68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T468" s="68"/>
      <c r="U468" s="68"/>
      <c r="V468" s="68"/>
      <c r="W468" s="68"/>
      <c r="X468" s="68"/>
      <c r="Y468" s="68"/>
      <c r="Z468" s="68"/>
    </row>
    <row r="469">
      <c r="A469" s="68"/>
      <c r="B469" s="68"/>
      <c r="C469" s="68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68"/>
      <c r="T469" s="68"/>
      <c r="U469" s="68"/>
      <c r="V469" s="68"/>
      <c r="W469" s="68"/>
      <c r="X469" s="68"/>
      <c r="Y469" s="68"/>
      <c r="Z469" s="68"/>
    </row>
    <row r="470">
      <c r="A470" s="68"/>
      <c r="B470" s="68"/>
      <c r="C470" s="68"/>
      <c r="D470" s="68"/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68"/>
      <c r="R470" s="68"/>
      <c r="S470" s="68"/>
      <c r="T470" s="68"/>
      <c r="U470" s="68"/>
      <c r="V470" s="68"/>
      <c r="W470" s="68"/>
      <c r="X470" s="68"/>
      <c r="Y470" s="68"/>
      <c r="Z470" s="68"/>
    </row>
    <row r="471">
      <c r="A471" s="68"/>
      <c r="B471" s="68"/>
      <c r="C471" s="68"/>
      <c r="D471" s="68"/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68"/>
      <c r="R471" s="68"/>
      <c r="S471" s="68"/>
      <c r="T471" s="68"/>
      <c r="U471" s="68"/>
      <c r="V471" s="68"/>
      <c r="W471" s="68"/>
      <c r="X471" s="68"/>
      <c r="Y471" s="68"/>
      <c r="Z471" s="68"/>
    </row>
    <row r="472">
      <c r="A472" s="68"/>
      <c r="B472" s="68"/>
      <c r="C472" s="68"/>
      <c r="D472" s="68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68"/>
      <c r="R472" s="68"/>
      <c r="S472" s="68"/>
      <c r="T472" s="68"/>
      <c r="U472" s="68"/>
      <c r="V472" s="68"/>
      <c r="W472" s="68"/>
      <c r="X472" s="68"/>
      <c r="Y472" s="68"/>
      <c r="Z472" s="68"/>
    </row>
    <row r="473">
      <c r="A473" s="68"/>
      <c r="B473" s="68"/>
      <c r="C473" s="68"/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  <c r="S473" s="68"/>
      <c r="T473" s="68"/>
      <c r="U473" s="68"/>
      <c r="V473" s="68"/>
      <c r="W473" s="68"/>
      <c r="X473" s="68"/>
      <c r="Y473" s="68"/>
      <c r="Z473" s="68"/>
    </row>
    <row r="474">
      <c r="A474" s="68"/>
      <c r="B474" s="68"/>
      <c r="C474" s="68"/>
      <c r="D474" s="68"/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68"/>
      <c r="R474" s="68"/>
      <c r="S474" s="68"/>
      <c r="T474" s="68"/>
      <c r="U474" s="68"/>
      <c r="V474" s="68"/>
      <c r="W474" s="68"/>
      <c r="X474" s="68"/>
      <c r="Y474" s="68"/>
      <c r="Z474" s="68"/>
    </row>
    <row r="475">
      <c r="A475" s="68"/>
      <c r="B475" s="68"/>
      <c r="C475" s="68"/>
      <c r="D475" s="68"/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68"/>
      <c r="R475" s="68"/>
      <c r="S475" s="68"/>
      <c r="T475" s="68"/>
      <c r="U475" s="68"/>
      <c r="V475" s="68"/>
      <c r="W475" s="68"/>
      <c r="X475" s="68"/>
      <c r="Y475" s="68"/>
      <c r="Z475" s="68"/>
    </row>
    <row r="476">
      <c r="A476" s="68"/>
      <c r="B476" s="68"/>
      <c r="C476" s="68"/>
      <c r="D476" s="68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68"/>
      <c r="R476" s="68"/>
      <c r="S476" s="68"/>
      <c r="T476" s="68"/>
      <c r="U476" s="68"/>
      <c r="V476" s="68"/>
      <c r="W476" s="68"/>
      <c r="X476" s="68"/>
      <c r="Y476" s="68"/>
      <c r="Z476" s="68"/>
    </row>
    <row r="477">
      <c r="A477" s="68"/>
      <c r="B477" s="68"/>
      <c r="C477" s="68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  <c r="S477" s="68"/>
      <c r="T477" s="68"/>
      <c r="U477" s="68"/>
      <c r="V477" s="68"/>
      <c r="W477" s="68"/>
      <c r="X477" s="68"/>
      <c r="Y477" s="68"/>
      <c r="Z477" s="68"/>
    </row>
    <row r="478">
      <c r="A478" s="68"/>
      <c r="B478" s="68"/>
      <c r="C478" s="68"/>
      <c r="D478" s="68"/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68"/>
      <c r="R478" s="68"/>
      <c r="S478" s="68"/>
      <c r="T478" s="68"/>
      <c r="U478" s="68"/>
      <c r="V478" s="68"/>
      <c r="W478" s="68"/>
      <c r="X478" s="68"/>
      <c r="Y478" s="68"/>
      <c r="Z478" s="68"/>
    </row>
    <row r="479">
      <c r="A479" s="68"/>
      <c r="B479" s="68"/>
      <c r="C479" s="68"/>
      <c r="D479" s="68"/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68"/>
      <c r="R479" s="68"/>
      <c r="S479" s="68"/>
      <c r="T479" s="68"/>
      <c r="U479" s="68"/>
      <c r="V479" s="68"/>
      <c r="W479" s="68"/>
      <c r="X479" s="68"/>
      <c r="Y479" s="68"/>
      <c r="Z479" s="68"/>
    </row>
    <row r="480">
      <c r="A480" s="68"/>
      <c r="B480" s="68"/>
      <c r="C480" s="68"/>
      <c r="D480" s="68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68"/>
      <c r="R480" s="68"/>
      <c r="S480" s="68"/>
      <c r="T480" s="68"/>
      <c r="U480" s="68"/>
      <c r="V480" s="68"/>
      <c r="W480" s="68"/>
      <c r="X480" s="68"/>
      <c r="Y480" s="68"/>
      <c r="Z480" s="68"/>
    </row>
    <row r="481">
      <c r="A481" s="68"/>
      <c r="B481" s="68"/>
      <c r="C481" s="68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  <c r="S481" s="68"/>
      <c r="T481" s="68"/>
      <c r="U481" s="68"/>
      <c r="V481" s="68"/>
      <c r="W481" s="68"/>
      <c r="X481" s="68"/>
      <c r="Y481" s="68"/>
      <c r="Z481" s="68"/>
    </row>
    <row r="482">
      <c r="A482" s="68"/>
      <c r="B482" s="68"/>
      <c r="C482" s="68"/>
      <c r="D482" s="68"/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68"/>
      <c r="R482" s="68"/>
      <c r="S482" s="68"/>
      <c r="T482" s="68"/>
      <c r="U482" s="68"/>
      <c r="V482" s="68"/>
      <c r="W482" s="68"/>
      <c r="X482" s="68"/>
      <c r="Y482" s="68"/>
      <c r="Z482" s="68"/>
    </row>
    <row r="483">
      <c r="A483" s="68"/>
      <c r="B483" s="68"/>
      <c r="C483" s="68"/>
      <c r="D483" s="68"/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68"/>
      <c r="R483" s="68"/>
      <c r="S483" s="68"/>
      <c r="T483" s="68"/>
      <c r="U483" s="68"/>
      <c r="V483" s="68"/>
      <c r="W483" s="68"/>
      <c r="X483" s="68"/>
      <c r="Y483" s="68"/>
      <c r="Z483" s="68"/>
    </row>
    <row r="484">
      <c r="A484" s="68"/>
      <c r="B484" s="68"/>
      <c r="C484" s="68"/>
      <c r="D484" s="68"/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68"/>
      <c r="R484" s="68"/>
      <c r="S484" s="68"/>
      <c r="T484" s="68"/>
      <c r="U484" s="68"/>
      <c r="V484" s="68"/>
      <c r="W484" s="68"/>
      <c r="X484" s="68"/>
      <c r="Y484" s="68"/>
      <c r="Z484" s="68"/>
    </row>
    <row r="485">
      <c r="A485" s="68"/>
      <c r="B485" s="68"/>
      <c r="C485" s="68"/>
      <c r="D485" s="68"/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68"/>
      <c r="R485" s="68"/>
      <c r="S485" s="68"/>
      <c r="T485" s="68"/>
      <c r="U485" s="68"/>
      <c r="V485" s="68"/>
      <c r="W485" s="68"/>
      <c r="X485" s="68"/>
      <c r="Y485" s="68"/>
      <c r="Z485" s="68"/>
    </row>
    <row r="486">
      <c r="A486" s="68"/>
      <c r="B486" s="68"/>
      <c r="C486" s="68"/>
      <c r="D486" s="68"/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68"/>
      <c r="R486" s="68"/>
      <c r="S486" s="68"/>
      <c r="T486" s="68"/>
      <c r="U486" s="68"/>
      <c r="V486" s="68"/>
      <c r="W486" s="68"/>
      <c r="X486" s="68"/>
      <c r="Y486" s="68"/>
      <c r="Z486" s="68"/>
    </row>
    <row r="487">
      <c r="A487" s="68"/>
      <c r="B487" s="68"/>
      <c r="C487" s="68"/>
      <c r="D487" s="68"/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68"/>
      <c r="R487" s="68"/>
      <c r="S487" s="68"/>
      <c r="T487" s="68"/>
      <c r="U487" s="68"/>
      <c r="V487" s="68"/>
      <c r="W487" s="68"/>
      <c r="X487" s="68"/>
      <c r="Y487" s="68"/>
      <c r="Z487" s="68"/>
    </row>
    <row r="488">
      <c r="A488" s="68"/>
      <c r="B488" s="68"/>
      <c r="C488" s="68"/>
      <c r="D488" s="68"/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68"/>
      <c r="R488" s="68"/>
      <c r="S488" s="68"/>
      <c r="T488" s="68"/>
      <c r="U488" s="68"/>
      <c r="V488" s="68"/>
      <c r="W488" s="68"/>
      <c r="X488" s="68"/>
      <c r="Y488" s="68"/>
      <c r="Z488" s="68"/>
    </row>
    <row r="489">
      <c r="A489" s="68"/>
      <c r="B489" s="68"/>
      <c r="C489" s="68"/>
      <c r="D489" s="68"/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68"/>
      <c r="R489" s="68"/>
      <c r="S489" s="68"/>
      <c r="T489" s="68"/>
      <c r="U489" s="68"/>
      <c r="V489" s="68"/>
      <c r="W489" s="68"/>
      <c r="X489" s="68"/>
      <c r="Y489" s="68"/>
      <c r="Z489" s="68"/>
    </row>
    <row r="490">
      <c r="A490" s="68"/>
      <c r="B490" s="68"/>
      <c r="C490" s="68"/>
      <c r="D490" s="68"/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68"/>
      <c r="R490" s="68"/>
      <c r="S490" s="68"/>
      <c r="T490" s="68"/>
      <c r="U490" s="68"/>
      <c r="V490" s="68"/>
      <c r="W490" s="68"/>
      <c r="X490" s="68"/>
      <c r="Y490" s="68"/>
      <c r="Z490" s="68"/>
    </row>
    <row r="491">
      <c r="A491" s="68"/>
      <c r="B491" s="68"/>
      <c r="C491" s="68"/>
      <c r="D491" s="68"/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68"/>
      <c r="R491" s="68"/>
      <c r="S491" s="68"/>
      <c r="T491" s="68"/>
      <c r="U491" s="68"/>
      <c r="V491" s="68"/>
      <c r="W491" s="68"/>
      <c r="X491" s="68"/>
      <c r="Y491" s="68"/>
      <c r="Z491" s="68"/>
    </row>
    <row r="492">
      <c r="A492" s="68"/>
      <c r="B492" s="68"/>
      <c r="C492" s="68"/>
      <c r="D492" s="68"/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68"/>
      <c r="R492" s="68"/>
      <c r="S492" s="68"/>
      <c r="T492" s="68"/>
      <c r="U492" s="68"/>
      <c r="V492" s="68"/>
      <c r="W492" s="68"/>
      <c r="X492" s="68"/>
      <c r="Y492" s="68"/>
      <c r="Z492" s="68"/>
    </row>
    <row r="493">
      <c r="A493" s="68"/>
      <c r="B493" s="68"/>
      <c r="C493" s="68"/>
      <c r="D493" s="68"/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68"/>
      <c r="R493" s="68"/>
      <c r="S493" s="68"/>
      <c r="T493" s="68"/>
      <c r="U493" s="68"/>
      <c r="V493" s="68"/>
      <c r="W493" s="68"/>
      <c r="X493" s="68"/>
      <c r="Y493" s="68"/>
      <c r="Z493" s="68"/>
    </row>
    <row r="494">
      <c r="A494" s="68"/>
      <c r="B494" s="68"/>
      <c r="C494" s="68"/>
      <c r="D494" s="68"/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68"/>
      <c r="R494" s="68"/>
      <c r="S494" s="68"/>
      <c r="T494" s="68"/>
      <c r="U494" s="68"/>
      <c r="V494" s="68"/>
      <c r="W494" s="68"/>
      <c r="X494" s="68"/>
      <c r="Y494" s="68"/>
      <c r="Z494" s="68"/>
    </row>
    <row r="495">
      <c r="A495" s="68"/>
      <c r="B495" s="68"/>
      <c r="C495" s="68"/>
      <c r="D495" s="68"/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68"/>
      <c r="R495" s="68"/>
      <c r="S495" s="68"/>
      <c r="T495" s="68"/>
      <c r="U495" s="68"/>
      <c r="V495" s="68"/>
      <c r="W495" s="68"/>
      <c r="X495" s="68"/>
      <c r="Y495" s="68"/>
      <c r="Z495" s="68"/>
    </row>
    <row r="496">
      <c r="A496" s="68"/>
      <c r="B496" s="68"/>
      <c r="C496" s="68"/>
      <c r="D496" s="68"/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68"/>
      <c r="R496" s="68"/>
      <c r="S496" s="68"/>
      <c r="T496" s="68"/>
      <c r="U496" s="68"/>
      <c r="V496" s="68"/>
      <c r="W496" s="68"/>
      <c r="X496" s="68"/>
      <c r="Y496" s="68"/>
      <c r="Z496" s="68"/>
    </row>
    <row r="497">
      <c r="A497" s="68"/>
      <c r="B497" s="68"/>
      <c r="C497" s="68"/>
      <c r="D497" s="68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68"/>
      <c r="R497" s="68"/>
      <c r="S497" s="68"/>
      <c r="T497" s="68"/>
      <c r="U497" s="68"/>
      <c r="V497" s="68"/>
      <c r="W497" s="68"/>
      <c r="X497" s="68"/>
      <c r="Y497" s="68"/>
      <c r="Z497" s="68"/>
    </row>
    <row r="498">
      <c r="A498" s="68"/>
      <c r="B498" s="68"/>
      <c r="C498" s="68"/>
      <c r="D498" s="68"/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68"/>
      <c r="R498" s="68"/>
      <c r="S498" s="68"/>
      <c r="T498" s="68"/>
      <c r="U498" s="68"/>
      <c r="V498" s="68"/>
      <c r="W498" s="68"/>
      <c r="X498" s="68"/>
      <c r="Y498" s="68"/>
      <c r="Z498" s="68"/>
    </row>
    <row r="499">
      <c r="A499" s="68"/>
      <c r="B499" s="68"/>
      <c r="C499" s="68"/>
      <c r="D499" s="68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68"/>
      <c r="R499" s="68"/>
      <c r="S499" s="68"/>
      <c r="T499" s="68"/>
      <c r="U499" s="68"/>
      <c r="V499" s="68"/>
      <c r="W499" s="68"/>
      <c r="X499" s="68"/>
      <c r="Y499" s="68"/>
      <c r="Z499" s="68"/>
    </row>
    <row r="500">
      <c r="A500" s="68"/>
      <c r="B500" s="68"/>
      <c r="C500" s="68"/>
      <c r="D500" s="68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68"/>
      <c r="R500" s="68"/>
      <c r="S500" s="68"/>
      <c r="T500" s="68"/>
      <c r="U500" s="68"/>
      <c r="V500" s="68"/>
      <c r="W500" s="68"/>
      <c r="X500" s="68"/>
      <c r="Y500" s="68"/>
      <c r="Z500" s="68"/>
    </row>
    <row r="501">
      <c r="A501" s="68"/>
      <c r="B501" s="68"/>
      <c r="C501" s="68"/>
      <c r="D501" s="68"/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68"/>
      <c r="R501" s="68"/>
      <c r="S501" s="68"/>
      <c r="T501" s="68"/>
      <c r="U501" s="68"/>
      <c r="V501" s="68"/>
      <c r="W501" s="68"/>
      <c r="X501" s="68"/>
      <c r="Y501" s="68"/>
      <c r="Z501" s="68"/>
    </row>
    <row r="502">
      <c r="A502" s="68"/>
      <c r="B502" s="68"/>
      <c r="C502" s="68"/>
      <c r="D502" s="68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68"/>
      <c r="R502" s="68"/>
      <c r="S502" s="68"/>
      <c r="T502" s="68"/>
      <c r="U502" s="68"/>
      <c r="V502" s="68"/>
      <c r="W502" s="68"/>
      <c r="X502" s="68"/>
      <c r="Y502" s="68"/>
      <c r="Z502" s="68"/>
    </row>
    <row r="503">
      <c r="A503" s="68"/>
      <c r="B503" s="68"/>
      <c r="C503" s="68"/>
      <c r="D503" s="68"/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68"/>
      <c r="R503" s="68"/>
      <c r="S503" s="68"/>
      <c r="T503" s="68"/>
      <c r="U503" s="68"/>
      <c r="V503" s="68"/>
      <c r="W503" s="68"/>
      <c r="X503" s="68"/>
      <c r="Y503" s="68"/>
      <c r="Z503" s="68"/>
    </row>
    <row r="504">
      <c r="A504" s="68"/>
      <c r="B504" s="68"/>
      <c r="C504" s="68"/>
      <c r="D504" s="68"/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68"/>
      <c r="R504" s="68"/>
      <c r="S504" s="68"/>
      <c r="T504" s="68"/>
      <c r="U504" s="68"/>
      <c r="V504" s="68"/>
      <c r="W504" s="68"/>
      <c r="X504" s="68"/>
      <c r="Y504" s="68"/>
      <c r="Z504" s="68"/>
    </row>
    <row r="505">
      <c r="A505" s="68"/>
      <c r="B505" s="68"/>
      <c r="C505" s="68"/>
      <c r="D505" s="68"/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68"/>
      <c r="R505" s="68"/>
      <c r="S505" s="68"/>
      <c r="T505" s="68"/>
      <c r="U505" s="68"/>
      <c r="V505" s="68"/>
      <c r="W505" s="68"/>
      <c r="X505" s="68"/>
      <c r="Y505" s="68"/>
      <c r="Z505" s="68"/>
    </row>
    <row r="506">
      <c r="A506" s="68"/>
      <c r="B506" s="68"/>
      <c r="C506" s="68"/>
      <c r="D506" s="68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68"/>
      <c r="R506" s="68"/>
      <c r="S506" s="68"/>
      <c r="T506" s="68"/>
      <c r="U506" s="68"/>
      <c r="V506" s="68"/>
      <c r="W506" s="68"/>
      <c r="X506" s="68"/>
      <c r="Y506" s="68"/>
      <c r="Z506" s="68"/>
    </row>
    <row r="507">
      <c r="A507" s="68"/>
      <c r="B507" s="68"/>
      <c r="C507" s="68"/>
      <c r="D507" s="68"/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68"/>
      <c r="R507" s="68"/>
      <c r="S507" s="68"/>
      <c r="T507" s="68"/>
      <c r="U507" s="68"/>
      <c r="V507" s="68"/>
      <c r="W507" s="68"/>
      <c r="X507" s="68"/>
      <c r="Y507" s="68"/>
      <c r="Z507" s="68"/>
    </row>
    <row r="508">
      <c r="A508" s="68"/>
      <c r="B508" s="68"/>
      <c r="C508" s="68"/>
      <c r="D508" s="68"/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68"/>
      <c r="R508" s="68"/>
      <c r="S508" s="68"/>
      <c r="T508" s="68"/>
      <c r="U508" s="68"/>
      <c r="V508" s="68"/>
      <c r="W508" s="68"/>
      <c r="X508" s="68"/>
      <c r="Y508" s="68"/>
      <c r="Z508" s="68"/>
    </row>
    <row r="509">
      <c r="A509" s="68"/>
      <c r="B509" s="68"/>
      <c r="C509" s="68"/>
      <c r="D509" s="68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68"/>
      <c r="R509" s="68"/>
      <c r="S509" s="68"/>
      <c r="T509" s="68"/>
      <c r="U509" s="68"/>
      <c r="V509" s="68"/>
      <c r="W509" s="68"/>
      <c r="X509" s="68"/>
      <c r="Y509" s="68"/>
      <c r="Z509" s="68"/>
    </row>
    <row r="510">
      <c r="A510" s="68"/>
      <c r="B510" s="68"/>
      <c r="C510" s="68"/>
      <c r="D510" s="68"/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68"/>
      <c r="R510" s="68"/>
      <c r="S510" s="68"/>
      <c r="T510" s="68"/>
      <c r="U510" s="68"/>
      <c r="V510" s="68"/>
      <c r="W510" s="68"/>
      <c r="X510" s="68"/>
      <c r="Y510" s="68"/>
      <c r="Z510" s="68"/>
    </row>
    <row r="511">
      <c r="A511" s="68"/>
      <c r="B511" s="68"/>
      <c r="C511" s="68"/>
      <c r="D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68"/>
      <c r="V511" s="68"/>
      <c r="W511" s="68"/>
      <c r="X511" s="68"/>
      <c r="Y511" s="68"/>
      <c r="Z511" s="68"/>
    </row>
    <row r="512">
      <c r="A512" s="68"/>
      <c r="B512" s="68"/>
      <c r="C512" s="68"/>
      <c r="D512" s="68"/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68"/>
      <c r="R512" s="68"/>
      <c r="S512" s="68"/>
      <c r="T512" s="68"/>
      <c r="U512" s="68"/>
      <c r="V512" s="68"/>
      <c r="W512" s="68"/>
      <c r="X512" s="68"/>
      <c r="Y512" s="68"/>
      <c r="Z512" s="68"/>
    </row>
    <row r="513">
      <c r="A513" s="68"/>
      <c r="B513" s="68"/>
      <c r="C513" s="68"/>
      <c r="D513" s="68"/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68"/>
      <c r="R513" s="68"/>
      <c r="S513" s="68"/>
      <c r="T513" s="68"/>
      <c r="U513" s="68"/>
      <c r="V513" s="68"/>
      <c r="W513" s="68"/>
      <c r="X513" s="68"/>
      <c r="Y513" s="68"/>
      <c r="Z513" s="68"/>
    </row>
    <row r="514">
      <c r="A514" s="68"/>
      <c r="B514" s="68"/>
      <c r="C514" s="68"/>
      <c r="D514" s="68"/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68"/>
      <c r="R514" s="68"/>
      <c r="S514" s="68"/>
      <c r="T514" s="68"/>
      <c r="U514" s="68"/>
      <c r="V514" s="68"/>
      <c r="W514" s="68"/>
      <c r="X514" s="68"/>
      <c r="Y514" s="68"/>
      <c r="Z514" s="68"/>
    </row>
    <row r="515">
      <c r="A515" s="68"/>
      <c r="B515" s="68"/>
      <c r="C515" s="68"/>
      <c r="D515" s="68"/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68"/>
      <c r="R515" s="68"/>
      <c r="S515" s="68"/>
      <c r="T515" s="68"/>
      <c r="U515" s="68"/>
      <c r="V515" s="68"/>
      <c r="W515" s="68"/>
      <c r="X515" s="68"/>
      <c r="Y515" s="68"/>
      <c r="Z515" s="68"/>
    </row>
    <row r="516">
      <c r="A516" s="68"/>
      <c r="B516" s="68"/>
      <c r="C516" s="68"/>
      <c r="D516" s="68"/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68"/>
      <c r="R516" s="68"/>
      <c r="S516" s="68"/>
      <c r="T516" s="68"/>
      <c r="U516" s="68"/>
      <c r="V516" s="68"/>
      <c r="W516" s="68"/>
      <c r="X516" s="68"/>
      <c r="Y516" s="68"/>
      <c r="Z516" s="68"/>
    </row>
    <row r="517">
      <c r="A517" s="68"/>
      <c r="B517" s="68"/>
      <c r="C517" s="68"/>
      <c r="D517" s="68"/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68"/>
      <c r="R517" s="68"/>
      <c r="S517" s="68"/>
      <c r="T517" s="68"/>
      <c r="U517" s="68"/>
      <c r="V517" s="68"/>
      <c r="W517" s="68"/>
      <c r="X517" s="68"/>
      <c r="Y517" s="68"/>
      <c r="Z517" s="68"/>
    </row>
    <row r="518">
      <c r="A518" s="68"/>
      <c r="B518" s="68"/>
      <c r="C518" s="68"/>
      <c r="D518" s="68"/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68"/>
      <c r="R518" s="68"/>
      <c r="S518" s="68"/>
      <c r="T518" s="68"/>
      <c r="U518" s="68"/>
      <c r="V518" s="68"/>
      <c r="W518" s="68"/>
      <c r="X518" s="68"/>
      <c r="Y518" s="68"/>
      <c r="Z518" s="68"/>
    </row>
    <row r="519">
      <c r="A519" s="68"/>
      <c r="B519" s="68"/>
      <c r="C519" s="68"/>
      <c r="D519" s="68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68"/>
      <c r="R519" s="68"/>
      <c r="S519" s="68"/>
      <c r="T519" s="68"/>
      <c r="U519" s="68"/>
      <c r="V519" s="68"/>
      <c r="W519" s="68"/>
      <c r="X519" s="68"/>
      <c r="Y519" s="68"/>
      <c r="Z519" s="68"/>
    </row>
    <row r="520">
      <c r="A520" s="68"/>
      <c r="B520" s="68"/>
      <c r="C520" s="68"/>
      <c r="D520" s="68"/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68"/>
      <c r="R520" s="68"/>
      <c r="S520" s="68"/>
      <c r="T520" s="68"/>
      <c r="U520" s="68"/>
      <c r="V520" s="68"/>
      <c r="W520" s="68"/>
      <c r="X520" s="68"/>
      <c r="Y520" s="68"/>
      <c r="Z520" s="68"/>
    </row>
    <row r="521">
      <c r="A521" s="68"/>
      <c r="B521" s="68"/>
      <c r="C521" s="68"/>
      <c r="D521" s="68"/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68"/>
      <c r="R521" s="68"/>
      <c r="S521" s="68"/>
      <c r="T521" s="68"/>
      <c r="U521" s="68"/>
      <c r="V521" s="68"/>
      <c r="W521" s="68"/>
      <c r="X521" s="68"/>
      <c r="Y521" s="68"/>
      <c r="Z521" s="68"/>
    </row>
    <row r="522">
      <c r="A522" s="68"/>
      <c r="B522" s="68"/>
      <c r="C522" s="68"/>
      <c r="D522" s="68"/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68"/>
      <c r="R522" s="68"/>
      <c r="S522" s="68"/>
      <c r="T522" s="68"/>
      <c r="U522" s="68"/>
      <c r="V522" s="68"/>
      <c r="W522" s="68"/>
      <c r="X522" s="68"/>
      <c r="Y522" s="68"/>
      <c r="Z522" s="68"/>
    </row>
    <row r="523">
      <c r="A523" s="68"/>
      <c r="B523" s="68"/>
      <c r="C523" s="68"/>
      <c r="D523" s="68"/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68"/>
      <c r="R523" s="68"/>
      <c r="S523" s="68"/>
      <c r="T523" s="68"/>
      <c r="U523" s="68"/>
      <c r="V523" s="68"/>
      <c r="W523" s="68"/>
      <c r="X523" s="68"/>
      <c r="Y523" s="68"/>
      <c r="Z523" s="68"/>
    </row>
    <row r="524">
      <c r="A524" s="68"/>
      <c r="B524" s="68"/>
      <c r="C524" s="68"/>
      <c r="D524" s="68"/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68"/>
      <c r="R524" s="68"/>
      <c r="S524" s="68"/>
      <c r="T524" s="68"/>
      <c r="U524" s="68"/>
      <c r="V524" s="68"/>
      <c r="W524" s="68"/>
      <c r="X524" s="68"/>
      <c r="Y524" s="68"/>
      <c r="Z524" s="68"/>
    </row>
    <row r="525">
      <c r="A525" s="68"/>
      <c r="B525" s="68"/>
      <c r="C525" s="68"/>
      <c r="D525" s="68"/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68"/>
      <c r="R525" s="68"/>
      <c r="S525" s="68"/>
      <c r="T525" s="68"/>
      <c r="U525" s="68"/>
      <c r="V525" s="68"/>
      <c r="W525" s="68"/>
      <c r="X525" s="68"/>
      <c r="Y525" s="68"/>
      <c r="Z525" s="68"/>
    </row>
    <row r="526">
      <c r="A526" s="68"/>
      <c r="B526" s="68"/>
      <c r="C526" s="68"/>
      <c r="D526" s="68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68"/>
      <c r="R526" s="68"/>
      <c r="S526" s="68"/>
      <c r="T526" s="68"/>
      <c r="U526" s="68"/>
      <c r="V526" s="68"/>
      <c r="W526" s="68"/>
      <c r="X526" s="68"/>
      <c r="Y526" s="68"/>
      <c r="Z526" s="68"/>
    </row>
    <row r="527">
      <c r="A527" s="68"/>
      <c r="B527" s="68"/>
      <c r="C527" s="68"/>
      <c r="D527" s="68"/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68"/>
      <c r="R527" s="68"/>
      <c r="S527" s="68"/>
      <c r="T527" s="68"/>
      <c r="U527" s="68"/>
      <c r="V527" s="68"/>
      <c r="W527" s="68"/>
      <c r="X527" s="68"/>
      <c r="Y527" s="68"/>
      <c r="Z527" s="68"/>
    </row>
    <row r="528">
      <c r="A528" s="68"/>
      <c r="B528" s="68"/>
      <c r="C528" s="68"/>
      <c r="D528" s="68"/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68"/>
      <c r="R528" s="68"/>
      <c r="S528" s="68"/>
      <c r="T528" s="68"/>
      <c r="U528" s="68"/>
      <c r="V528" s="68"/>
      <c r="W528" s="68"/>
      <c r="X528" s="68"/>
      <c r="Y528" s="68"/>
      <c r="Z528" s="68"/>
    </row>
    <row r="529">
      <c r="A529" s="68"/>
      <c r="B529" s="68"/>
      <c r="C529" s="68"/>
      <c r="D529" s="68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68"/>
      <c r="R529" s="68"/>
      <c r="S529" s="68"/>
      <c r="T529" s="68"/>
      <c r="U529" s="68"/>
      <c r="V529" s="68"/>
      <c r="W529" s="68"/>
      <c r="X529" s="68"/>
      <c r="Y529" s="68"/>
      <c r="Z529" s="68"/>
    </row>
    <row r="530">
      <c r="A530" s="68"/>
      <c r="B530" s="68"/>
      <c r="C530" s="68"/>
      <c r="D530" s="68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68"/>
      <c r="R530" s="68"/>
      <c r="S530" s="68"/>
      <c r="T530" s="68"/>
      <c r="U530" s="68"/>
      <c r="V530" s="68"/>
      <c r="W530" s="68"/>
      <c r="X530" s="68"/>
      <c r="Y530" s="68"/>
      <c r="Z530" s="68"/>
    </row>
    <row r="531">
      <c r="A531" s="68"/>
      <c r="B531" s="68"/>
      <c r="C531" s="68"/>
      <c r="D531" s="68"/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68"/>
      <c r="R531" s="68"/>
      <c r="S531" s="68"/>
      <c r="T531" s="68"/>
      <c r="U531" s="68"/>
      <c r="V531" s="68"/>
      <c r="W531" s="68"/>
      <c r="X531" s="68"/>
      <c r="Y531" s="68"/>
      <c r="Z531" s="68"/>
    </row>
    <row r="532">
      <c r="A532" s="68"/>
      <c r="B532" s="68"/>
      <c r="C532" s="68"/>
      <c r="D532" s="68"/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68"/>
      <c r="R532" s="68"/>
      <c r="S532" s="68"/>
      <c r="T532" s="68"/>
      <c r="U532" s="68"/>
      <c r="V532" s="68"/>
      <c r="W532" s="68"/>
      <c r="X532" s="68"/>
      <c r="Y532" s="68"/>
      <c r="Z532" s="68"/>
    </row>
    <row r="533">
      <c r="A533" s="68"/>
      <c r="B533" s="68"/>
      <c r="C533" s="68"/>
      <c r="D533" s="68"/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68"/>
      <c r="R533" s="68"/>
      <c r="S533" s="68"/>
      <c r="T533" s="68"/>
      <c r="U533" s="68"/>
      <c r="V533" s="68"/>
      <c r="W533" s="68"/>
      <c r="X533" s="68"/>
      <c r="Y533" s="68"/>
      <c r="Z533" s="68"/>
    </row>
    <row r="534">
      <c r="A534" s="68"/>
      <c r="B534" s="68"/>
      <c r="C534" s="68"/>
      <c r="D534" s="68"/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68"/>
      <c r="R534" s="68"/>
      <c r="S534" s="68"/>
      <c r="T534" s="68"/>
      <c r="U534" s="68"/>
      <c r="V534" s="68"/>
      <c r="W534" s="68"/>
      <c r="X534" s="68"/>
      <c r="Y534" s="68"/>
      <c r="Z534" s="68"/>
    </row>
    <row r="535">
      <c r="A535" s="68"/>
      <c r="B535" s="68"/>
      <c r="C535" s="68"/>
      <c r="D535" s="68"/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68"/>
      <c r="R535" s="68"/>
      <c r="S535" s="68"/>
      <c r="T535" s="68"/>
      <c r="U535" s="68"/>
      <c r="V535" s="68"/>
      <c r="W535" s="68"/>
      <c r="X535" s="68"/>
      <c r="Y535" s="68"/>
      <c r="Z535" s="68"/>
    </row>
    <row r="536">
      <c r="A536" s="68"/>
      <c r="B536" s="68"/>
      <c r="C536" s="68"/>
      <c r="D536" s="68"/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68"/>
      <c r="R536" s="68"/>
      <c r="S536" s="68"/>
      <c r="T536" s="68"/>
      <c r="U536" s="68"/>
      <c r="V536" s="68"/>
      <c r="W536" s="68"/>
      <c r="X536" s="68"/>
      <c r="Y536" s="68"/>
      <c r="Z536" s="68"/>
    </row>
    <row r="537">
      <c r="A537" s="68"/>
      <c r="B537" s="68"/>
      <c r="C537" s="68"/>
      <c r="D537" s="68"/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68"/>
      <c r="R537" s="68"/>
      <c r="S537" s="68"/>
      <c r="T537" s="68"/>
      <c r="U537" s="68"/>
      <c r="V537" s="68"/>
      <c r="W537" s="68"/>
      <c r="X537" s="68"/>
      <c r="Y537" s="68"/>
      <c r="Z537" s="68"/>
    </row>
    <row r="538">
      <c r="A538" s="68"/>
      <c r="B538" s="68"/>
      <c r="C538" s="68"/>
      <c r="D538" s="68"/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68"/>
      <c r="R538" s="68"/>
      <c r="S538" s="68"/>
      <c r="T538" s="68"/>
      <c r="U538" s="68"/>
      <c r="V538" s="68"/>
      <c r="W538" s="68"/>
      <c r="X538" s="68"/>
      <c r="Y538" s="68"/>
      <c r="Z538" s="68"/>
    </row>
    <row r="539">
      <c r="A539" s="68"/>
      <c r="B539" s="68"/>
      <c r="C539" s="68"/>
      <c r="D539" s="68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68"/>
      <c r="R539" s="68"/>
      <c r="S539" s="68"/>
      <c r="T539" s="68"/>
      <c r="U539" s="68"/>
      <c r="V539" s="68"/>
      <c r="W539" s="68"/>
      <c r="X539" s="68"/>
      <c r="Y539" s="68"/>
      <c r="Z539" s="68"/>
    </row>
    <row r="540">
      <c r="A540" s="68"/>
      <c r="B540" s="68"/>
      <c r="C540" s="68"/>
      <c r="D540" s="68"/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68"/>
      <c r="R540" s="68"/>
      <c r="S540" s="68"/>
      <c r="T540" s="68"/>
      <c r="U540" s="68"/>
      <c r="V540" s="68"/>
      <c r="W540" s="68"/>
      <c r="X540" s="68"/>
      <c r="Y540" s="68"/>
      <c r="Z540" s="68"/>
    </row>
    <row r="541">
      <c r="A541" s="68"/>
      <c r="B541" s="68"/>
      <c r="C541" s="68"/>
      <c r="D541" s="68"/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68"/>
      <c r="R541" s="68"/>
      <c r="S541" s="68"/>
      <c r="T541" s="68"/>
      <c r="U541" s="68"/>
      <c r="V541" s="68"/>
      <c r="W541" s="68"/>
      <c r="X541" s="68"/>
      <c r="Y541" s="68"/>
      <c r="Z541" s="68"/>
    </row>
    <row r="542">
      <c r="A542" s="68"/>
      <c r="B542" s="68"/>
      <c r="C542" s="68"/>
      <c r="D542" s="68"/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68"/>
      <c r="R542" s="68"/>
      <c r="S542" s="68"/>
      <c r="T542" s="68"/>
      <c r="U542" s="68"/>
      <c r="V542" s="68"/>
      <c r="W542" s="68"/>
      <c r="X542" s="68"/>
      <c r="Y542" s="68"/>
      <c r="Z542" s="68"/>
    </row>
    <row r="543">
      <c r="A543" s="68"/>
      <c r="B543" s="68"/>
      <c r="C543" s="68"/>
      <c r="D543" s="68"/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68"/>
      <c r="R543" s="68"/>
      <c r="S543" s="68"/>
      <c r="T543" s="68"/>
      <c r="U543" s="68"/>
      <c r="V543" s="68"/>
      <c r="W543" s="68"/>
      <c r="X543" s="68"/>
      <c r="Y543" s="68"/>
      <c r="Z543" s="68"/>
    </row>
    <row r="544">
      <c r="A544" s="68"/>
      <c r="B544" s="68"/>
      <c r="C544" s="68"/>
      <c r="D544" s="68"/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68"/>
      <c r="R544" s="68"/>
      <c r="S544" s="68"/>
      <c r="T544" s="68"/>
      <c r="U544" s="68"/>
      <c r="V544" s="68"/>
      <c r="W544" s="68"/>
      <c r="X544" s="68"/>
      <c r="Y544" s="68"/>
      <c r="Z544" s="68"/>
    </row>
    <row r="545">
      <c r="A545" s="68"/>
      <c r="B545" s="68"/>
      <c r="C545" s="68"/>
      <c r="D545" s="68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68"/>
      <c r="R545" s="68"/>
      <c r="S545" s="68"/>
      <c r="T545" s="68"/>
      <c r="U545" s="68"/>
      <c r="V545" s="68"/>
      <c r="W545" s="68"/>
      <c r="X545" s="68"/>
      <c r="Y545" s="68"/>
      <c r="Z545" s="68"/>
    </row>
    <row r="546">
      <c r="A546" s="68"/>
      <c r="B546" s="68"/>
      <c r="C546" s="68"/>
      <c r="D546" s="68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68"/>
      <c r="R546" s="68"/>
      <c r="S546" s="68"/>
      <c r="T546" s="68"/>
      <c r="U546" s="68"/>
      <c r="V546" s="68"/>
      <c r="W546" s="68"/>
      <c r="X546" s="68"/>
      <c r="Y546" s="68"/>
      <c r="Z546" s="68"/>
    </row>
    <row r="547">
      <c r="A547" s="68"/>
      <c r="B547" s="68"/>
      <c r="C547" s="68"/>
      <c r="D547" s="68"/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68"/>
      <c r="R547" s="68"/>
      <c r="S547" s="68"/>
      <c r="T547" s="68"/>
      <c r="U547" s="68"/>
      <c r="V547" s="68"/>
      <c r="W547" s="68"/>
      <c r="X547" s="68"/>
      <c r="Y547" s="68"/>
      <c r="Z547" s="68"/>
    </row>
    <row r="548">
      <c r="A548" s="68"/>
      <c r="B548" s="68"/>
      <c r="C548" s="68"/>
      <c r="D548" s="68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68"/>
      <c r="R548" s="68"/>
      <c r="S548" s="68"/>
      <c r="T548" s="68"/>
      <c r="U548" s="68"/>
      <c r="V548" s="68"/>
      <c r="W548" s="68"/>
      <c r="X548" s="68"/>
      <c r="Y548" s="68"/>
      <c r="Z548" s="68"/>
    </row>
    <row r="549">
      <c r="A549" s="68"/>
      <c r="B549" s="68"/>
      <c r="C549" s="68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  <c r="Y549" s="68"/>
      <c r="Z549" s="68"/>
    </row>
    <row r="550">
      <c r="A550" s="68"/>
      <c r="B550" s="68"/>
      <c r="C550" s="68"/>
      <c r="D550" s="68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68"/>
      <c r="R550" s="68"/>
      <c r="S550" s="68"/>
      <c r="T550" s="68"/>
      <c r="U550" s="68"/>
      <c r="V550" s="68"/>
      <c r="W550" s="68"/>
      <c r="X550" s="68"/>
      <c r="Y550" s="68"/>
      <c r="Z550" s="68"/>
    </row>
    <row r="551">
      <c r="A551" s="68"/>
      <c r="B551" s="68"/>
      <c r="C551" s="68"/>
      <c r="D551" s="68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68"/>
      <c r="T551" s="68"/>
      <c r="U551" s="68"/>
      <c r="V551" s="68"/>
      <c r="W551" s="68"/>
      <c r="X551" s="68"/>
      <c r="Y551" s="68"/>
      <c r="Z551" s="68"/>
    </row>
    <row r="552">
      <c r="A552" s="68"/>
      <c r="B552" s="68"/>
      <c r="C552" s="68"/>
      <c r="D552" s="68"/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68"/>
      <c r="R552" s="68"/>
      <c r="S552" s="68"/>
      <c r="T552" s="68"/>
      <c r="U552" s="68"/>
      <c r="V552" s="68"/>
      <c r="W552" s="68"/>
      <c r="X552" s="68"/>
      <c r="Y552" s="68"/>
      <c r="Z552" s="68"/>
    </row>
    <row r="553">
      <c r="A553" s="68"/>
      <c r="B553" s="68"/>
      <c r="C553" s="68"/>
      <c r="D553" s="68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68"/>
      <c r="R553" s="68"/>
      <c r="S553" s="68"/>
      <c r="T553" s="68"/>
      <c r="U553" s="68"/>
      <c r="V553" s="68"/>
      <c r="W553" s="68"/>
      <c r="X553" s="68"/>
      <c r="Y553" s="68"/>
      <c r="Z553" s="68"/>
    </row>
    <row r="554">
      <c r="A554" s="68"/>
      <c r="B554" s="68"/>
      <c r="C554" s="68"/>
      <c r="D554" s="68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68"/>
      <c r="R554" s="68"/>
      <c r="S554" s="68"/>
      <c r="T554" s="68"/>
      <c r="U554" s="68"/>
      <c r="V554" s="68"/>
      <c r="W554" s="68"/>
      <c r="X554" s="68"/>
      <c r="Y554" s="68"/>
      <c r="Z554" s="68"/>
    </row>
    <row r="555">
      <c r="A555" s="68"/>
      <c r="B555" s="68"/>
      <c r="C555" s="68"/>
      <c r="D555" s="68"/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68"/>
      <c r="R555" s="68"/>
      <c r="S555" s="68"/>
      <c r="T555" s="68"/>
      <c r="U555" s="68"/>
      <c r="V555" s="68"/>
      <c r="W555" s="68"/>
      <c r="X555" s="68"/>
      <c r="Y555" s="68"/>
      <c r="Z555" s="68"/>
    </row>
    <row r="556">
      <c r="A556" s="68"/>
      <c r="B556" s="68"/>
      <c r="C556" s="68"/>
      <c r="D556" s="68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68"/>
      <c r="R556" s="68"/>
      <c r="S556" s="68"/>
      <c r="T556" s="68"/>
      <c r="U556" s="68"/>
      <c r="V556" s="68"/>
      <c r="W556" s="68"/>
      <c r="X556" s="68"/>
      <c r="Y556" s="68"/>
      <c r="Z556" s="68"/>
    </row>
    <row r="557">
      <c r="A557" s="68"/>
      <c r="B557" s="68"/>
      <c r="C557" s="68"/>
      <c r="D557" s="68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68"/>
      <c r="T557" s="68"/>
      <c r="U557" s="68"/>
      <c r="V557" s="68"/>
      <c r="W557" s="68"/>
      <c r="X557" s="68"/>
      <c r="Y557" s="68"/>
      <c r="Z557" s="68"/>
    </row>
    <row r="558">
      <c r="A558" s="68"/>
      <c r="B558" s="68"/>
      <c r="C558" s="68"/>
      <c r="D558" s="68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68"/>
      <c r="R558" s="68"/>
      <c r="S558" s="68"/>
      <c r="T558" s="68"/>
      <c r="U558" s="68"/>
      <c r="V558" s="68"/>
      <c r="W558" s="68"/>
      <c r="X558" s="68"/>
      <c r="Y558" s="68"/>
      <c r="Z558" s="68"/>
    </row>
    <row r="559">
      <c r="A559" s="68"/>
      <c r="B559" s="68"/>
      <c r="C559" s="68"/>
      <c r="D559" s="68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68"/>
      <c r="R559" s="68"/>
      <c r="S559" s="68"/>
      <c r="T559" s="68"/>
      <c r="U559" s="68"/>
      <c r="V559" s="68"/>
      <c r="W559" s="68"/>
      <c r="X559" s="68"/>
      <c r="Y559" s="68"/>
      <c r="Z559" s="68"/>
    </row>
    <row r="560">
      <c r="A560" s="68"/>
      <c r="B560" s="68"/>
      <c r="C560" s="68"/>
      <c r="D560" s="68"/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68"/>
      <c r="R560" s="68"/>
      <c r="S560" s="68"/>
      <c r="T560" s="68"/>
      <c r="U560" s="68"/>
      <c r="V560" s="68"/>
      <c r="W560" s="68"/>
      <c r="X560" s="68"/>
      <c r="Y560" s="68"/>
      <c r="Z560" s="68"/>
    </row>
    <row r="561">
      <c r="A561" s="68"/>
      <c r="B561" s="68"/>
      <c r="C561" s="68"/>
      <c r="D561" s="68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68"/>
      <c r="R561" s="68"/>
      <c r="S561" s="68"/>
      <c r="T561" s="68"/>
      <c r="U561" s="68"/>
      <c r="V561" s="68"/>
      <c r="W561" s="68"/>
      <c r="X561" s="68"/>
      <c r="Y561" s="68"/>
      <c r="Z561" s="68"/>
    </row>
    <row r="562">
      <c r="A562" s="68"/>
      <c r="B562" s="68"/>
      <c r="C562" s="68"/>
      <c r="D562" s="68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68"/>
      <c r="R562" s="68"/>
      <c r="S562" s="68"/>
      <c r="T562" s="68"/>
      <c r="U562" s="68"/>
      <c r="V562" s="68"/>
      <c r="W562" s="68"/>
      <c r="X562" s="68"/>
      <c r="Y562" s="68"/>
      <c r="Z562" s="68"/>
    </row>
    <row r="563">
      <c r="A563" s="68"/>
      <c r="B563" s="68"/>
      <c r="C563" s="68"/>
      <c r="D563" s="68"/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68"/>
      <c r="R563" s="68"/>
      <c r="S563" s="68"/>
      <c r="T563" s="68"/>
      <c r="U563" s="68"/>
      <c r="V563" s="68"/>
      <c r="W563" s="68"/>
      <c r="X563" s="68"/>
      <c r="Y563" s="68"/>
      <c r="Z563" s="68"/>
    </row>
    <row r="564">
      <c r="A564" s="68"/>
      <c r="B564" s="68"/>
      <c r="C564" s="68"/>
      <c r="D564" s="68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68"/>
      <c r="R564" s="68"/>
      <c r="S564" s="68"/>
      <c r="T564" s="68"/>
      <c r="U564" s="68"/>
      <c r="V564" s="68"/>
      <c r="W564" s="68"/>
      <c r="X564" s="68"/>
      <c r="Y564" s="68"/>
      <c r="Z564" s="68"/>
    </row>
    <row r="565">
      <c r="A565" s="68"/>
      <c r="B565" s="68"/>
      <c r="C565" s="68"/>
      <c r="D565" s="68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68"/>
      <c r="R565" s="68"/>
      <c r="S565" s="68"/>
      <c r="T565" s="68"/>
      <c r="U565" s="68"/>
      <c r="V565" s="68"/>
      <c r="W565" s="68"/>
      <c r="X565" s="68"/>
      <c r="Y565" s="68"/>
      <c r="Z565" s="68"/>
    </row>
    <row r="566">
      <c r="A566" s="68"/>
      <c r="B566" s="68"/>
      <c r="C566" s="68"/>
      <c r="D566" s="68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68"/>
      <c r="R566" s="68"/>
      <c r="S566" s="68"/>
      <c r="T566" s="68"/>
      <c r="U566" s="68"/>
      <c r="V566" s="68"/>
      <c r="W566" s="68"/>
      <c r="X566" s="68"/>
      <c r="Y566" s="68"/>
      <c r="Z566" s="68"/>
    </row>
    <row r="567">
      <c r="A567" s="68"/>
      <c r="B567" s="68"/>
      <c r="C567" s="68"/>
      <c r="D567" s="68"/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68"/>
      <c r="R567" s="68"/>
      <c r="S567" s="68"/>
      <c r="T567" s="68"/>
      <c r="U567" s="68"/>
      <c r="V567" s="68"/>
      <c r="W567" s="68"/>
      <c r="X567" s="68"/>
      <c r="Y567" s="68"/>
      <c r="Z567" s="68"/>
    </row>
    <row r="568">
      <c r="A568" s="68"/>
      <c r="B568" s="68"/>
      <c r="C568" s="68"/>
      <c r="D568" s="68"/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68"/>
      <c r="R568" s="68"/>
      <c r="S568" s="68"/>
      <c r="T568" s="68"/>
      <c r="U568" s="68"/>
      <c r="V568" s="68"/>
      <c r="W568" s="68"/>
      <c r="X568" s="68"/>
      <c r="Y568" s="68"/>
      <c r="Z568" s="68"/>
    </row>
    <row r="569">
      <c r="A569" s="68"/>
      <c r="B569" s="68"/>
      <c r="C569" s="68"/>
      <c r="D569" s="68"/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68"/>
      <c r="R569" s="68"/>
      <c r="S569" s="68"/>
      <c r="T569" s="68"/>
      <c r="U569" s="68"/>
      <c r="V569" s="68"/>
      <c r="W569" s="68"/>
      <c r="X569" s="68"/>
      <c r="Y569" s="68"/>
      <c r="Z569" s="68"/>
    </row>
    <row r="570">
      <c r="A570" s="68"/>
      <c r="B570" s="68"/>
      <c r="C570" s="68"/>
      <c r="D570" s="68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68"/>
      <c r="R570" s="68"/>
      <c r="S570" s="68"/>
      <c r="T570" s="68"/>
      <c r="U570" s="68"/>
      <c r="V570" s="68"/>
      <c r="W570" s="68"/>
      <c r="X570" s="68"/>
      <c r="Y570" s="68"/>
      <c r="Z570" s="68"/>
    </row>
    <row r="571">
      <c r="A571" s="68"/>
      <c r="B571" s="68"/>
      <c r="C571" s="68"/>
      <c r="D571" s="68"/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68"/>
      <c r="R571" s="68"/>
      <c r="S571" s="68"/>
      <c r="T571" s="68"/>
      <c r="U571" s="68"/>
      <c r="V571" s="68"/>
      <c r="W571" s="68"/>
      <c r="X571" s="68"/>
      <c r="Y571" s="68"/>
      <c r="Z571" s="68"/>
    </row>
    <row r="572">
      <c r="A572" s="68"/>
      <c r="B572" s="68"/>
      <c r="C572" s="68"/>
      <c r="D572" s="68"/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68"/>
      <c r="R572" s="68"/>
      <c r="S572" s="68"/>
      <c r="T572" s="68"/>
      <c r="U572" s="68"/>
      <c r="V572" s="68"/>
      <c r="W572" s="68"/>
      <c r="X572" s="68"/>
      <c r="Y572" s="68"/>
      <c r="Z572" s="68"/>
    </row>
    <row r="573">
      <c r="A573" s="68"/>
      <c r="B573" s="68"/>
      <c r="C573" s="68"/>
      <c r="D573" s="68"/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68"/>
      <c r="R573" s="68"/>
      <c r="S573" s="68"/>
      <c r="T573" s="68"/>
      <c r="U573" s="68"/>
      <c r="V573" s="68"/>
      <c r="W573" s="68"/>
      <c r="X573" s="68"/>
      <c r="Y573" s="68"/>
      <c r="Z573" s="68"/>
    </row>
    <row r="574">
      <c r="A574" s="68"/>
      <c r="B574" s="68"/>
      <c r="C574" s="68"/>
      <c r="D574" s="68"/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68"/>
      <c r="R574" s="68"/>
      <c r="S574" s="68"/>
      <c r="T574" s="68"/>
      <c r="U574" s="68"/>
      <c r="V574" s="68"/>
      <c r="W574" s="68"/>
      <c r="X574" s="68"/>
      <c r="Y574" s="68"/>
      <c r="Z574" s="68"/>
    </row>
    <row r="575">
      <c r="A575" s="68"/>
      <c r="B575" s="68"/>
      <c r="C575" s="68"/>
      <c r="D575" s="68"/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68"/>
      <c r="R575" s="68"/>
      <c r="S575" s="68"/>
      <c r="T575" s="68"/>
      <c r="U575" s="68"/>
      <c r="V575" s="68"/>
      <c r="W575" s="68"/>
      <c r="X575" s="68"/>
      <c r="Y575" s="68"/>
      <c r="Z575" s="68"/>
    </row>
    <row r="576">
      <c r="A576" s="68"/>
      <c r="B576" s="68"/>
      <c r="C576" s="68"/>
      <c r="D576" s="68"/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68"/>
      <c r="R576" s="68"/>
      <c r="S576" s="68"/>
      <c r="T576" s="68"/>
      <c r="U576" s="68"/>
      <c r="V576" s="68"/>
      <c r="W576" s="68"/>
      <c r="X576" s="68"/>
      <c r="Y576" s="68"/>
      <c r="Z576" s="68"/>
    </row>
    <row r="577">
      <c r="A577" s="68"/>
      <c r="B577" s="68"/>
      <c r="C577" s="68"/>
      <c r="D577" s="68"/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68"/>
      <c r="R577" s="68"/>
      <c r="S577" s="68"/>
      <c r="T577" s="68"/>
      <c r="U577" s="68"/>
      <c r="V577" s="68"/>
      <c r="W577" s="68"/>
      <c r="X577" s="68"/>
      <c r="Y577" s="68"/>
      <c r="Z577" s="68"/>
    </row>
    <row r="578">
      <c r="A578" s="68"/>
      <c r="B578" s="68"/>
      <c r="C578" s="68"/>
      <c r="D578" s="68"/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68"/>
      <c r="R578" s="68"/>
      <c r="S578" s="68"/>
      <c r="T578" s="68"/>
      <c r="U578" s="68"/>
      <c r="V578" s="68"/>
      <c r="W578" s="68"/>
      <c r="X578" s="68"/>
      <c r="Y578" s="68"/>
      <c r="Z578" s="68"/>
    </row>
    <row r="579">
      <c r="A579" s="68"/>
      <c r="B579" s="68"/>
      <c r="C579" s="68"/>
      <c r="D579" s="68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68"/>
      <c r="R579" s="68"/>
      <c r="S579" s="68"/>
      <c r="T579" s="68"/>
      <c r="U579" s="68"/>
      <c r="V579" s="68"/>
      <c r="W579" s="68"/>
      <c r="X579" s="68"/>
      <c r="Y579" s="68"/>
      <c r="Z579" s="68"/>
    </row>
    <row r="580">
      <c r="A580" s="68"/>
      <c r="B580" s="68"/>
      <c r="C580" s="68"/>
      <c r="D580" s="68"/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68"/>
      <c r="R580" s="68"/>
      <c r="S580" s="68"/>
      <c r="T580" s="68"/>
      <c r="U580" s="68"/>
      <c r="V580" s="68"/>
      <c r="W580" s="68"/>
      <c r="X580" s="68"/>
      <c r="Y580" s="68"/>
      <c r="Z580" s="68"/>
    </row>
    <row r="581">
      <c r="A581" s="68"/>
      <c r="B581" s="68"/>
      <c r="C581" s="68"/>
      <c r="D581" s="68"/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68"/>
      <c r="R581" s="68"/>
      <c r="S581" s="68"/>
      <c r="T581" s="68"/>
      <c r="U581" s="68"/>
      <c r="V581" s="68"/>
      <c r="W581" s="68"/>
      <c r="X581" s="68"/>
      <c r="Y581" s="68"/>
      <c r="Z581" s="68"/>
    </row>
    <row r="582">
      <c r="A582" s="68"/>
      <c r="B582" s="68"/>
      <c r="C582" s="68"/>
      <c r="D582" s="68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68"/>
      <c r="R582" s="68"/>
      <c r="S582" s="68"/>
      <c r="T582" s="68"/>
      <c r="U582" s="68"/>
      <c r="V582" s="68"/>
      <c r="W582" s="68"/>
      <c r="X582" s="68"/>
      <c r="Y582" s="68"/>
      <c r="Z582" s="68"/>
    </row>
    <row r="583">
      <c r="A583" s="68"/>
      <c r="B583" s="68"/>
      <c r="C583" s="68"/>
      <c r="D583" s="68"/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68"/>
      <c r="R583" s="68"/>
      <c r="S583" s="68"/>
      <c r="T583" s="68"/>
      <c r="U583" s="68"/>
      <c r="V583" s="68"/>
      <c r="W583" s="68"/>
      <c r="X583" s="68"/>
      <c r="Y583" s="68"/>
      <c r="Z583" s="68"/>
    </row>
    <row r="584">
      <c r="A584" s="68"/>
      <c r="B584" s="68"/>
      <c r="C584" s="68"/>
      <c r="D584" s="68"/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68"/>
      <c r="R584" s="68"/>
      <c r="S584" s="68"/>
      <c r="T584" s="68"/>
      <c r="U584" s="68"/>
      <c r="V584" s="68"/>
      <c r="W584" s="68"/>
      <c r="X584" s="68"/>
      <c r="Y584" s="68"/>
      <c r="Z584" s="68"/>
    </row>
    <row r="585">
      <c r="A585" s="68"/>
      <c r="B585" s="68"/>
      <c r="C585" s="68"/>
      <c r="D585" s="68"/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68"/>
      <c r="R585" s="68"/>
      <c r="S585" s="68"/>
      <c r="T585" s="68"/>
      <c r="U585" s="68"/>
      <c r="V585" s="68"/>
      <c r="W585" s="68"/>
      <c r="X585" s="68"/>
      <c r="Y585" s="68"/>
      <c r="Z585" s="68"/>
    </row>
    <row r="586">
      <c r="A586" s="68"/>
      <c r="B586" s="68"/>
      <c r="C586" s="68"/>
      <c r="D586" s="68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68"/>
      <c r="R586" s="68"/>
      <c r="S586" s="68"/>
      <c r="T586" s="68"/>
      <c r="U586" s="68"/>
      <c r="V586" s="68"/>
      <c r="W586" s="68"/>
      <c r="X586" s="68"/>
      <c r="Y586" s="68"/>
      <c r="Z586" s="68"/>
    </row>
    <row r="587">
      <c r="A587" s="68"/>
      <c r="B587" s="68"/>
      <c r="C587" s="68"/>
      <c r="D587" s="68"/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68"/>
      <c r="R587" s="68"/>
      <c r="S587" s="68"/>
      <c r="T587" s="68"/>
      <c r="U587" s="68"/>
      <c r="V587" s="68"/>
      <c r="W587" s="68"/>
      <c r="X587" s="68"/>
      <c r="Y587" s="68"/>
      <c r="Z587" s="68"/>
    </row>
    <row r="588">
      <c r="A588" s="68"/>
      <c r="B588" s="68"/>
      <c r="C588" s="68"/>
      <c r="D588" s="68"/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68"/>
      <c r="R588" s="68"/>
      <c r="S588" s="68"/>
      <c r="T588" s="68"/>
      <c r="U588" s="68"/>
      <c r="V588" s="68"/>
      <c r="W588" s="68"/>
      <c r="X588" s="68"/>
      <c r="Y588" s="68"/>
      <c r="Z588" s="68"/>
    </row>
    <row r="589">
      <c r="A589" s="68"/>
      <c r="B589" s="68"/>
      <c r="C589" s="68"/>
      <c r="D589" s="68"/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68"/>
      <c r="R589" s="68"/>
      <c r="S589" s="68"/>
      <c r="T589" s="68"/>
      <c r="U589" s="68"/>
      <c r="V589" s="68"/>
      <c r="W589" s="68"/>
      <c r="X589" s="68"/>
      <c r="Y589" s="68"/>
      <c r="Z589" s="68"/>
    </row>
    <row r="590">
      <c r="A590" s="68"/>
      <c r="B590" s="68"/>
      <c r="C590" s="68"/>
      <c r="D590" s="68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68"/>
      <c r="R590" s="68"/>
      <c r="S590" s="68"/>
      <c r="T590" s="68"/>
      <c r="U590" s="68"/>
      <c r="V590" s="68"/>
      <c r="W590" s="68"/>
      <c r="X590" s="68"/>
      <c r="Y590" s="68"/>
      <c r="Z590" s="68"/>
    </row>
    <row r="591">
      <c r="A591" s="68"/>
      <c r="B591" s="68"/>
      <c r="C591" s="68"/>
      <c r="D591" s="68"/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68"/>
      <c r="R591" s="68"/>
      <c r="S591" s="68"/>
      <c r="T591" s="68"/>
      <c r="U591" s="68"/>
      <c r="V591" s="68"/>
      <c r="W591" s="68"/>
      <c r="X591" s="68"/>
      <c r="Y591" s="68"/>
      <c r="Z591" s="68"/>
    </row>
    <row r="592">
      <c r="A592" s="68"/>
      <c r="B592" s="68"/>
      <c r="C592" s="68"/>
      <c r="D592" s="68"/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68"/>
      <c r="R592" s="68"/>
      <c r="S592" s="68"/>
      <c r="T592" s="68"/>
      <c r="U592" s="68"/>
      <c r="V592" s="68"/>
      <c r="W592" s="68"/>
      <c r="X592" s="68"/>
      <c r="Y592" s="68"/>
      <c r="Z592" s="68"/>
    </row>
    <row r="593">
      <c r="A593" s="68"/>
      <c r="B593" s="68"/>
      <c r="C593" s="68"/>
      <c r="D593" s="68"/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68"/>
      <c r="R593" s="68"/>
      <c r="S593" s="68"/>
      <c r="T593" s="68"/>
      <c r="U593" s="68"/>
      <c r="V593" s="68"/>
      <c r="W593" s="68"/>
      <c r="X593" s="68"/>
      <c r="Y593" s="68"/>
      <c r="Z593" s="68"/>
    </row>
    <row r="594">
      <c r="A594" s="68"/>
      <c r="B594" s="68"/>
      <c r="C594" s="68"/>
      <c r="D594" s="68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68"/>
      <c r="R594" s="68"/>
      <c r="S594" s="68"/>
      <c r="T594" s="68"/>
      <c r="U594" s="68"/>
      <c r="V594" s="68"/>
      <c r="W594" s="68"/>
      <c r="X594" s="68"/>
      <c r="Y594" s="68"/>
      <c r="Z594" s="68"/>
    </row>
    <row r="595">
      <c r="A595" s="68"/>
      <c r="B595" s="68"/>
      <c r="C595" s="68"/>
      <c r="D595" s="68"/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68"/>
      <c r="R595" s="68"/>
      <c r="S595" s="68"/>
      <c r="T595" s="68"/>
      <c r="U595" s="68"/>
      <c r="V595" s="68"/>
      <c r="W595" s="68"/>
      <c r="X595" s="68"/>
      <c r="Y595" s="68"/>
      <c r="Z595" s="68"/>
    </row>
    <row r="596">
      <c r="A596" s="68"/>
      <c r="B596" s="68"/>
      <c r="C596" s="68"/>
      <c r="D596" s="68"/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68"/>
      <c r="R596" s="68"/>
      <c r="S596" s="68"/>
      <c r="T596" s="68"/>
      <c r="U596" s="68"/>
      <c r="V596" s="68"/>
      <c r="W596" s="68"/>
      <c r="X596" s="68"/>
      <c r="Y596" s="68"/>
      <c r="Z596" s="68"/>
    </row>
    <row r="597">
      <c r="A597" s="68"/>
      <c r="B597" s="68"/>
      <c r="C597" s="68"/>
      <c r="D597" s="68"/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68"/>
      <c r="R597" s="68"/>
      <c r="S597" s="68"/>
      <c r="T597" s="68"/>
      <c r="U597" s="68"/>
      <c r="V597" s="68"/>
      <c r="W597" s="68"/>
      <c r="X597" s="68"/>
      <c r="Y597" s="68"/>
      <c r="Z597" s="68"/>
    </row>
    <row r="598">
      <c r="A598" s="68"/>
      <c r="B598" s="68"/>
      <c r="C598" s="68"/>
      <c r="D598" s="68"/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68"/>
      <c r="R598" s="68"/>
      <c r="S598" s="68"/>
      <c r="T598" s="68"/>
      <c r="U598" s="68"/>
      <c r="V598" s="68"/>
      <c r="W598" s="68"/>
      <c r="X598" s="68"/>
      <c r="Y598" s="68"/>
      <c r="Z598" s="68"/>
    </row>
    <row r="599">
      <c r="A599" s="68"/>
      <c r="B599" s="68"/>
      <c r="C599" s="68"/>
      <c r="D599" s="68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68"/>
      <c r="R599" s="68"/>
      <c r="S599" s="68"/>
      <c r="T599" s="68"/>
      <c r="U599" s="68"/>
      <c r="V599" s="68"/>
      <c r="W599" s="68"/>
      <c r="X599" s="68"/>
      <c r="Y599" s="68"/>
      <c r="Z599" s="68"/>
    </row>
    <row r="600">
      <c r="A600" s="68"/>
      <c r="B600" s="68"/>
      <c r="C600" s="68"/>
      <c r="D600" s="68"/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68"/>
      <c r="R600" s="68"/>
      <c r="S600" s="68"/>
      <c r="T600" s="68"/>
      <c r="U600" s="68"/>
      <c r="V600" s="68"/>
      <c r="W600" s="68"/>
      <c r="X600" s="68"/>
      <c r="Y600" s="68"/>
      <c r="Z600" s="68"/>
    </row>
    <row r="601">
      <c r="A601" s="68"/>
      <c r="B601" s="68"/>
      <c r="C601" s="68"/>
      <c r="D601" s="68"/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68"/>
      <c r="R601" s="68"/>
      <c r="S601" s="68"/>
      <c r="T601" s="68"/>
      <c r="U601" s="68"/>
      <c r="V601" s="68"/>
      <c r="W601" s="68"/>
      <c r="X601" s="68"/>
      <c r="Y601" s="68"/>
      <c r="Z601" s="68"/>
    </row>
    <row r="602">
      <c r="A602" s="68"/>
      <c r="B602" s="68"/>
      <c r="C602" s="68"/>
      <c r="D602" s="68"/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68"/>
      <c r="R602" s="68"/>
      <c r="S602" s="68"/>
      <c r="T602" s="68"/>
      <c r="U602" s="68"/>
      <c r="V602" s="68"/>
      <c r="W602" s="68"/>
      <c r="X602" s="68"/>
      <c r="Y602" s="68"/>
      <c r="Z602" s="68"/>
    </row>
    <row r="603">
      <c r="A603" s="68"/>
      <c r="B603" s="68"/>
      <c r="C603" s="68"/>
      <c r="D603" s="68"/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68"/>
      <c r="R603" s="68"/>
      <c r="S603" s="68"/>
      <c r="T603" s="68"/>
      <c r="U603" s="68"/>
      <c r="V603" s="68"/>
      <c r="W603" s="68"/>
      <c r="X603" s="68"/>
      <c r="Y603" s="68"/>
      <c r="Z603" s="68"/>
    </row>
    <row r="604">
      <c r="A604" s="68"/>
      <c r="B604" s="68"/>
      <c r="C604" s="68"/>
      <c r="D604" s="68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68"/>
      <c r="R604" s="68"/>
      <c r="S604" s="68"/>
      <c r="T604" s="68"/>
      <c r="U604" s="68"/>
      <c r="V604" s="68"/>
      <c r="W604" s="68"/>
      <c r="X604" s="68"/>
      <c r="Y604" s="68"/>
      <c r="Z604" s="68"/>
    </row>
    <row r="605">
      <c r="A605" s="68"/>
      <c r="B605" s="68"/>
      <c r="C605" s="68"/>
      <c r="D605" s="68"/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68"/>
      <c r="R605" s="68"/>
      <c r="S605" s="68"/>
      <c r="T605" s="68"/>
      <c r="U605" s="68"/>
      <c r="V605" s="68"/>
      <c r="W605" s="68"/>
      <c r="X605" s="68"/>
      <c r="Y605" s="68"/>
      <c r="Z605" s="68"/>
    </row>
    <row r="606">
      <c r="A606" s="68"/>
      <c r="B606" s="68"/>
      <c r="C606" s="68"/>
      <c r="D606" s="68"/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  <c r="Q606" s="68"/>
      <c r="R606" s="68"/>
      <c r="S606" s="68"/>
      <c r="T606" s="68"/>
      <c r="U606" s="68"/>
      <c r="V606" s="68"/>
      <c r="W606" s="68"/>
      <c r="X606" s="68"/>
      <c r="Y606" s="68"/>
      <c r="Z606" s="68"/>
    </row>
    <row r="607">
      <c r="A607" s="68"/>
      <c r="B607" s="68"/>
      <c r="C607" s="68"/>
      <c r="D607" s="68"/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68"/>
      <c r="P607" s="68"/>
      <c r="Q607" s="68"/>
      <c r="R607" s="68"/>
      <c r="S607" s="68"/>
      <c r="T607" s="68"/>
      <c r="U607" s="68"/>
      <c r="V607" s="68"/>
      <c r="W607" s="68"/>
      <c r="X607" s="68"/>
      <c r="Y607" s="68"/>
      <c r="Z607" s="68"/>
    </row>
    <row r="608">
      <c r="A608" s="68"/>
      <c r="B608" s="68"/>
      <c r="C608" s="68"/>
      <c r="D608" s="68"/>
      <c r="E608" s="68"/>
      <c r="F608" s="68"/>
      <c r="G608" s="68"/>
      <c r="H608" s="68"/>
      <c r="I608" s="68"/>
      <c r="J608" s="68"/>
      <c r="K608" s="68"/>
      <c r="L608" s="68"/>
      <c r="M608" s="68"/>
      <c r="N608" s="68"/>
      <c r="O608" s="68"/>
      <c r="P608" s="68"/>
      <c r="Q608" s="68"/>
      <c r="R608" s="68"/>
      <c r="S608" s="68"/>
      <c r="T608" s="68"/>
      <c r="U608" s="68"/>
      <c r="V608" s="68"/>
      <c r="W608" s="68"/>
      <c r="X608" s="68"/>
      <c r="Y608" s="68"/>
      <c r="Z608" s="68"/>
    </row>
    <row r="609">
      <c r="A609" s="68"/>
      <c r="B609" s="68"/>
      <c r="C609" s="68"/>
      <c r="D609" s="68"/>
      <c r="E609" s="68"/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68"/>
      <c r="Q609" s="68"/>
      <c r="R609" s="68"/>
      <c r="S609" s="68"/>
      <c r="T609" s="68"/>
      <c r="U609" s="68"/>
      <c r="V609" s="68"/>
      <c r="W609" s="68"/>
      <c r="X609" s="68"/>
      <c r="Y609" s="68"/>
      <c r="Z609" s="68"/>
    </row>
    <row r="610">
      <c r="A610" s="68"/>
      <c r="B610" s="68"/>
      <c r="C610" s="68"/>
      <c r="D610" s="68"/>
      <c r="E610" s="68"/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68"/>
      <c r="Q610" s="68"/>
      <c r="R610" s="68"/>
      <c r="S610" s="68"/>
      <c r="T610" s="68"/>
      <c r="U610" s="68"/>
      <c r="V610" s="68"/>
      <c r="W610" s="68"/>
      <c r="X610" s="68"/>
      <c r="Y610" s="68"/>
      <c r="Z610" s="68"/>
    </row>
    <row r="611">
      <c r="A611" s="68"/>
      <c r="B611" s="68"/>
      <c r="C611" s="68"/>
      <c r="D611" s="68"/>
      <c r="E611" s="68"/>
      <c r="F611" s="68"/>
      <c r="G611" s="68"/>
      <c r="H611" s="68"/>
      <c r="I611" s="68"/>
      <c r="J611" s="68"/>
      <c r="K611" s="68"/>
      <c r="L611" s="68"/>
      <c r="M611" s="68"/>
      <c r="N611" s="68"/>
      <c r="O611" s="68"/>
      <c r="P611" s="68"/>
      <c r="Q611" s="68"/>
      <c r="R611" s="68"/>
      <c r="S611" s="68"/>
      <c r="T611" s="68"/>
      <c r="U611" s="68"/>
      <c r="V611" s="68"/>
      <c r="W611" s="68"/>
      <c r="X611" s="68"/>
      <c r="Y611" s="68"/>
      <c r="Z611" s="68"/>
    </row>
    <row r="612">
      <c r="A612" s="68"/>
      <c r="B612" s="68"/>
      <c r="C612" s="68"/>
      <c r="D612" s="68"/>
      <c r="E612" s="68"/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68"/>
      <c r="Q612" s="68"/>
      <c r="R612" s="68"/>
      <c r="S612" s="68"/>
      <c r="T612" s="68"/>
      <c r="U612" s="68"/>
      <c r="V612" s="68"/>
      <c r="W612" s="68"/>
      <c r="X612" s="68"/>
      <c r="Y612" s="68"/>
      <c r="Z612" s="68"/>
    </row>
    <row r="613">
      <c r="A613" s="68"/>
      <c r="B613" s="68"/>
      <c r="C613" s="68"/>
      <c r="D613" s="68"/>
      <c r="E613" s="68"/>
      <c r="F613" s="68"/>
      <c r="G613" s="68"/>
      <c r="H613" s="68"/>
      <c r="I613" s="68"/>
      <c r="J613" s="68"/>
      <c r="K613" s="68"/>
      <c r="L613" s="68"/>
      <c r="M613" s="68"/>
      <c r="N613" s="68"/>
      <c r="O613" s="68"/>
      <c r="P613" s="68"/>
      <c r="Q613" s="68"/>
      <c r="R613" s="68"/>
      <c r="S613" s="68"/>
      <c r="T613" s="68"/>
      <c r="U613" s="68"/>
      <c r="V613" s="68"/>
      <c r="W613" s="68"/>
      <c r="X613" s="68"/>
      <c r="Y613" s="68"/>
      <c r="Z613" s="68"/>
    </row>
    <row r="614">
      <c r="A614" s="68"/>
      <c r="B614" s="68"/>
      <c r="C614" s="68"/>
      <c r="D614" s="68"/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68"/>
      <c r="Q614" s="68"/>
      <c r="R614" s="68"/>
      <c r="S614" s="68"/>
      <c r="T614" s="68"/>
      <c r="U614" s="68"/>
      <c r="V614" s="68"/>
      <c r="W614" s="68"/>
      <c r="X614" s="68"/>
      <c r="Y614" s="68"/>
      <c r="Z614" s="68"/>
    </row>
    <row r="615">
      <c r="A615" s="68"/>
      <c r="B615" s="68"/>
      <c r="C615" s="68"/>
      <c r="D615" s="68"/>
      <c r="E615" s="68"/>
      <c r="F615" s="68"/>
      <c r="G615" s="68"/>
      <c r="H615" s="68"/>
      <c r="I615" s="68"/>
      <c r="J615" s="68"/>
      <c r="K615" s="68"/>
      <c r="L615" s="68"/>
      <c r="M615" s="68"/>
      <c r="N615" s="68"/>
      <c r="O615" s="68"/>
      <c r="P615" s="68"/>
      <c r="Q615" s="68"/>
      <c r="R615" s="68"/>
      <c r="S615" s="68"/>
      <c r="T615" s="68"/>
      <c r="U615" s="68"/>
      <c r="V615" s="68"/>
      <c r="W615" s="68"/>
      <c r="X615" s="68"/>
      <c r="Y615" s="68"/>
      <c r="Z615" s="68"/>
    </row>
    <row r="616">
      <c r="A616" s="68"/>
      <c r="B616" s="68"/>
      <c r="C616" s="68"/>
      <c r="D616" s="68"/>
      <c r="E616" s="68"/>
      <c r="F616" s="68"/>
      <c r="G616" s="68"/>
      <c r="H616" s="68"/>
      <c r="I616" s="68"/>
      <c r="J616" s="68"/>
      <c r="K616" s="68"/>
      <c r="L616" s="68"/>
      <c r="M616" s="68"/>
      <c r="N616" s="68"/>
      <c r="O616" s="68"/>
      <c r="P616" s="68"/>
      <c r="Q616" s="68"/>
      <c r="R616" s="68"/>
      <c r="S616" s="68"/>
      <c r="T616" s="68"/>
      <c r="U616" s="68"/>
      <c r="V616" s="68"/>
      <c r="W616" s="68"/>
      <c r="X616" s="68"/>
      <c r="Y616" s="68"/>
      <c r="Z616" s="68"/>
    </row>
    <row r="617">
      <c r="A617" s="68"/>
      <c r="B617" s="68"/>
      <c r="C617" s="68"/>
      <c r="D617" s="68"/>
      <c r="E617" s="68"/>
      <c r="F617" s="68"/>
      <c r="G617" s="68"/>
      <c r="H617" s="68"/>
      <c r="I617" s="68"/>
      <c r="J617" s="68"/>
      <c r="K617" s="68"/>
      <c r="L617" s="68"/>
      <c r="M617" s="68"/>
      <c r="N617" s="68"/>
      <c r="O617" s="68"/>
      <c r="P617" s="68"/>
      <c r="Q617" s="68"/>
      <c r="R617" s="68"/>
      <c r="S617" s="68"/>
      <c r="T617" s="68"/>
      <c r="U617" s="68"/>
      <c r="V617" s="68"/>
      <c r="W617" s="68"/>
      <c r="X617" s="68"/>
      <c r="Y617" s="68"/>
      <c r="Z617" s="68"/>
    </row>
    <row r="618">
      <c r="A618" s="68"/>
      <c r="B618" s="68"/>
      <c r="C618" s="68"/>
      <c r="D618" s="68"/>
      <c r="E618" s="68"/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68"/>
      <c r="Q618" s="68"/>
      <c r="R618" s="68"/>
      <c r="S618" s="68"/>
      <c r="T618" s="68"/>
      <c r="U618" s="68"/>
      <c r="V618" s="68"/>
      <c r="W618" s="68"/>
      <c r="X618" s="68"/>
      <c r="Y618" s="68"/>
      <c r="Z618" s="68"/>
    </row>
    <row r="619">
      <c r="A619" s="68"/>
      <c r="B619" s="68"/>
      <c r="C619" s="68"/>
      <c r="D619" s="68"/>
      <c r="E619" s="68"/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68"/>
      <c r="Q619" s="68"/>
      <c r="R619" s="68"/>
      <c r="S619" s="68"/>
      <c r="T619" s="68"/>
      <c r="U619" s="68"/>
      <c r="V619" s="68"/>
      <c r="W619" s="68"/>
      <c r="X619" s="68"/>
      <c r="Y619" s="68"/>
      <c r="Z619" s="68"/>
    </row>
    <row r="620">
      <c r="A620" s="68"/>
      <c r="B620" s="68"/>
      <c r="C620" s="68"/>
      <c r="D620" s="68"/>
      <c r="E620" s="68"/>
      <c r="F620" s="68"/>
      <c r="G620" s="68"/>
      <c r="H620" s="68"/>
      <c r="I620" s="68"/>
      <c r="J620" s="68"/>
      <c r="K620" s="68"/>
      <c r="L620" s="68"/>
      <c r="M620" s="68"/>
      <c r="N620" s="68"/>
      <c r="O620" s="68"/>
      <c r="P620" s="68"/>
      <c r="Q620" s="68"/>
      <c r="R620" s="68"/>
      <c r="S620" s="68"/>
      <c r="T620" s="68"/>
      <c r="U620" s="68"/>
      <c r="V620" s="68"/>
      <c r="W620" s="68"/>
      <c r="X620" s="68"/>
      <c r="Y620" s="68"/>
      <c r="Z620" s="68"/>
    </row>
    <row r="621">
      <c r="A621" s="68"/>
      <c r="B621" s="68"/>
      <c r="C621" s="68"/>
      <c r="D621" s="68"/>
      <c r="E621" s="68"/>
      <c r="F621" s="68"/>
      <c r="G621" s="68"/>
      <c r="H621" s="68"/>
      <c r="I621" s="68"/>
      <c r="J621" s="68"/>
      <c r="K621" s="68"/>
      <c r="L621" s="68"/>
      <c r="M621" s="68"/>
      <c r="N621" s="68"/>
      <c r="O621" s="68"/>
      <c r="P621" s="68"/>
      <c r="Q621" s="68"/>
      <c r="R621" s="68"/>
      <c r="S621" s="68"/>
      <c r="T621" s="68"/>
      <c r="U621" s="68"/>
      <c r="V621" s="68"/>
      <c r="W621" s="68"/>
      <c r="X621" s="68"/>
      <c r="Y621" s="68"/>
      <c r="Z621" s="68"/>
    </row>
    <row r="622">
      <c r="A622" s="68"/>
      <c r="B622" s="68"/>
      <c r="C622" s="68"/>
      <c r="D622" s="68"/>
      <c r="E622" s="68"/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68"/>
      <c r="Q622" s="68"/>
      <c r="R622" s="68"/>
      <c r="S622" s="68"/>
      <c r="T622" s="68"/>
      <c r="U622" s="68"/>
      <c r="V622" s="68"/>
      <c r="W622" s="68"/>
      <c r="X622" s="68"/>
      <c r="Y622" s="68"/>
      <c r="Z622" s="68"/>
    </row>
    <row r="623">
      <c r="A623" s="68"/>
      <c r="B623" s="68"/>
      <c r="C623" s="68"/>
      <c r="D623" s="68"/>
      <c r="E623" s="68"/>
      <c r="F623" s="68"/>
      <c r="G623" s="68"/>
      <c r="H623" s="68"/>
      <c r="I623" s="68"/>
      <c r="J623" s="68"/>
      <c r="K623" s="68"/>
      <c r="L623" s="68"/>
      <c r="M623" s="68"/>
      <c r="N623" s="68"/>
      <c r="O623" s="68"/>
      <c r="P623" s="68"/>
      <c r="Q623" s="68"/>
      <c r="R623" s="68"/>
      <c r="S623" s="68"/>
      <c r="T623" s="68"/>
      <c r="U623" s="68"/>
      <c r="V623" s="68"/>
      <c r="W623" s="68"/>
      <c r="X623" s="68"/>
      <c r="Y623" s="68"/>
      <c r="Z623" s="68"/>
    </row>
    <row r="624">
      <c r="A624" s="68"/>
      <c r="B624" s="68"/>
      <c r="C624" s="68"/>
      <c r="D624" s="68"/>
      <c r="E624" s="68"/>
      <c r="F624" s="68"/>
      <c r="G624" s="68"/>
      <c r="H624" s="68"/>
      <c r="I624" s="68"/>
      <c r="J624" s="68"/>
      <c r="K624" s="68"/>
      <c r="L624" s="68"/>
      <c r="M624" s="68"/>
      <c r="N624" s="68"/>
      <c r="O624" s="68"/>
      <c r="P624" s="68"/>
      <c r="Q624" s="68"/>
      <c r="R624" s="68"/>
      <c r="S624" s="68"/>
      <c r="T624" s="68"/>
      <c r="U624" s="68"/>
      <c r="V624" s="68"/>
      <c r="W624" s="68"/>
      <c r="X624" s="68"/>
      <c r="Y624" s="68"/>
      <c r="Z624" s="68"/>
    </row>
    <row r="625">
      <c r="A625" s="68"/>
      <c r="B625" s="68"/>
      <c r="C625" s="68"/>
      <c r="D625" s="68"/>
      <c r="E625" s="68"/>
      <c r="F625" s="68"/>
      <c r="G625" s="68"/>
      <c r="H625" s="68"/>
      <c r="I625" s="68"/>
      <c r="J625" s="68"/>
      <c r="K625" s="68"/>
      <c r="L625" s="68"/>
      <c r="M625" s="68"/>
      <c r="N625" s="68"/>
      <c r="O625" s="68"/>
      <c r="P625" s="68"/>
      <c r="Q625" s="68"/>
      <c r="R625" s="68"/>
      <c r="S625" s="68"/>
      <c r="T625" s="68"/>
      <c r="U625" s="68"/>
      <c r="V625" s="68"/>
      <c r="W625" s="68"/>
      <c r="X625" s="68"/>
      <c r="Y625" s="68"/>
      <c r="Z625" s="68"/>
    </row>
    <row r="626">
      <c r="A626" s="68"/>
      <c r="B626" s="68"/>
      <c r="C626" s="68"/>
      <c r="D626" s="68"/>
      <c r="E626" s="68"/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68"/>
      <c r="Q626" s="68"/>
      <c r="R626" s="68"/>
      <c r="S626" s="68"/>
      <c r="T626" s="68"/>
      <c r="U626" s="68"/>
      <c r="V626" s="68"/>
      <c r="W626" s="68"/>
      <c r="X626" s="68"/>
      <c r="Y626" s="68"/>
      <c r="Z626" s="68"/>
    </row>
    <row r="627">
      <c r="A627" s="68"/>
      <c r="B627" s="68"/>
      <c r="C627" s="68"/>
      <c r="D627" s="68"/>
      <c r="E627" s="68"/>
      <c r="F627" s="68"/>
      <c r="G627" s="68"/>
      <c r="H627" s="68"/>
      <c r="I627" s="68"/>
      <c r="J627" s="68"/>
      <c r="K627" s="68"/>
      <c r="L627" s="68"/>
      <c r="M627" s="68"/>
      <c r="N627" s="68"/>
      <c r="O627" s="68"/>
      <c r="P627" s="68"/>
      <c r="Q627" s="68"/>
      <c r="R627" s="68"/>
      <c r="S627" s="68"/>
      <c r="T627" s="68"/>
      <c r="U627" s="68"/>
      <c r="V627" s="68"/>
      <c r="W627" s="68"/>
      <c r="X627" s="68"/>
      <c r="Y627" s="68"/>
      <c r="Z627" s="68"/>
    </row>
    <row r="628">
      <c r="A628" s="68"/>
      <c r="B628" s="68"/>
      <c r="C628" s="68"/>
      <c r="D628" s="68"/>
      <c r="E628" s="68"/>
      <c r="F628" s="68"/>
      <c r="G628" s="68"/>
      <c r="H628" s="68"/>
      <c r="I628" s="68"/>
      <c r="J628" s="68"/>
      <c r="K628" s="68"/>
      <c r="L628" s="68"/>
      <c r="M628" s="68"/>
      <c r="N628" s="68"/>
      <c r="O628" s="68"/>
      <c r="P628" s="68"/>
      <c r="Q628" s="68"/>
      <c r="R628" s="68"/>
      <c r="S628" s="68"/>
      <c r="T628" s="68"/>
      <c r="U628" s="68"/>
      <c r="V628" s="68"/>
      <c r="W628" s="68"/>
      <c r="X628" s="68"/>
      <c r="Y628" s="68"/>
      <c r="Z628" s="68"/>
    </row>
    <row r="629">
      <c r="A629" s="68"/>
      <c r="B629" s="68"/>
      <c r="C629" s="68"/>
      <c r="D629" s="68"/>
      <c r="E629" s="68"/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68"/>
      <c r="Q629" s="68"/>
      <c r="R629" s="68"/>
      <c r="S629" s="68"/>
      <c r="T629" s="68"/>
      <c r="U629" s="68"/>
      <c r="V629" s="68"/>
      <c r="W629" s="68"/>
      <c r="X629" s="68"/>
      <c r="Y629" s="68"/>
      <c r="Z629" s="68"/>
    </row>
    <row r="630">
      <c r="A630" s="68"/>
      <c r="B630" s="68"/>
      <c r="C630" s="68"/>
      <c r="D630" s="68"/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68"/>
      <c r="Q630" s="68"/>
      <c r="R630" s="68"/>
      <c r="S630" s="68"/>
      <c r="T630" s="68"/>
      <c r="U630" s="68"/>
      <c r="V630" s="68"/>
      <c r="W630" s="68"/>
      <c r="X630" s="68"/>
      <c r="Y630" s="68"/>
      <c r="Z630" s="68"/>
    </row>
    <row r="631">
      <c r="A631" s="68"/>
      <c r="B631" s="68"/>
      <c r="C631" s="68"/>
      <c r="D631" s="68"/>
      <c r="E631" s="68"/>
      <c r="F631" s="68"/>
      <c r="G631" s="68"/>
      <c r="H631" s="68"/>
      <c r="I631" s="68"/>
      <c r="J631" s="68"/>
      <c r="K631" s="68"/>
      <c r="L631" s="68"/>
      <c r="M631" s="68"/>
      <c r="N631" s="68"/>
      <c r="O631" s="68"/>
      <c r="P631" s="68"/>
      <c r="Q631" s="68"/>
      <c r="R631" s="68"/>
      <c r="S631" s="68"/>
      <c r="T631" s="68"/>
      <c r="U631" s="68"/>
      <c r="V631" s="68"/>
      <c r="W631" s="68"/>
      <c r="X631" s="68"/>
      <c r="Y631" s="68"/>
      <c r="Z631" s="68"/>
    </row>
    <row r="632">
      <c r="A632" s="68"/>
      <c r="B632" s="68"/>
      <c r="C632" s="68"/>
      <c r="D632" s="68"/>
      <c r="E632" s="68"/>
      <c r="F632" s="68"/>
      <c r="G632" s="68"/>
      <c r="H632" s="68"/>
      <c r="I632" s="68"/>
      <c r="J632" s="68"/>
      <c r="K632" s="68"/>
      <c r="L632" s="68"/>
      <c r="M632" s="68"/>
      <c r="N632" s="68"/>
      <c r="O632" s="68"/>
      <c r="P632" s="68"/>
      <c r="Q632" s="68"/>
      <c r="R632" s="68"/>
      <c r="S632" s="68"/>
      <c r="T632" s="68"/>
      <c r="U632" s="68"/>
      <c r="V632" s="68"/>
      <c r="W632" s="68"/>
      <c r="X632" s="68"/>
      <c r="Y632" s="68"/>
      <c r="Z632" s="68"/>
    </row>
    <row r="633">
      <c r="A633" s="68"/>
      <c r="B633" s="68"/>
      <c r="C633" s="68"/>
      <c r="D633" s="68"/>
      <c r="E633" s="68"/>
      <c r="F633" s="68"/>
      <c r="G633" s="68"/>
      <c r="H633" s="68"/>
      <c r="I633" s="68"/>
      <c r="J633" s="68"/>
      <c r="K633" s="68"/>
      <c r="L633" s="68"/>
      <c r="M633" s="68"/>
      <c r="N633" s="68"/>
      <c r="O633" s="68"/>
      <c r="P633" s="68"/>
      <c r="Q633" s="68"/>
      <c r="R633" s="68"/>
      <c r="S633" s="68"/>
      <c r="T633" s="68"/>
      <c r="U633" s="68"/>
      <c r="V633" s="68"/>
      <c r="W633" s="68"/>
      <c r="X633" s="68"/>
      <c r="Y633" s="68"/>
      <c r="Z633" s="68"/>
    </row>
    <row r="634">
      <c r="A634" s="68"/>
      <c r="B634" s="68"/>
      <c r="C634" s="68"/>
      <c r="D634" s="68"/>
      <c r="E634" s="68"/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68"/>
      <c r="Q634" s="68"/>
      <c r="R634" s="68"/>
      <c r="S634" s="68"/>
      <c r="T634" s="68"/>
      <c r="U634" s="68"/>
      <c r="V634" s="68"/>
      <c r="W634" s="68"/>
      <c r="X634" s="68"/>
      <c r="Y634" s="68"/>
      <c r="Z634" s="68"/>
    </row>
    <row r="635">
      <c r="A635" s="68"/>
      <c r="B635" s="68"/>
      <c r="C635" s="68"/>
      <c r="D635" s="68"/>
      <c r="E635" s="68"/>
      <c r="F635" s="68"/>
      <c r="G635" s="68"/>
      <c r="H635" s="68"/>
      <c r="I635" s="68"/>
      <c r="J635" s="68"/>
      <c r="K635" s="68"/>
      <c r="L635" s="68"/>
      <c r="M635" s="68"/>
      <c r="N635" s="68"/>
      <c r="O635" s="68"/>
      <c r="P635" s="68"/>
      <c r="Q635" s="68"/>
      <c r="R635" s="68"/>
      <c r="S635" s="68"/>
      <c r="T635" s="68"/>
      <c r="U635" s="68"/>
      <c r="V635" s="68"/>
      <c r="W635" s="68"/>
      <c r="X635" s="68"/>
      <c r="Y635" s="68"/>
      <c r="Z635" s="68"/>
    </row>
    <row r="636">
      <c r="A636" s="68"/>
      <c r="B636" s="68"/>
      <c r="C636" s="68"/>
      <c r="D636" s="68"/>
      <c r="E636" s="68"/>
      <c r="F636" s="68"/>
      <c r="G636" s="68"/>
      <c r="H636" s="68"/>
      <c r="I636" s="68"/>
      <c r="J636" s="68"/>
      <c r="K636" s="68"/>
      <c r="L636" s="68"/>
      <c r="M636" s="68"/>
      <c r="N636" s="68"/>
      <c r="O636" s="68"/>
      <c r="P636" s="68"/>
      <c r="Q636" s="68"/>
      <c r="R636" s="68"/>
      <c r="S636" s="68"/>
      <c r="T636" s="68"/>
      <c r="U636" s="68"/>
      <c r="V636" s="68"/>
      <c r="W636" s="68"/>
      <c r="X636" s="68"/>
      <c r="Y636" s="68"/>
      <c r="Z636" s="68"/>
    </row>
    <row r="637">
      <c r="A637" s="68"/>
      <c r="B637" s="68"/>
      <c r="C637" s="68"/>
      <c r="D637" s="68"/>
      <c r="E637" s="68"/>
      <c r="F637" s="68"/>
      <c r="G637" s="68"/>
      <c r="H637" s="68"/>
      <c r="I637" s="68"/>
      <c r="J637" s="68"/>
      <c r="K637" s="68"/>
      <c r="L637" s="68"/>
      <c r="M637" s="68"/>
      <c r="N637" s="68"/>
      <c r="O637" s="68"/>
      <c r="P637" s="68"/>
      <c r="Q637" s="68"/>
      <c r="R637" s="68"/>
      <c r="S637" s="68"/>
      <c r="T637" s="68"/>
      <c r="U637" s="68"/>
      <c r="V637" s="68"/>
      <c r="W637" s="68"/>
      <c r="X637" s="68"/>
      <c r="Y637" s="68"/>
      <c r="Z637" s="68"/>
    </row>
    <row r="638">
      <c r="A638" s="68"/>
      <c r="B638" s="68"/>
      <c r="C638" s="68"/>
      <c r="D638" s="68"/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68"/>
      <c r="R638" s="68"/>
      <c r="S638" s="68"/>
      <c r="T638" s="68"/>
      <c r="U638" s="68"/>
      <c r="V638" s="68"/>
      <c r="W638" s="68"/>
      <c r="X638" s="68"/>
      <c r="Y638" s="68"/>
      <c r="Z638" s="68"/>
    </row>
    <row r="639">
      <c r="A639" s="68"/>
      <c r="B639" s="68"/>
      <c r="C639" s="68"/>
      <c r="D639" s="68"/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68"/>
      <c r="Q639" s="68"/>
      <c r="R639" s="68"/>
      <c r="S639" s="68"/>
      <c r="T639" s="68"/>
      <c r="U639" s="68"/>
      <c r="V639" s="68"/>
      <c r="W639" s="68"/>
      <c r="X639" s="68"/>
      <c r="Y639" s="68"/>
      <c r="Z639" s="68"/>
    </row>
    <row r="640">
      <c r="A640" s="68"/>
      <c r="B640" s="68"/>
      <c r="C640" s="68"/>
      <c r="D640" s="68"/>
      <c r="E640" s="68"/>
      <c r="F640" s="68"/>
      <c r="G640" s="68"/>
      <c r="H640" s="68"/>
      <c r="I640" s="68"/>
      <c r="J640" s="68"/>
      <c r="K640" s="68"/>
      <c r="L640" s="68"/>
      <c r="M640" s="68"/>
      <c r="N640" s="68"/>
      <c r="O640" s="68"/>
      <c r="P640" s="68"/>
      <c r="Q640" s="68"/>
      <c r="R640" s="68"/>
      <c r="S640" s="68"/>
      <c r="T640" s="68"/>
      <c r="U640" s="68"/>
      <c r="V640" s="68"/>
      <c r="W640" s="68"/>
      <c r="X640" s="68"/>
      <c r="Y640" s="68"/>
      <c r="Z640" s="68"/>
    </row>
    <row r="641">
      <c r="A641" s="68"/>
      <c r="B641" s="68"/>
      <c r="C641" s="68"/>
      <c r="D641" s="68"/>
      <c r="E641" s="68"/>
      <c r="F641" s="68"/>
      <c r="G641" s="68"/>
      <c r="H641" s="68"/>
      <c r="I641" s="68"/>
      <c r="J641" s="68"/>
      <c r="K641" s="68"/>
      <c r="L641" s="68"/>
      <c r="M641" s="68"/>
      <c r="N641" s="68"/>
      <c r="O641" s="68"/>
      <c r="P641" s="68"/>
      <c r="Q641" s="68"/>
      <c r="R641" s="68"/>
      <c r="S641" s="68"/>
      <c r="T641" s="68"/>
      <c r="U641" s="68"/>
      <c r="V641" s="68"/>
      <c r="W641" s="68"/>
      <c r="X641" s="68"/>
      <c r="Y641" s="68"/>
      <c r="Z641" s="68"/>
    </row>
    <row r="642">
      <c r="A642" s="68"/>
      <c r="B642" s="68"/>
      <c r="C642" s="68"/>
      <c r="D642" s="68"/>
      <c r="E642" s="68"/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68"/>
      <c r="Q642" s="68"/>
      <c r="R642" s="68"/>
      <c r="S642" s="68"/>
      <c r="T642" s="68"/>
      <c r="U642" s="68"/>
      <c r="V642" s="68"/>
      <c r="W642" s="68"/>
      <c r="X642" s="68"/>
      <c r="Y642" s="68"/>
      <c r="Z642" s="68"/>
    </row>
    <row r="643">
      <c r="A643" s="68"/>
      <c r="B643" s="68"/>
      <c r="C643" s="68"/>
      <c r="D643" s="68"/>
      <c r="E643" s="68"/>
      <c r="F643" s="68"/>
      <c r="G643" s="68"/>
      <c r="H643" s="68"/>
      <c r="I643" s="68"/>
      <c r="J643" s="68"/>
      <c r="K643" s="68"/>
      <c r="L643" s="68"/>
      <c r="M643" s="68"/>
      <c r="N643" s="68"/>
      <c r="O643" s="68"/>
      <c r="P643" s="68"/>
      <c r="Q643" s="68"/>
      <c r="R643" s="68"/>
      <c r="S643" s="68"/>
      <c r="T643" s="68"/>
      <c r="U643" s="68"/>
      <c r="V643" s="68"/>
      <c r="W643" s="68"/>
      <c r="X643" s="68"/>
      <c r="Y643" s="68"/>
      <c r="Z643" s="68"/>
    </row>
    <row r="644">
      <c r="A644" s="68"/>
      <c r="B644" s="68"/>
      <c r="C644" s="68"/>
      <c r="D644" s="68"/>
      <c r="E644" s="68"/>
      <c r="F644" s="68"/>
      <c r="G644" s="68"/>
      <c r="H644" s="68"/>
      <c r="I644" s="68"/>
      <c r="J644" s="68"/>
      <c r="K644" s="68"/>
      <c r="L644" s="68"/>
      <c r="M644" s="68"/>
      <c r="N644" s="68"/>
      <c r="O644" s="68"/>
      <c r="P644" s="68"/>
      <c r="Q644" s="68"/>
      <c r="R644" s="68"/>
      <c r="S644" s="68"/>
      <c r="T644" s="68"/>
      <c r="U644" s="68"/>
      <c r="V644" s="68"/>
      <c r="W644" s="68"/>
      <c r="X644" s="68"/>
      <c r="Y644" s="68"/>
      <c r="Z644" s="68"/>
    </row>
    <row r="645">
      <c r="A645" s="68"/>
      <c r="B645" s="68"/>
      <c r="C645" s="68"/>
      <c r="D645" s="68"/>
      <c r="E645" s="68"/>
      <c r="F645" s="68"/>
      <c r="G645" s="68"/>
      <c r="H645" s="68"/>
      <c r="I645" s="68"/>
      <c r="J645" s="68"/>
      <c r="K645" s="68"/>
      <c r="L645" s="68"/>
      <c r="M645" s="68"/>
      <c r="N645" s="68"/>
      <c r="O645" s="68"/>
      <c r="P645" s="68"/>
      <c r="Q645" s="68"/>
      <c r="R645" s="68"/>
      <c r="S645" s="68"/>
      <c r="T645" s="68"/>
      <c r="U645" s="68"/>
      <c r="V645" s="68"/>
      <c r="W645" s="68"/>
      <c r="X645" s="68"/>
      <c r="Y645" s="68"/>
      <c r="Z645" s="68"/>
    </row>
    <row r="646">
      <c r="A646" s="68"/>
      <c r="B646" s="68"/>
      <c r="C646" s="68"/>
      <c r="D646" s="68"/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T646" s="68"/>
      <c r="U646" s="68"/>
      <c r="V646" s="68"/>
      <c r="W646" s="68"/>
      <c r="X646" s="68"/>
      <c r="Y646" s="68"/>
      <c r="Z646" s="68"/>
    </row>
    <row r="647">
      <c r="A647" s="68"/>
      <c r="B647" s="68"/>
      <c r="C647" s="68"/>
      <c r="D647" s="68"/>
      <c r="E647" s="68"/>
      <c r="F647" s="68"/>
      <c r="G647" s="68"/>
      <c r="H647" s="68"/>
      <c r="I647" s="68"/>
      <c r="J647" s="68"/>
      <c r="K647" s="68"/>
      <c r="L647" s="68"/>
      <c r="M647" s="68"/>
      <c r="N647" s="68"/>
      <c r="O647" s="68"/>
      <c r="P647" s="68"/>
      <c r="Q647" s="68"/>
      <c r="R647" s="68"/>
      <c r="S647" s="68"/>
      <c r="T647" s="68"/>
      <c r="U647" s="68"/>
      <c r="V647" s="68"/>
      <c r="W647" s="68"/>
      <c r="X647" s="68"/>
      <c r="Y647" s="68"/>
      <c r="Z647" s="68"/>
    </row>
    <row r="648">
      <c r="A648" s="68"/>
      <c r="B648" s="68"/>
      <c r="C648" s="68"/>
      <c r="D648" s="68"/>
      <c r="E648" s="68"/>
      <c r="F648" s="68"/>
      <c r="G648" s="68"/>
      <c r="H648" s="68"/>
      <c r="I648" s="68"/>
      <c r="J648" s="68"/>
      <c r="K648" s="68"/>
      <c r="L648" s="68"/>
      <c r="M648" s="68"/>
      <c r="N648" s="68"/>
      <c r="O648" s="68"/>
      <c r="P648" s="68"/>
      <c r="Q648" s="68"/>
      <c r="R648" s="68"/>
      <c r="S648" s="68"/>
      <c r="T648" s="68"/>
      <c r="U648" s="68"/>
      <c r="V648" s="68"/>
      <c r="W648" s="68"/>
      <c r="X648" s="68"/>
      <c r="Y648" s="68"/>
      <c r="Z648" s="68"/>
    </row>
    <row r="649">
      <c r="A649" s="68"/>
      <c r="B649" s="68"/>
      <c r="C649" s="68"/>
      <c r="D649" s="68"/>
      <c r="E649" s="68"/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68"/>
      <c r="Q649" s="68"/>
      <c r="R649" s="68"/>
      <c r="S649" s="68"/>
      <c r="T649" s="68"/>
      <c r="U649" s="68"/>
      <c r="V649" s="68"/>
      <c r="W649" s="68"/>
      <c r="X649" s="68"/>
      <c r="Y649" s="68"/>
      <c r="Z649" s="68"/>
    </row>
    <row r="650">
      <c r="A650" s="68"/>
      <c r="B650" s="68"/>
      <c r="C650" s="68"/>
      <c r="D650" s="68"/>
      <c r="E650" s="68"/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68"/>
      <c r="Q650" s="68"/>
      <c r="R650" s="68"/>
      <c r="S650" s="68"/>
      <c r="T650" s="68"/>
      <c r="U650" s="68"/>
      <c r="V650" s="68"/>
      <c r="W650" s="68"/>
      <c r="X650" s="68"/>
      <c r="Y650" s="68"/>
      <c r="Z650" s="68"/>
    </row>
    <row r="651">
      <c r="A651" s="68"/>
      <c r="B651" s="68"/>
      <c r="C651" s="68"/>
      <c r="D651" s="68"/>
      <c r="E651" s="68"/>
      <c r="F651" s="68"/>
      <c r="G651" s="68"/>
      <c r="H651" s="68"/>
      <c r="I651" s="68"/>
      <c r="J651" s="68"/>
      <c r="K651" s="68"/>
      <c r="L651" s="68"/>
      <c r="M651" s="68"/>
      <c r="N651" s="68"/>
      <c r="O651" s="68"/>
      <c r="P651" s="68"/>
      <c r="Q651" s="68"/>
      <c r="R651" s="68"/>
      <c r="S651" s="68"/>
      <c r="T651" s="68"/>
      <c r="U651" s="68"/>
      <c r="V651" s="68"/>
      <c r="W651" s="68"/>
      <c r="X651" s="68"/>
      <c r="Y651" s="68"/>
      <c r="Z651" s="68"/>
    </row>
    <row r="652">
      <c r="A652" s="68"/>
      <c r="B652" s="68"/>
      <c r="C652" s="68"/>
      <c r="D652" s="68"/>
      <c r="E652" s="68"/>
      <c r="F652" s="68"/>
      <c r="G652" s="68"/>
      <c r="H652" s="68"/>
      <c r="I652" s="68"/>
      <c r="J652" s="68"/>
      <c r="K652" s="68"/>
      <c r="L652" s="68"/>
      <c r="M652" s="68"/>
      <c r="N652" s="68"/>
      <c r="O652" s="68"/>
      <c r="P652" s="68"/>
      <c r="Q652" s="68"/>
      <c r="R652" s="68"/>
      <c r="S652" s="68"/>
      <c r="T652" s="68"/>
      <c r="U652" s="68"/>
      <c r="V652" s="68"/>
      <c r="W652" s="68"/>
      <c r="X652" s="68"/>
      <c r="Y652" s="68"/>
      <c r="Z652" s="68"/>
    </row>
    <row r="653">
      <c r="A653" s="68"/>
      <c r="B653" s="68"/>
      <c r="C653" s="68"/>
      <c r="D653" s="68"/>
      <c r="E653" s="68"/>
      <c r="F653" s="68"/>
      <c r="G653" s="68"/>
      <c r="H653" s="68"/>
      <c r="I653" s="68"/>
      <c r="J653" s="68"/>
      <c r="K653" s="68"/>
      <c r="L653" s="68"/>
      <c r="M653" s="68"/>
      <c r="N653" s="68"/>
      <c r="O653" s="68"/>
      <c r="P653" s="68"/>
      <c r="Q653" s="68"/>
      <c r="R653" s="68"/>
      <c r="S653" s="68"/>
      <c r="T653" s="68"/>
      <c r="U653" s="68"/>
      <c r="V653" s="68"/>
      <c r="W653" s="68"/>
      <c r="X653" s="68"/>
      <c r="Y653" s="68"/>
      <c r="Z653" s="68"/>
    </row>
    <row r="654">
      <c r="A654" s="68"/>
      <c r="B654" s="68"/>
      <c r="C654" s="68"/>
      <c r="D654" s="68"/>
      <c r="E654" s="68"/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68"/>
      <c r="Q654" s="68"/>
      <c r="R654" s="68"/>
      <c r="S654" s="68"/>
      <c r="T654" s="68"/>
      <c r="U654" s="68"/>
      <c r="V654" s="68"/>
      <c r="W654" s="68"/>
      <c r="X654" s="68"/>
      <c r="Y654" s="68"/>
      <c r="Z654" s="68"/>
    </row>
    <row r="655">
      <c r="A655" s="68"/>
      <c r="B655" s="68"/>
      <c r="C655" s="68"/>
      <c r="D655" s="68"/>
      <c r="E655" s="68"/>
      <c r="F655" s="68"/>
      <c r="G655" s="68"/>
      <c r="H655" s="68"/>
      <c r="I655" s="68"/>
      <c r="J655" s="68"/>
      <c r="K655" s="68"/>
      <c r="L655" s="68"/>
      <c r="M655" s="68"/>
      <c r="N655" s="68"/>
      <c r="O655" s="68"/>
      <c r="P655" s="68"/>
      <c r="Q655" s="68"/>
      <c r="R655" s="68"/>
      <c r="S655" s="68"/>
      <c r="T655" s="68"/>
      <c r="U655" s="68"/>
      <c r="V655" s="68"/>
      <c r="W655" s="68"/>
      <c r="X655" s="68"/>
      <c r="Y655" s="68"/>
      <c r="Z655" s="68"/>
    </row>
    <row r="656">
      <c r="A656" s="68"/>
      <c r="B656" s="68"/>
      <c r="C656" s="68"/>
      <c r="D656" s="68"/>
      <c r="E656" s="68"/>
      <c r="F656" s="68"/>
      <c r="G656" s="68"/>
      <c r="H656" s="68"/>
      <c r="I656" s="68"/>
      <c r="J656" s="68"/>
      <c r="K656" s="68"/>
      <c r="L656" s="68"/>
      <c r="M656" s="68"/>
      <c r="N656" s="68"/>
      <c r="O656" s="68"/>
      <c r="P656" s="68"/>
      <c r="Q656" s="68"/>
      <c r="R656" s="68"/>
      <c r="S656" s="68"/>
      <c r="T656" s="68"/>
      <c r="U656" s="68"/>
      <c r="V656" s="68"/>
      <c r="W656" s="68"/>
      <c r="X656" s="68"/>
      <c r="Y656" s="68"/>
      <c r="Z656" s="68"/>
    </row>
    <row r="657">
      <c r="A657" s="68"/>
      <c r="B657" s="68"/>
      <c r="C657" s="68"/>
      <c r="D657" s="68"/>
      <c r="E657" s="68"/>
      <c r="F657" s="68"/>
      <c r="G657" s="68"/>
      <c r="H657" s="68"/>
      <c r="I657" s="68"/>
      <c r="J657" s="68"/>
      <c r="K657" s="68"/>
      <c r="L657" s="68"/>
      <c r="M657" s="68"/>
      <c r="N657" s="68"/>
      <c r="O657" s="68"/>
      <c r="P657" s="68"/>
      <c r="Q657" s="68"/>
      <c r="R657" s="68"/>
      <c r="S657" s="68"/>
      <c r="T657" s="68"/>
      <c r="U657" s="68"/>
      <c r="V657" s="68"/>
      <c r="W657" s="68"/>
      <c r="X657" s="68"/>
      <c r="Y657" s="68"/>
      <c r="Z657" s="68"/>
    </row>
    <row r="658">
      <c r="A658" s="68"/>
      <c r="B658" s="68"/>
      <c r="C658" s="68"/>
      <c r="D658" s="68"/>
      <c r="E658" s="68"/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68"/>
      <c r="Q658" s="68"/>
      <c r="R658" s="68"/>
      <c r="S658" s="68"/>
      <c r="T658" s="68"/>
      <c r="U658" s="68"/>
      <c r="V658" s="68"/>
      <c r="W658" s="68"/>
      <c r="X658" s="68"/>
      <c r="Y658" s="68"/>
      <c r="Z658" s="68"/>
    </row>
    <row r="659">
      <c r="A659" s="68"/>
      <c r="B659" s="68"/>
      <c r="C659" s="68"/>
      <c r="D659" s="68"/>
      <c r="E659" s="68"/>
      <c r="F659" s="68"/>
      <c r="G659" s="68"/>
      <c r="H659" s="68"/>
      <c r="I659" s="68"/>
      <c r="J659" s="68"/>
      <c r="K659" s="68"/>
      <c r="L659" s="68"/>
      <c r="M659" s="68"/>
      <c r="N659" s="68"/>
      <c r="O659" s="68"/>
      <c r="P659" s="68"/>
      <c r="Q659" s="68"/>
      <c r="R659" s="68"/>
      <c r="S659" s="68"/>
      <c r="T659" s="68"/>
      <c r="U659" s="68"/>
      <c r="V659" s="68"/>
      <c r="W659" s="68"/>
      <c r="X659" s="68"/>
      <c r="Y659" s="68"/>
      <c r="Z659" s="68"/>
    </row>
    <row r="660">
      <c r="A660" s="68"/>
      <c r="B660" s="68"/>
      <c r="C660" s="68"/>
      <c r="D660" s="68"/>
      <c r="E660" s="68"/>
      <c r="F660" s="68"/>
      <c r="G660" s="68"/>
      <c r="H660" s="68"/>
      <c r="I660" s="68"/>
      <c r="J660" s="68"/>
      <c r="K660" s="68"/>
      <c r="L660" s="68"/>
      <c r="M660" s="68"/>
      <c r="N660" s="68"/>
      <c r="O660" s="68"/>
      <c r="P660" s="68"/>
      <c r="Q660" s="68"/>
      <c r="R660" s="68"/>
      <c r="S660" s="68"/>
      <c r="T660" s="68"/>
      <c r="U660" s="68"/>
      <c r="V660" s="68"/>
      <c r="W660" s="68"/>
      <c r="X660" s="68"/>
      <c r="Y660" s="68"/>
      <c r="Z660" s="68"/>
    </row>
    <row r="661">
      <c r="A661" s="68"/>
      <c r="B661" s="68"/>
      <c r="C661" s="68"/>
      <c r="D661" s="68"/>
      <c r="E661" s="68"/>
      <c r="F661" s="68"/>
      <c r="G661" s="68"/>
      <c r="H661" s="68"/>
      <c r="I661" s="68"/>
      <c r="J661" s="68"/>
      <c r="K661" s="68"/>
      <c r="L661" s="68"/>
      <c r="M661" s="68"/>
      <c r="N661" s="68"/>
      <c r="O661" s="68"/>
      <c r="P661" s="68"/>
      <c r="Q661" s="68"/>
      <c r="R661" s="68"/>
      <c r="S661" s="68"/>
      <c r="T661" s="68"/>
      <c r="U661" s="68"/>
      <c r="V661" s="68"/>
      <c r="W661" s="68"/>
      <c r="X661" s="68"/>
      <c r="Y661" s="68"/>
      <c r="Z661" s="68"/>
    </row>
    <row r="662">
      <c r="A662" s="68"/>
      <c r="B662" s="68"/>
      <c r="C662" s="68"/>
      <c r="D662" s="68"/>
      <c r="E662" s="68"/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68"/>
      <c r="Q662" s="68"/>
      <c r="R662" s="68"/>
      <c r="S662" s="68"/>
      <c r="T662" s="68"/>
      <c r="U662" s="68"/>
      <c r="V662" s="68"/>
      <c r="W662" s="68"/>
      <c r="X662" s="68"/>
      <c r="Y662" s="68"/>
      <c r="Z662" s="68"/>
    </row>
    <row r="663">
      <c r="A663" s="68"/>
      <c r="B663" s="68"/>
      <c r="C663" s="68"/>
      <c r="D663" s="68"/>
      <c r="E663" s="68"/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68"/>
      <c r="Q663" s="68"/>
      <c r="R663" s="68"/>
      <c r="S663" s="68"/>
      <c r="T663" s="68"/>
      <c r="U663" s="68"/>
      <c r="V663" s="68"/>
      <c r="W663" s="68"/>
      <c r="X663" s="68"/>
      <c r="Y663" s="68"/>
      <c r="Z663" s="68"/>
    </row>
    <row r="664">
      <c r="A664" s="68"/>
      <c r="B664" s="68"/>
      <c r="C664" s="68"/>
      <c r="D664" s="68"/>
      <c r="E664" s="68"/>
      <c r="F664" s="68"/>
      <c r="G664" s="68"/>
      <c r="H664" s="68"/>
      <c r="I664" s="68"/>
      <c r="J664" s="68"/>
      <c r="K664" s="68"/>
      <c r="L664" s="68"/>
      <c r="M664" s="68"/>
      <c r="N664" s="68"/>
      <c r="O664" s="68"/>
      <c r="P664" s="68"/>
      <c r="Q664" s="68"/>
      <c r="R664" s="68"/>
      <c r="S664" s="68"/>
      <c r="T664" s="68"/>
      <c r="U664" s="68"/>
      <c r="V664" s="68"/>
      <c r="W664" s="68"/>
      <c r="X664" s="68"/>
      <c r="Y664" s="68"/>
      <c r="Z664" s="68"/>
    </row>
    <row r="665">
      <c r="A665" s="68"/>
      <c r="B665" s="68"/>
      <c r="C665" s="68"/>
      <c r="D665" s="68"/>
      <c r="E665" s="68"/>
      <c r="F665" s="68"/>
      <c r="G665" s="68"/>
      <c r="H665" s="68"/>
      <c r="I665" s="68"/>
      <c r="J665" s="68"/>
      <c r="K665" s="68"/>
      <c r="L665" s="68"/>
      <c r="M665" s="68"/>
      <c r="N665" s="68"/>
      <c r="O665" s="68"/>
      <c r="P665" s="68"/>
      <c r="Q665" s="68"/>
      <c r="R665" s="68"/>
      <c r="S665" s="68"/>
      <c r="T665" s="68"/>
      <c r="U665" s="68"/>
      <c r="V665" s="68"/>
      <c r="W665" s="68"/>
      <c r="X665" s="68"/>
      <c r="Y665" s="68"/>
      <c r="Z665" s="68"/>
    </row>
    <row r="666">
      <c r="A666" s="68"/>
      <c r="B666" s="68"/>
      <c r="C666" s="68"/>
      <c r="D666" s="68"/>
      <c r="E666" s="68"/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68"/>
      <c r="Q666" s="68"/>
      <c r="R666" s="68"/>
      <c r="S666" s="68"/>
      <c r="T666" s="68"/>
      <c r="U666" s="68"/>
      <c r="V666" s="68"/>
      <c r="W666" s="68"/>
      <c r="X666" s="68"/>
      <c r="Y666" s="68"/>
      <c r="Z666" s="68"/>
    </row>
    <row r="667">
      <c r="A667" s="68"/>
      <c r="B667" s="68"/>
      <c r="C667" s="68"/>
      <c r="D667" s="68"/>
      <c r="E667" s="68"/>
      <c r="F667" s="68"/>
      <c r="G667" s="68"/>
      <c r="H667" s="68"/>
      <c r="I667" s="68"/>
      <c r="J667" s="68"/>
      <c r="K667" s="68"/>
      <c r="L667" s="68"/>
      <c r="M667" s="68"/>
      <c r="N667" s="68"/>
      <c r="O667" s="68"/>
      <c r="P667" s="68"/>
      <c r="Q667" s="68"/>
      <c r="R667" s="68"/>
      <c r="S667" s="68"/>
      <c r="T667" s="68"/>
      <c r="U667" s="68"/>
      <c r="V667" s="68"/>
      <c r="W667" s="68"/>
      <c r="X667" s="68"/>
      <c r="Y667" s="68"/>
      <c r="Z667" s="68"/>
    </row>
    <row r="668">
      <c r="A668" s="68"/>
      <c r="B668" s="68"/>
      <c r="C668" s="68"/>
      <c r="D668" s="68"/>
      <c r="E668" s="68"/>
      <c r="F668" s="68"/>
      <c r="G668" s="68"/>
      <c r="H668" s="68"/>
      <c r="I668" s="68"/>
      <c r="J668" s="68"/>
      <c r="K668" s="68"/>
      <c r="L668" s="68"/>
      <c r="M668" s="68"/>
      <c r="N668" s="68"/>
      <c r="O668" s="68"/>
      <c r="P668" s="68"/>
      <c r="Q668" s="68"/>
      <c r="R668" s="68"/>
      <c r="S668" s="68"/>
      <c r="T668" s="68"/>
      <c r="U668" s="68"/>
      <c r="V668" s="68"/>
      <c r="W668" s="68"/>
      <c r="X668" s="68"/>
      <c r="Y668" s="68"/>
      <c r="Z668" s="68"/>
    </row>
    <row r="669">
      <c r="A669" s="68"/>
      <c r="B669" s="68"/>
      <c r="C669" s="68"/>
      <c r="D669" s="68"/>
      <c r="E669" s="68"/>
      <c r="F669" s="68"/>
      <c r="G669" s="68"/>
      <c r="H669" s="68"/>
      <c r="I669" s="68"/>
      <c r="J669" s="68"/>
      <c r="K669" s="68"/>
      <c r="L669" s="68"/>
      <c r="M669" s="68"/>
      <c r="N669" s="68"/>
      <c r="O669" s="68"/>
      <c r="P669" s="68"/>
      <c r="Q669" s="68"/>
      <c r="R669" s="68"/>
      <c r="S669" s="68"/>
      <c r="T669" s="68"/>
      <c r="U669" s="68"/>
      <c r="V669" s="68"/>
      <c r="W669" s="68"/>
      <c r="X669" s="68"/>
      <c r="Y669" s="68"/>
      <c r="Z669" s="68"/>
    </row>
    <row r="670">
      <c r="A670" s="68"/>
      <c r="B670" s="68"/>
      <c r="C670" s="68"/>
      <c r="D670" s="68"/>
      <c r="E670" s="68"/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68"/>
      <c r="Q670" s="68"/>
      <c r="R670" s="68"/>
      <c r="S670" s="68"/>
      <c r="T670" s="68"/>
      <c r="U670" s="68"/>
      <c r="V670" s="68"/>
      <c r="W670" s="68"/>
      <c r="X670" s="68"/>
      <c r="Y670" s="68"/>
      <c r="Z670" s="68"/>
    </row>
    <row r="671">
      <c r="A671" s="68"/>
      <c r="B671" s="68"/>
      <c r="C671" s="68"/>
      <c r="D671" s="68"/>
      <c r="E671" s="68"/>
      <c r="F671" s="68"/>
      <c r="G671" s="68"/>
      <c r="H671" s="68"/>
      <c r="I671" s="68"/>
      <c r="J671" s="68"/>
      <c r="K671" s="68"/>
      <c r="L671" s="68"/>
      <c r="M671" s="68"/>
      <c r="N671" s="68"/>
      <c r="O671" s="68"/>
      <c r="P671" s="68"/>
      <c r="Q671" s="68"/>
      <c r="R671" s="68"/>
      <c r="S671" s="68"/>
      <c r="T671" s="68"/>
      <c r="U671" s="68"/>
      <c r="V671" s="68"/>
      <c r="W671" s="68"/>
      <c r="X671" s="68"/>
      <c r="Y671" s="68"/>
      <c r="Z671" s="68"/>
    </row>
    <row r="672">
      <c r="A672" s="68"/>
      <c r="B672" s="68"/>
      <c r="C672" s="68"/>
      <c r="D672" s="68"/>
      <c r="E672" s="68"/>
      <c r="F672" s="68"/>
      <c r="G672" s="68"/>
      <c r="H672" s="68"/>
      <c r="I672" s="68"/>
      <c r="J672" s="68"/>
      <c r="K672" s="68"/>
      <c r="L672" s="68"/>
      <c r="M672" s="68"/>
      <c r="N672" s="68"/>
      <c r="O672" s="68"/>
      <c r="P672" s="68"/>
      <c r="Q672" s="68"/>
      <c r="R672" s="68"/>
      <c r="S672" s="68"/>
      <c r="T672" s="68"/>
      <c r="U672" s="68"/>
      <c r="V672" s="68"/>
      <c r="W672" s="68"/>
      <c r="X672" s="68"/>
      <c r="Y672" s="68"/>
      <c r="Z672" s="68"/>
    </row>
    <row r="673">
      <c r="A673" s="68"/>
      <c r="B673" s="68"/>
      <c r="C673" s="68"/>
      <c r="D673" s="68"/>
      <c r="E673" s="68"/>
      <c r="F673" s="68"/>
      <c r="G673" s="68"/>
      <c r="H673" s="68"/>
      <c r="I673" s="68"/>
      <c r="J673" s="68"/>
      <c r="K673" s="68"/>
      <c r="L673" s="68"/>
      <c r="M673" s="68"/>
      <c r="N673" s="68"/>
      <c r="O673" s="68"/>
      <c r="P673" s="68"/>
      <c r="Q673" s="68"/>
      <c r="R673" s="68"/>
      <c r="S673" s="68"/>
      <c r="T673" s="68"/>
      <c r="U673" s="68"/>
      <c r="V673" s="68"/>
      <c r="W673" s="68"/>
      <c r="X673" s="68"/>
      <c r="Y673" s="68"/>
      <c r="Z673" s="68"/>
    </row>
    <row r="674">
      <c r="A674" s="68"/>
      <c r="B674" s="68"/>
      <c r="C674" s="68"/>
      <c r="D674" s="68"/>
      <c r="E674" s="68"/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68"/>
      <c r="Q674" s="68"/>
      <c r="R674" s="68"/>
      <c r="S674" s="68"/>
      <c r="T674" s="68"/>
      <c r="U674" s="68"/>
      <c r="V674" s="68"/>
      <c r="W674" s="68"/>
      <c r="X674" s="68"/>
      <c r="Y674" s="68"/>
      <c r="Z674" s="68"/>
    </row>
    <row r="675">
      <c r="A675" s="68"/>
      <c r="B675" s="68"/>
      <c r="C675" s="68"/>
      <c r="D675" s="68"/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  <c r="Q675" s="68"/>
      <c r="R675" s="68"/>
      <c r="S675" s="68"/>
      <c r="T675" s="68"/>
      <c r="U675" s="68"/>
      <c r="V675" s="68"/>
      <c r="W675" s="68"/>
      <c r="X675" s="68"/>
      <c r="Y675" s="68"/>
      <c r="Z675" s="68"/>
    </row>
    <row r="676">
      <c r="A676" s="68"/>
      <c r="B676" s="68"/>
      <c r="C676" s="68"/>
      <c r="D676" s="68"/>
      <c r="E676" s="68"/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68"/>
      <c r="Q676" s="68"/>
      <c r="R676" s="68"/>
      <c r="S676" s="68"/>
      <c r="T676" s="68"/>
      <c r="U676" s="68"/>
      <c r="V676" s="68"/>
      <c r="W676" s="68"/>
      <c r="X676" s="68"/>
      <c r="Y676" s="68"/>
      <c r="Z676" s="68"/>
    </row>
    <row r="677">
      <c r="A677" s="68"/>
      <c r="B677" s="68"/>
      <c r="C677" s="68"/>
      <c r="D677" s="68"/>
      <c r="E677" s="68"/>
      <c r="F677" s="68"/>
      <c r="G677" s="68"/>
      <c r="H677" s="68"/>
      <c r="I677" s="68"/>
      <c r="J677" s="68"/>
      <c r="K677" s="68"/>
      <c r="L677" s="68"/>
      <c r="M677" s="68"/>
      <c r="N677" s="68"/>
      <c r="O677" s="68"/>
      <c r="P677" s="68"/>
      <c r="Q677" s="68"/>
      <c r="R677" s="68"/>
      <c r="S677" s="68"/>
      <c r="T677" s="68"/>
      <c r="U677" s="68"/>
      <c r="V677" s="68"/>
      <c r="W677" s="68"/>
      <c r="X677" s="68"/>
      <c r="Y677" s="68"/>
      <c r="Z677" s="68"/>
    </row>
    <row r="678">
      <c r="A678" s="68"/>
      <c r="B678" s="68"/>
      <c r="C678" s="68"/>
      <c r="D678" s="68"/>
      <c r="E678" s="68"/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68"/>
      <c r="Q678" s="68"/>
      <c r="R678" s="68"/>
      <c r="S678" s="68"/>
      <c r="T678" s="68"/>
      <c r="U678" s="68"/>
      <c r="V678" s="68"/>
      <c r="W678" s="68"/>
      <c r="X678" s="68"/>
      <c r="Y678" s="68"/>
      <c r="Z678" s="68"/>
    </row>
    <row r="679">
      <c r="A679" s="68"/>
      <c r="B679" s="68"/>
      <c r="C679" s="68"/>
      <c r="D679" s="68"/>
      <c r="E679" s="68"/>
      <c r="F679" s="68"/>
      <c r="G679" s="68"/>
      <c r="H679" s="68"/>
      <c r="I679" s="68"/>
      <c r="J679" s="68"/>
      <c r="K679" s="68"/>
      <c r="L679" s="68"/>
      <c r="M679" s="68"/>
      <c r="N679" s="68"/>
      <c r="O679" s="68"/>
      <c r="P679" s="68"/>
      <c r="Q679" s="68"/>
      <c r="R679" s="68"/>
      <c r="S679" s="68"/>
      <c r="T679" s="68"/>
      <c r="U679" s="68"/>
      <c r="V679" s="68"/>
      <c r="W679" s="68"/>
      <c r="X679" s="68"/>
      <c r="Y679" s="68"/>
      <c r="Z679" s="68"/>
    </row>
    <row r="680">
      <c r="A680" s="68"/>
      <c r="B680" s="68"/>
      <c r="C680" s="68"/>
      <c r="D680" s="68"/>
      <c r="E680" s="68"/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68"/>
      <c r="Q680" s="68"/>
      <c r="R680" s="68"/>
      <c r="S680" s="68"/>
      <c r="T680" s="68"/>
      <c r="U680" s="68"/>
      <c r="V680" s="68"/>
      <c r="W680" s="68"/>
      <c r="X680" s="68"/>
      <c r="Y680" s="68"/>
      <c r="Z680" s="68"/>
    </row>
    <row r="681">
      <c r="A681" s="68"/>
      <c r="B681" s="68"/>
      <c r="C681" s="68"/>
      <c r="D681" s="68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68"/>
      <c r="T681" s="68"/>
      <c r="U681" s="68"/>
      <c r="V681" s="68"/>
      <c r="W681" s="68"/>
      <c r="X681" s="68"/>
      <c r="Y681" s="68"/>
      <c r="Z681" s="68"/>
    </row>
    <row r="682">
      <c r="A682" s="68"/>
      <c r="B682" s="68"/>
      <c r="C682" s="68"/>
      <c r="D682" s="68"/>
      <c r="E682" s="68"/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68"/>
      <c r="Q682" s="68"/>
      <c r="R682" s="68"/>
      <c r="S682" s="68"/>
      <c r="T682" s="68"/>
      <c r="U682" s="68"/>
      <c r="V682" s="68"/>
      <c r="W682" s="68"/>
      <c r="X682" s="68"/>
      <c r="Y682" s="68"/>
      <c r="Z682" s="68"/>
    </row>
    <row r="683">
      <c r="A683" s="68"/>
      <c r="B683" s="68"/>
      <c r="C683" s="68"/>
      <c r="D683" s="68"/>
      <c r="E683" s="68"/>
      <c r="F683" s="68"/>
      <c r="G683" s="68"/>
      <c r="H683" s="68"/>
      <c r="I683" s="68"/>
      <c r="J683" s="68"/>
      <c r="K683" s="68"/>
      <c r="L683" s="68"/>
      <c r="M683" s="68"/>
      <c r="N683" s="68"/>
      <c r="O683" s="68"/>
      <c r="P683" s="68"/>
      <c r="Q683" s="68"/>
      <c r="R683" s="68"/>
      <c r="S683" s="68"/>
      <c r="T683" s="68"/>
      <c r="U683" s="68"/>
      <c r="V683" s="68"/>
      <c r="W683" s="68"/>
      <c r="X683" s="68"/>
      <c r="Y683" s="68"/>
      <c r="Z683" s="68"/>
    </row>
    <row r="684">
      <c r="A684" s="68"/>
      <c r="B684" s="68"/>
      <c r="C684" s="68"/>
      <c r="D684" s="68"/>
      <c r="E684" s="68"/>
      <c r="F684" s="68"/>
      <c r="G684" s="68"/>
      <c r="H684" s="68"/>
      <c r="I684" s="68"/>
      <c r="J684" s="68"/>
      <c r="K684" s="68"/>
      <c r="L684" s="68"/>
      <c r="M684" s="68"/>
      <c r="N684" s="68"/>
      <c r="O684" s="68"/>
      <c r="P684" s="68"/>
      <c r="Q684" s="68"/>
      <c r="R684" s="68"/>
      <c r="S684" s="68"/>
      <c r="T684" s="68"/>
      <c r="U684" s="68"/>
      <c r="V684" s="68"/>
      <c r="W684" s="68"/>
      <c r="X684" s="68"/>
      <c r="Y684" s="68"/>
      <c r="Z684" s="68"/>
    </row>
    <row r="685">
      <c r="A685" s="68"/>
      <c r="B685" s="68"/>
      <c r="C685" s="68"/>
      <c r="D685" s="68"/>
      <c r="E685" s="68"/>
      <c r="F685" s="68"/>
      <c r="G685" s="68"/>
      <c r="H685" s="68"/>
      <c r="I685" s="68"/>
      <c r="J685" s="68"/>
      <c r="K685" s="68"/>
      <c r="L685" s="68"/>
      <c r="M685" s="68"/>
      <c r="N685" s="68"/>
      <c r="O685" s="68"/>
      <c r="P685" s="68"/>
      <c r="Q685" s="68"/>
      <c r="R685" s="68"/>
      <c r="S685" s="68"/>
      <c r="T685" s="68"/>
      <c r="U685" s="68"/>
      <c r="V685" s="68"/>
      <c r="W685" s="68"/>
      <c r="X685" s="68"/>
      <c r="Y685" s="68"/>
      <c r="Z685" s="68"/>
    </row>
    <row r="686">
      <c r="A686" s="68"/>
      <c r="B686" s="68"/>
      <c r="C686" s="68"/>
      <c r="D686" s="68"/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/>
      <c r="Q686" s="68"/>
      <c r="R686" s="68"/>
      <c r="S686" s="68"/>
      <c r="T686" s="68"/>
      <c r="U686" s="68"/>
      <c r="V686" s="68"/>
      <c r="W686" s="68"/>
      <c r="X686" s="68"/>
      <c r="Y686" s="68"/>
      <c r="Z686" s="68"/>
    </row>
    <row r="687">
      <c r="A687" s="68"/>
      <c r="B687" s="68"/>
      <c r="C687" s="68"/>
      <c r="D687" s="68"/>
      <c r="E687" s="68"/>
      <c r="F687" s="68"/>
      <c r="G687" s="68"/>
      <c r="H687" s="68"/>
      <c r="I687" s="68"/>
      <c r="J687" s="68"/>
      <c r="K687" s="68"/>
      <c r="L687" s="68"/>
      <c r="M687" s="68"/>
      <c r="N687" s="68"/>
      <c r="O687" s="68"/>
      <c r="P687" s="68"/>
      <c r="Q687" s="68"/>
      <c r="R687" s="68"/>
      <c r="S687" s="68"/>
      <c r="T687" s="68"/>
      <c r="U687" s="68"/>
      <c r="V687" s="68"/>
      <c r="W687" s="68"/>
      <c r="X687" s="68"/>
      <c r="Y687" s="68"/>
      <c r="Z687" s="68"/>
    </row>
    <row r="688">
      <c r="A688" s="68"/>
      <c r="B688" s="68"/>
      <c r="C688" s="68"/>
      <c r="D688" s="68"/>
      <c r="E688" s="68"/>
      <c r="F688" s="68"/>
      <c r="G688" s="68"/>
      <c r="H688" s="68"/>
      <c r="I688" s="68"/>
      <c r="J688" s="68"/>
      <c r="K688" s="68"/>
      <c r="L688" s="68"/>
      <c r="M688" s="68"/>
      <c r="N688" s="68"/>
      <c r="O688" s="68"/>
      <c r="P688" s="68"/>
      <c r="Q688" s="68"/>
      <c r="R688" s="68"/>
      <c r="S688" s="68"/>
      <c r="T688" s="68"/>
      <c r="U688" s="68"/>
      <c r="V688" s="68"/>
      <c r="W688" s="68"/>
      <c r="X688" s="68"/>
      <c r="Y688" s="68"/>
      <c r="Z688" s="68"/>
    </row>
    <row r="689">
      <c r="A689" s="68"/>
      <c r="B689" s="68"/>
      <c r="C689" s="68"/>
      <c r="D689" s="68"/>
      <c r="E689" s="68"/>
      <c r="F689" s="68"/>
      <c r="G689" s="68"/>
      <c r="H689" s="68"/>
      <c r="I689" s="68"/>
      <c r="J689" s="68"/>
      <c r="K689" s="68"/>
      <c r="L689" s="68"/>
      <c r="M689" s="68"/>
      <c r="N689" s="68"/>
      <c r="O689" s="68"/>
      <c r="P689" s="68"/>
      <c r="Q689" s="68"/>
      <c r="R689" s="68"/>
      <c r="S689" s="68"/>
      <c r="T689" s="68"/>
      <c r="U689" s="68"/>
      <c r="V689" s="68"/>
      <c r="W689" s="68"/>
      <c r="X689" s="68"/>
      <c r="Y689" s="68"/>
      <c r="Z689" s="68"/>
    </row>
    <row r="690">
      <c r="A690" s="68"/>
      <c r="B690" s="68"/>
      <c r="C690" s="68"/>
      <c r="D690" s="68"/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68"/>
      <c r="Q690" s="68"/>
      <c r="R690" s="68"/>
      <c r="S690" s="68"/>
      <c r="T690" s="68"/>
      <c r="U690" s="68"/>
      <c r="V690" s="68"/>
      <c r="W690" s="68"/>
      <c r="X690" s="68"/>
      <c r="Y690" s="68"/>
      <c r="Z690" s="68"/>
    </row>
    <row r="691">
      <c r="A691" s="68"/>
      <c r="B691" s="68"/>
      <c r="C691" s="68"/>
      <c r="D691" s="68"/>
      <c r="E691" s="68"/>
      <c r="F691" s="68"/>
      <c r="G691" s="68"/>
      <c r="H691" s="68"/>
      <c r="I691" s="68"/>
      <c r="J691" s="68"/>
      <c r="K691" s="68"/>
      <c r="L691" s="68"/>
      <c r="M691" s="68"/>
      <c r="N691" s="68"/>
      <c r="O691" s="68"/>
      <c r="P691" s="68"/>
      <c r="Q691" s="68"/>
      <c r="R691" s="68"/>
      <c r="S691" s="68"/>
      <c r="T691" s="68"/>
      <c r="U691" s="68"/>
      <c r="V691" s="68"/>
      <c r="W691" s="68"/>
      <c r="X691" s="68"/>
      <c r="Y691" s="68"/>
      <c r="Z691" s="68"/>
    </row>
    <row r="692">
      <c r="A692" s="68"/>
      <c r="B692" s="68"/>
      <c r="C692" s="68"/>
      <c r="D692" s="68"/>
      <c r="E692" s="68"/>
      <c r="F692" s="68"/>
      <c r="G692" s="68"/>
      <c r="H692" s="68"/>
      <c r="I692" s="68"/>
      <c r="J692" s="68"/>
      <c r="K692" s="68"/>
      <c r="L692" s="68"/>
      <c r="M692" s="68"/>
      <c r="N692" s="68"/>
      <c r="O692" s="68"/>
      <c r="P692" s="68"/>
      <c r="Q692" s="68"/>
      <c r="R692" s="68"/>
      <c r="S692" s="68"/>
      <c r="T692" s="68"/>
      <c r="U692" s="68"/>
      <c r="V692" s="68"/>
      <c r="W692" s="68"/>
      <c r="X692" s="68"/>
      <c r="Y692" s="68"/>
      <c r="Z692" s="68"/>
    </row>
    <row r="693">
      <c r="A693" s="68"/>
      <c r="B693" s="68"/>
      <c r="C693" s="68"/>
      <c r="D693" s="68"/>
      <c r="E693" s="68"/>
      <c r="F693" s="68"/>
      <c r="G693" s="68"/>
      <c r="H693" s="68"/>
      <c r="I693" s="68"/>
      <c r="J693" s="68"/>
      <c r="K693" s="68"/>
      <c r="L693" s="68"/>
      <c r="M693" s="68"/>
      <c r="N693" s="68"/>
      <c r="O693" s="68"/>
      <c r="P693" s="68"/>
      <c r="Q693" s="68"/>
      <c r="R693" s="68"/>
      <c r="S693" s="68"/>
      <c r="T693" s="68"/>
      <c r="U693" s="68"/>
      <c r="V693" s="68"/>
      <c r="W693" s="68"/>
      <c r="X693" s="68"/>
      <c r="Y693" s="68"/>
      <c r="Z693" s="68"/>
    </row>
    <row r="694">
      <c r="A694" s="68"/>
      <c r="B694" s="68"/>
      <c r="C694" s="68"/>
      <c r="D694" s="68"/>
      <c r="E694" s="68"/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68"/>
      <c r="Q694" s="68"/>
      <c r="R694" s="68"/>
      <c r="S694" s="68"/>
      <c r="T694" s="68"/>
      <c r="U694" s="68"/>
      <c r="V694" s="68"/>
      <c r="W694" s="68"/>
      <c r="X694" s="68"/>
      <c r="Y694" s="68"/>
      <c r="Z694" s="68"/>
    </row>
    <row r="695">
      <c r="A695" s="68"/>
      <c r="B695" s="68"/>
      <c r="C695" s="68"/>
      <c r="D695" s="68"/>
      <c r="E695" s="68"/>
      <c r="F695" s="68"/>
      <c r="G695" s="68"/>
      <c r="H695" s="68"/>
      <c r="I695" s="68"/>
      <c r="J695" s="68"/>
      <c r="K695" s="68"/>
      <c r="L695" s="68"/>
      <c r="M695" s="68"/>
      <c r="N695" s="68"/>
      <c r="O695" s="68"/>
      <c r="P695" s="68"/>
      <c r="Q695" s="68"/>
      <c r="R695" s="68"/>
      <c r="S695" s="68"/>
      <c r="T695" s="68"/>
      <c r="U695" s="68"/>
      <c r="V695" s="68"/>
      <c r="W695" s="68"/>
      <c r="X695" s="68"/>
      <c r="Y695" s="68"/>
      <c r="Z695" s="68"/>
    </row>
    <row r="696">
      <c r="A696" s="68"/>
      <c r="B696" s="68"/>
      <c r="C696" s="68"/>
      <c r="D696" s="68"/>
      <c r="E696" s="68"/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68"/>
      <c r="Q696" s="68"/>
      <c r="R696" s="68"/>
      <c r="S696" s="68"/>
      <c r="T696" s="68"/>
      <c r="U696" s="68"/>
      <c r="V696" s="68"/>
      <c r="W696" s="68"/>
      <c r="X696" s="68"/>
      <c r="Y696" s="68"/>
      <c r="Z696" s="68"/>
    </row>
    <row r="697">
      <c r="A697" s="68"/>
      <c r="B697" s="68"/>
      <c r="C697" s="68"/>
      <c r="D697" s="68"/>
      <c r="E697" s="68"/>
      <c r="F697" s="68"/>
      <c r="G697" s="68"/>
      <c r="H697" s="68"/>
      <c r="I697" s="68"/>
      <c r="J697" s="68"/>
      <c r="K697" s="68"/>
      <c r="L697" s="68"/>
      <c r="M697" s="68"/>
      <c r="N697" s="68"/>
      <c r="O697" s="68"/>
      <c r="P697" s="68"/>
      <c r="Q697" s="68"/>
      <c r="R697" s="68"/>
      <c r="S697" s="68"/>
      <c r="T697" s="68"/>
      <c r="U697" s="68"/>
      <c r="V697" s="68"/>
      <c r="W697" s="68"/>
      <c r="X697" s="68"/>
      <c r="Y697" s="68"/>
      <c r="Z697" s="68"/>
    </row>
    <row r="698">
      <c r="A698" s="68"/>
      <c r="B698" s="68"/>
      <c r="C698" s="68"/>
      <c r="D698" s="68"/>
      <c r="E698" s="68"/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68"/>
      <c r="Q698" s="68"/>
      <c r="R698" s="68"/>
      <c r="S698" s="68"/>
      <c r="T698" s="68"/>
      <c r="U698" s="68"/>
      <c r="V698" s="68"/>
      <c r="W698" s="68"/>
      <c r="X698" s="68"/>
      <c r="Y698" s="68"/>
      <c r="Z698" s="68"/>
    </row>
    <row r="699">
      <c r="A699" s="68"/>
      <c r="B699" s="68"/>
      <c r="C699" s="68"/>
      <c r="D699" s="68"/>
      <c r="E699" s="68"/>
      <c r="F699" s="68"/>
      <c r="G699" s="68"/>
      <c r="H699" s="68"/>
      <c r="I699" s="68"/>
      <c r="J699" s="68"/>
      <c r="K699" s="68"/>
      <c r="L699" s="68"/>
      <c r="M699" s="68"/>
      <c r="N699" s="68"/>
      <c r="O699" s="68"/>
      <c r="P699" s="68"/>
      <c r="Q699" s="68"/>
      <c r="R699" s="68"/>
      <c r="S699" s="68"/>
      <c r="T699" s="68"/>
      <c r="U699" s="68"/>
      <c r="V699" s="68"/>
      <c r="W699" s="68"/>
      <c r="X699" s="68"/>
      <c r="Y699" s="68"/>
      <c r="Z699" s="68"/>
    </row>
    <row r="700">
      <c r="A700" s="68"/>
      <c r="B700" s="68"/>
      <c r="C700" s="68"/>
      <c r="D700" s="68"/>
      <c r="E700" s="68"/>
      <c r="F700" s="68"/>
      <c r="G700" s="68"/>
      <c r="H700" s="68"/>
      <c r="I700" s="68"/>
      <c r="J700" s="68"/>
      <c r="K700" s="68"/>
      <c r="L700" s="68"/>
      <c r="M700" s="68"/>
      <c r="N700" s="68"/>
      <c r="O700" s="68"/>
      <c r="P700" s="68"/>
      <c r="Q700" s="68"/>
      <c r="R700" s="68"/>
      <c r="S700" s="68"/>
      <c r="T700" s="68"/>
      <c r="U700" s="68"/>
      <c r="V700" s="68"/>
      <c r="W700" s="68"/>
      <c r="X700" s="68"/>
      <c r="Y700" s="68"/>
      <c r="Z700" s="68"/>
    </row>
    <row r="701">
      <c r="A701" s="68"/>
      <c r="B701" s="68"/>
      <c r="C701" s="68"/>
      <c r="D701" s="68"/>
      <c r="E701" s="68"/>
      <c r="F701" s="68"/>
      <c r="G701" s="68"/>
      <c r="H701" s="68"/>
      <c r="I701" s="68"/>
      <c r="J701" s="68"/>
      <c r="K701" s="68"/>
      <c r="L701" s="68"/>
      <c r="M701" s="68"/>
      <c r="N701" s="68"/>
      <c r="O701" s="68"/>
      <c r="P701" s="68"/>
      <c r="Q701" s="68"/>
      <c r="R701" s="68"/>
      <c r="S701" s="68"/>
      <c r="T701" s="68"/>
      <c r="U701" s="68"/>
      <c r="V701" s="68"/>
      <c r="W701" s="68"/>
      <c r="X701" s="68"/>
      <c r="Y701" s="68"/>
      <c r="Z701" s="68"/>
    </row>
    <row r="702">
      <c r="A702" s="68"/>
      <c r="B702" s="68"/>
      <c r="C702" s="68"/>
      <c r="D702" s="68"/>
      <c r="E702" s="68"/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68"/>
      <c r="Q702" s="68"/>
      <c r="R702" s="68"/>
      <c r="S702" s="68"/>
      <c r="T702" s="68"/>
      <c r="U702" s="68"/>
      <c r="V702" s="68"/>
      <c r="W702" s="68"/>
      <c r="X702" s="68"/>
      <c r="Y702" s="68"/>
      <c r="Z702" s="68"/>
    </row>
    <row r="703">
      <c r="A703" s="68"/>
      <c r="B703" s="68"/>
      <c r="C703" s="68"/>
      <c r="D703" s="68"/>
      <c r="E703" s="68"/>
      <c r="F703" s="68"/>
      <c r="G703" s="68"/>
      <c r="H703" s="68"/>
      <c r="I703" s="68"/>
      <c r="J703" s="68"/>
      <c r="K703" s="68"/>
      <c r="L703" s="68"/>
      <c r="M703" s="68"/>
      <c r="N703" s="68"/>
      <c r="O703" s="68"/>
      <c r="P703" s="68"/>
      <c r="Q703" s="68"/>
      <c r="R703" s="68"/>
      <c r="S703" s="68"/>
      <c r="T703" s="68"/>
      <c r="U703" s="68"/>
      <c r="V703" s="68"/>
      <c r="W703" s="68"/>
      <c r="X703" s="68"/>
      <c r="Y703" s="68"/>
      <c r="Z703" s="68"/>
    </row>
    <row r="704">
      <c r="A704" s="68"/>
      <c r="B704" s="68"/>
      <c r="C704" s="68"/>
      <c r="D704" s="68"/>
      <c r="E704" s="68"/>
      <c r="F704" s="68"/>
      <c r="G704" s="68"/>
      <c r="H704" s="68"/>
      <c r="I704" s="68"/>
      <c r="J704" s="68"/>
      <c r="K704" s="68"/>
      <c r="L704" s="68"/>
      <c r="M704" s="68"/>
      <c r="N704" s="68"/>
      <c r="O704" s="68"/>
      <c r="P704" s="68"/>
      <c r="Q704" s="68"/>
      <c r="R704" s="68"/>
      <c r="S704" s="68"/>
      <c r="T704" s="68"/>
      <c r="U704" s="68"/>
      <c r="V704" s="68"/>
      <c r="W704" s="68"/>
      <c r="X704" s="68"/>
      <c r="Y704" s="68"/>
      <c r="Z704" s="68"/>
    </row>
    <row r="705">
      <c r="A705" s="68"/>
      <c r="B705" s="68"/>
      <c r="C705" s="68"/>
      <c r="D705" s="68"/>
      <c r="E705" s="68"/>
      <c r="F705" s="68"/>
      <c r="G705" s="68"/>
      <c r="H705" s="68"/>
      <c r="I705" s="68"/>
      <c r="J705" s="68"/>
      <c r="K705" s="68"/>
      <c r="L705" s="68"/>
      <c r="M705" s="68"/>
      <c r="N705" s="68"/>
      <c r="O705" s="68"/>
      <c r="P705" s="68"/>
      <c r="Q705" s="68"/>
      <c r="R705" s="68"/>
      <c r="S705" s="68"/>
      <c r="T705" s="68"/>
      <c r="U705" s="68"/>
      <c r="V705" s="68"/>
      <c r="W705" s="68"/>
      <c r="X705" s="68"/>
      <c r="Y705" s="68"/>
      <c r="Z705" s="68"/>
    </row>
    <row r="706">
      <c r="A706" s="68"/>
      <c r="B706" s="68"/>
      <c r="C706" s="68"/>
      <c r="D706" s="68"/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68"/>
      <c r="Q706" s="68"/>
      <c r="R706" s="68"/>
      <c r="S706" s="68"/>
      <c r="T706" s="68"/>
      <c r="U706" s="68"/>
      <c r="V706" s="68"/>
      <c r="W706" s="68"/>
      <c r="X706" s="68"/>
      <c r="Y706" s="68"/>
      <c r="Z706" s="68"/>
    </row>
    <row r="707">
      <c r="A707" s="68"/>
      <c r="B707" s="68"/>
      <c r="C707" s="68"/>
      <c r="D707" s="68"/>
      <c r="E707" s="68"/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68"/>
      <c r="Q707" s="68"/>
      <c r="R707" s="68"/>
      <c r="S707" s="68"/>
      <c r="T707" s="68"/>
      <c r="U707" s="68"/>
      <c r="V707" s="68"/>
      <c r="W707" s="68"/>
      <c r="X707" s="68"/>
      <c r="Y707" s="68"/>
      <c r="Z707" s="68"/>
    </row>
    <row r="708">
      <c r="A708" s="68"/>
      <c r="B708" s="68"/>
      <c r="C708" s="68"/>
      <c r="D708" s="68"/>
      <c r="E708" s="68"/>
      <c r="F708" s="68"/>
      <c r="G708" s="68"/>
      <c r="H708" s="68"/>
      <c r="I708" s="68"/>
      <c r="J708" s="68"/>
      <c r="K708" s="68"/>
      <c r="L708" s="68"/>
      <c r="M708" s="68"/>
      <c r="N708" s="68"/>
      <c r="O708" s="68"/>
      <c r="P708" s="68"/>
      <c r="Q708" s="68"/>
      <c r="R708" s="68"/>
      <c r="S708" s="68"/>
      <c r="T708" s="68"/>
      <c r="U708" s="68"/>
      <c r="V708" s="68"/>
      <c r="W708" s="68"/>
      <c r="X708" s="68"/>
      <c r="Y708" s="68"/>
      <c r="Z708" s="68"/>
    </row>
    <row r="709">
      <c r="A709" s="68"/>
      <c r="B709" s="68"/>
      <c r="C709" s="68"/>
      <c r="D709" s="68"/>
      <c r="E709" s="68"/>
      <c r="F709" s="68"/>
      <c r="G709" s="68"/>
      <c r="H709" s="68"/>
      <c r="I709" s="68"/>
      <c r="J709" s="68"/>
      <c r="K709" s="68"/>
      <c r="L709" s="68"/>
      <c r="M709" s="68"/>
      <c r="N709" s="68"/>
      <c r="O709" s="68"/>
      <c r="P709" s="68"/>
      <c r="Q709" s="68"/>
      <c r="R709" s="68"/>
      <c r="S709" s="68"/>
      <c r="T709" s="68"/>
      <c r="U709" s="68"/>
      <c r="V709" s="68"/>
      <c r="W709" s="68"/>
      <c r="X709" s="68"/>
      <c r="Y709" s="68"/>
      <c r="Z709" s="68"/>
    </row>
    <row r="710">
      <c r="A710" s="68"/>
      <c r="B710" s="68"/>
      <c r="C710" s="68"/>
      <c r="D710" s="68"/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68"/>
      <c r="R710" s="68"/>
      <c r="S710" s="68"/>
      <c r="T710" s="68"/>
      <c r="U710" s="68"/>
      <c r="V710" s="68"/>
      <c r="W710" s="68"/>
      <c r="X710" s="68"/>
      <c r="Y710" s="68"/>
      <c r="Z710" s="68"/>
    </row>
    <row r="711">
      <c r="A711" s="68"/>
      <c r="B711" s="68"/>
      <c r="C711" s="68"/>
      <c r="D711" s="68"/>
      <c r="E711" s="68"/>
      <c r="F711" s="68"/>
      <c r="G711" s="68"/>
      <c r="H711" s="68"/>
      <c r="I711" s="68"/>
      <c r="J711" s="68"/>
      <c r="K711" s="68"/>
      <c r="L711" s="68"/>
      <c r="M711" s="68"/>
      <c r="N711" s="68"/>
      <c r="O711" s="68"/>
      <c r="P711" s="68"/>
      <c r="Q711" s="68"/>
      <c r="R711" s="68"/>
      <c r="S711" s="68"/>
      <c r="T711" s="68"/>
      <c r="U711" s="68"/>
      <c r="V711" s="68"/>
      <c r="W711" s="68"/>
      <c r="X711" s="68"/>
      <c r="Y711" s="68"/>
      <c r="Z711" s="68"/>
    </row>
    <row r="712">
      <c r="A712" s="68"/>
      <c r="B712" s="68"/>
      <c r="C712" s="68"/>
      <c r="D712" s="68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68"/>
      <c r="R712" s="68"/>
      <c r="S712" s="68"/>
      <c r="T712" s="68"/>
      <c r="U712" s="68"/>
      <c r="V712" s="68"/>
      <c r="W712" s="68"/>
      <c r="X712" s="68"/>
      <c r="Y712" s="68"/>
      <c r="Z712" s="68"/>
    </row>
    <row r="713">
      <c r="A713" s="68"/>
      <c r="B713" s="68"/>
      <c r="C713" s="68"/>
      <c r="D713" s="68"/>
      <c r="E713" s="68"/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68"/>
      <c r="Q713" s="68"/>
      <c r="R713" s="68"/>
      <c r="S713" s="68"/>
      <c r="T713" s="68"/>
      <c r="U713" s="68"/>
      <c r="V713" s="68"/>
      <c r="W713" s="68"/>
      <c r="X713" s="68"/>
      <c r="Y713" s="68"/>
      <c r="Z713" s="68"/>
    </row>
    <row r="714">
      <c r="A714" s="68"/>
      <c r="B714" s="68"/>
      <c r="C714" s="68"/>
      <c r="D714" s="68"/>
      <c r="E714" s="68"/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68"/>
      <c r="Q714" s="68"/>
      <c r="R714" s="68"/>
      <c r="S714" s="68"/>
      <c r="T714" s="68"/>
      <c r="U714" s="68"/>
      <c r="V714" s="68"/>
      <c r="W714" s="68"/>
      <c r="X714" s="68"/>
      <c r="Y714" s="68"/>
      <c r="Z714" s="68"/>
    </row>
    <row r="715">
      <c r="A715" s="68"/>
      <c r="B715" s="68"/>
      <c r="C715" s="68"/>
      <c r="D715" s="68"/>
      <c r="E715" s="68"/>
      <c r="F715" s="68"/>
      <c r="G715" s="68"/>
      <c r="H715" s="68"/>
      <c r="I715" s="68"/>
      <c r="J715" s="68"/>
      <c r="K715" s="68"/>
      <c r="L715" s="68"/>
      <c r="M715" s="68"/>
      <c r="N715" s="68"/>
      <c r="O715" s="68"/>
      <c r="P715" s="68"/>
      <c r="Q715" s="68"/>
      <c r="R715" s="68"/>
      <c r="S715" s="68"/>
      <c r="T715" s="68"/>
      <c r="U715" s="68"/>
      <c r="V715" s="68"/>
      <c r="W715" s="68"/>
      <c r="X715" s="68"/>
      <c r="Y715" s="68"/>
      <c r="Z715" s="68"/>
    </row>
    <row r="716">
      <c r="A716" s="68"/>
      <c r="B716" s="68"/>
      <c r="C716" s="68"/>
      <c r="D716" s="68"/>
      <c r="E716" s="68"/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68"/>
      <c r="Q716" s="68"/>
      <c r="R716" s="68"/>
      <c r="S716" s="68"/>
      <c r="T716" s="68"/>
      <c r="U716" s="68"/>
      <c r="V716" s="68"/>
      <c r="W716" s="68"/>
      <c r="X716" s="68"/>
      <c r="Y716" s="68"/>
      <c r="Z716" s="68"/>
    </row>
    <row r="717">
      <c r="A717" s="68"/>
      <c r="B717" s="68"/>
      <c r="C717" s="68"/>
      <c r="D717" s="68"/>
      <c r="E717" s="68"/>
      <c r="F717" s="68"/>
      <c r="G717" s="68"/>
      <c r="H717" s="68"/>
      <c r="I717" s="68"/>
      <c r="J717" s="68"/>
      <c r="K717" s="68"/>
      <c r="L717" s="68"/>
      <c r="M717" s="68"/>
      <c r="N717" s="68"/>
      <c r="O717" s="68"/>
      <c r="P717" s="68"/>
      <c r="Q717" s="68"/>
      <c r="R717" s="68"/>
      <c r="S717" s="68"/>
      <c r="T717" s="68"/>
      <c r="U717" s="68"/>
      <c r="V717" s="68"/>
      <c r="W717" s="68"/>
      <c r="X717" s="68"/>
      <c r="Y717" s="68"/>
      <c r="Z717" s="68"/>
    </row>
    <row r="718">
      <c r="A718" s="68"/>
      <c r="B718" s="68"/>
      <c r="C718" s="68"/>
      <c r="D718" s="68"/>
      <c r="E718" s="68"/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68"/>
      <c r="Q718" s="68"/>
      <c r="R718" s="68"/>
      <c r="S718" s="68"/>
      <c r="T718" s="68"/>
      <c r="U718" s="68"/>
      <c r="V718" s="68"/>
      <c r="W718" s="68"/>
      <c r="X718" s="68"/>
      <c r="Y718" s="68"/>
      <c r="Z718" s="68"/>
    </row>
    <row r="719">
      <c r="A719" s="68"/>
      <c r="B719" s="68"/>
      <c r="C719" s="68"/>
      <c r="D719" s="68"/>
      <c r="E719" s="68"/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68"/>
      <c r="Q719" s="68"/>
      <c r="R719" s="68"/>
      <c r="S719" s="68"/>
      <c r="T719" s="68"/>
      <c r="U719" s="68"/>
      <c r="V719" s="68"/>
      <c r="W719" s="68"/>
      <c r="X719" s="68"/>
      <c r="Y719" s="68"/>
      <c r="Z719" s="68"/>
    </row>
    <row r="720">
      <c r="A720" s="68"/>
      <c r="B720" s="68"/>
      <c r="C720" s="68"/>
      <c r="D720" s="68"/>
      <c r="E720" s="68"/>
      <c r="F720" s="68"/>
      <c r="G720" s="68"/>
      <c r="H720" s="68"/>
      <c r="I720" s="68"/>
      <c r="J720" s="68"/>
      <c r="K720" s="68"/>
      <c r="L720" s="68"/>
      <c r="M720" s="68"/>
      <c r="N720" s="68"/>
      <c r="O720" s="68"/>
      <c r="P720" s="68"/>
      <c r="Q720" s="68"/>
      <c r="R720" s="68"/>
      <c r="S720" s="68"/>
      <c r="T720" s="68"/>
      <c r="U720" s="68"/>
      <c r="V720" s="68"/>
      <c r="W720" s="68"/>
      <c r="X720" s="68"/>
      <c r="Y720" s="68"/>
      <c r="Z720" s="68"/>
    </row>
    <row r="721">
      <c r="A721" s="68"/>
      <c r="B721" s="68"/>
      <c r="C721" s="68"/>
      <c r="D721" s="68"/>
      <c r="E721" s="68"/>
      <c r="F721" s="68"/>
      <c r="G721" s="68"/>
      <c r="H721" s="68"/>
      <c r="I721" s="68"/>
      <c r="J721" s="68"/>
      <c r="K721" s="68"/>
      <c r="L721" s="68"/>
      <c r="M721" s="68"/>
      <c r="N721" s="68"/>
      <c r="O721" s="68"/>
      <c r="P721" s="68"/>
      <c r="Q721" s="68"/>
      <c r="R721" s="68"/>
      <c r="S721" s="68"/>
      <c r="T721" s="68"/>
      <c r="U721" s="68"/>
      <c r="V721" s="68"/>
      <c r="W721" s="68"/>
      <c r="X721" s="68"/>
      <c r="Y721" s="68"/>
      <c r="Z721" s="68"/>
    </row>
    <row r="722">
      <c r="A722" s="68"/>
      <c r="B722" s="68"/>
      <c r="C722" s="68"/>
      <c r="D722" s="68"/>
      <c r="E722" s="68"/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68"/>
      <c r="Q722" s="68"/>
      <c r="R722" s="68"/>
      <c r="S722" s="68"/>
      <c r="T722" s="68"/>
      <c r="U722" s="68"/>
      <c r="V722" s="68"/>
      <c r="W722" s="68"/>
      <c r="X722" s="68"/>
      <c r="Y722" s="68"/>
      <c r="Z722" s="68"/>
    </row>
    <row r="723">
      <c r="A723" s="68"/>
      <c r="B723" s="68"/>
      <c r="C723" s="68"/>
      <c r="D723" s="68"/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68"/>
      <c r="Q723" s="68"/>
      <c r="R723" s="68"/>
      <c r="S723" s="68"/>
      <c r="T723" s="68"/>
      <c r="U723" s="68"/>
      <c r="V723" s="68"/>
      <c r="W723" s="68"/>
      <c r="X723" s="68"/>
      <c r="Y723" s="68"/>
      <c r="Z723" s="68"/>
    </row>
    <row r="724">
      <c r="A724" s="68"/>
      <c r="B724" s="68"/>
      <c r="C724" s="68"/>
      <c r="D724" s="68"/>
      <c r="E724" s="68"/>
      <c r="F724" s="68"/>
      <c r="G724" s="68"/>
      <c r="H724" s="68"/>
      <c r="I724" s="68"/>
      <c r="J724" s="68"/>
      <c r="K724" s="68"/>
      <c r="L724" s="68"/>
      <c r="M724" s="68"/>
      <c r="N724" s="68"/>
      <c r="O724" s="68"/>
      <c r="P724" s="68"/>
      <c r="Q724" s="68"/>
      <c r="R724" s="68"/>
      <c r="S724" s="68"/>
      <c r="T724" s="68"/>
      <c r="U724" s="68"/>
      <c r="V724" s="68"/>
      <c r="W724" s="68"/>
      <c r="X724" s="68"/>
      <c r="Y724" s="68"/>
      <c r="Z724" s="68"/>
    </row>
    <row r="725">
      <c r="A725" s="68"/>
      <c r="B725" s="68"/>
      <c r="C725" s="68"/>
      <c r="D725" s="68"/>
      <c r="E725" s="68"/>
      <c r="F725" s="68"/>
      <c r="G725" s="68"/>
      <c r="H725" s="68"/>
      <c r="I725" s="68"/>
      <c r="J725" s="68"/>
      <c r="K725" s="68"/>
      <c r="L725" s="68"/>
      <c r="M725" s="68"/>
      <c r="N725" s="68"/>
      <c r="O725" s="68"/>
      <c r="P725" s="68"/>
      <c r="Q725" s="68"/>
      <c r="R725" s="68"/>
      <c r="S725" s="68"/>
      <c r="T725" s="68"/>
      <c r="U725" s="68"/>
      <c r="V725" s="68"/>
      <c r="W725" s="68"/>
      <c r="X725" s="68"/>
      <c r="Y725" s="68"/>
      <c r="Z725" s="68"/>
    </row>
    <row r="726">
      <c r="A726" s="68"/>
      <c r="B726" s="68"/>
      <c r="C726" s="68"/>
      <c r="D726" s="68"/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68"/>
      <c r="Q726" s="68"/>
      <c r="R726" s="68"/>
      <c r="S726" s="68"/>
      <c r="T726" s="68"/>
      <c r="U726" s="68"/>
      <c r="V726" s="68"/>
      <c r="W726" s="68"/>
      <c r="X726" s="68"/>
      <c r="Y726" s="68"/>
      <c r="Z726" s="68"/>
    </row>
    <row r="727">
      <c r="A727" s="68"/>
      <c r="B727" s="68"/>
      <c r="C727" s="68"/>
      <c r="D727" s="68"/>
      <c r="E727" s="68"/>
      <c r="F727" s="68"/>
      <c r="G727" s="68"/>
      <c r="H727" s="68"/>
      <c r="I727" s="68"/>
      <c r="J727" s="68"/>
      <c r="K727" s="68"/>
      <c r="L727" s="68"/>
      <c r="M727" s="68"/>
      <c r="N727" s="68"/>
      <c r="O727" s="68"/>
      <c r="P727" s="68"/>
      <c r="Q727" s="68"/>
      <c r="R727" s="68"/>
      <c r="S727" s="68"/>
      <c r="T727" s="68"/>
      <c r="U727" s="68"/>
      <c r="V727" s="68"/>
      <c r="W727" s="68"/>
      <c r="X727" s="68"/>
      <c r="Y727" s="68"/>
      <c r="Z727" s="68"/>
    </row>
    <row r="728">
      <c r="A728" s="68"/>
      <c r="B728" s="68"/>
      <c r="C728" s="68"/>
      <c r="D728" s="68"/>
      <c r="E728" s="68"/>
      <c r="F728" s="68"/>
      <c r="G728" s="68"/>
      <c r="H728" s="68"/>
      <c r="I728" s="68"/>
      <c r="J728" s="68"/>
      <c r="K728" s="68"/>
      <c r="L728" s="68"/>
      <c r="M728" s="68"/>
      <c r="N728" s="68"/>
      <c r="O728" s="68"/>
      <c r="P728" s="68"/>
      <c r="Q728" s="68"/>
      <c r="R728" s="68"/>
      <c r="S728" s="68"/>
      <c r="T728" s="68"/>
      <c r="U728" s="68"/>
      <c r="V728" s="68"/>
      <c r="W728" s="68"/>
      <c r="X728" s="68"/>
      <c r="Y728" s="68"/>
      <c r="Z728" s="68"/>
    </row>
    <row r="729">
      <c r="A729" s="68"/>
      <c r="B729" s="68"/>
      <c r="C729" s="68"/>
      <c r="D729" s="68"/>
      <c r="E729" s="68"/>
      <c r="F729" s="68"/>
      <c r="G729" s="68"/>
      <c r="H729" s="68"/>
      <c r="I729" s="68"/>
      <c r="J729" s="68"/>
      <c r="K729" s="68"/>
      <c r="L729" s="68"/>
      <c r="M729" s="68"/>
      <c r="N729" s="68"/>
      <c r="O729" s="68"/>
      <c r="P729" s="68"/>
      <c r="Q729" s="68"/>
      <c r="R729" s="68"/>
      <c r="S729" s="68"/>
      <c r="T729" s="68"/>
      <c r="U729" s="68"/>
      <c r="V729" s="68"/>
      <c r="W729" s="68"/>
      <c r="X729" s="68"/>
      <c r="Y729" s="68"/>
      <c r="Z729" s="68"/>
    </row>
    <row r="730">
      <c r="A730" s="68"/>
      <c r="B730" s="68"/>
      <c r="C730" s="68"/>
      <c r="D730" s="68"/>
      <c r="E730" s="68"/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68"/>
      <c r="Q730" s="68"/>
      <c r="R730" s="68"/>
      <c r="S730" s="68"/>
      <c r="T730" s="68"/>
      <c r="U730" s="68"/>
      <c r="V730" s="68"/>
      <c r="W730" s="68"/>
      <c r="X730" s="68"/>
      <c r="Y730" s="68"/>
      <c r="Z730" s="68"/>
    </row>
    <row r="731">
      <c r="A731" s="68"/>
      <c r="B731" s="68"/>
      <c r="C731" s="68"/>
      <c r="D731" s="68"/>
      <c r="E731" s="68"/>
      <c r="F731" s="68"/>
      <c r="G731" s="68"/>
      <c r="H731" s="68"/>
      <c r="I731" s="68"/>
      <c r="J731" s="68"/>
      <c r="K731" s="68"/>
      <c r="L731" s="68"/>
      <c r="M731" s="68"/>
      <c r="N731" s="68"/>
      <c r="O731" s="68"/>
      <c r="P731" s="68"/>
      <c r="Q731" s="68"/>
      <c r="R731" s="68"/>
      <c r="S731" s="68"/>
      <c r="T731" s="68"/>
      <c r="U731" s="68"/>
      <c r="V731" s="68"/>
      <c r="W731" s="68"/>
      <c r="X731" s="68"/>
      <c r="Y731" s="68"/>
      <c r="Z731" s="68"/>
    </row>
    <row r="732">
      <c r="A732" s="68"/>
      <c r="B732" s="68"/>
      <c r="C732" s="68"/>
      <c r="D732" s="68"/>
      <c r="E732" s="68"/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68"/>
      <c r="Q732" s="68"/>
      <c r="R732" s="68"/>
      <c r="S732" s="68"/>
      <c r="T732" s="68"/>
      <c r="U732" s="68"/>
      <c r="V732" s="68"/>
      <c r="W732" s="68"/>
      <c r="X732" s="68"/>
      <c r="Y732" s="68"/>
      <c r="Z732" s="68"/>
    </row>
    <row r="733">
      <c r="A733" s="68"/>
      <c r="B733" s="68"/>
      <c r="C733" s="68"/>
      <c r="D733" s="68"/>
      <c r="E733" s="68"/>
      <c r="F733" s="68"/>
      <c r="G733" s="68"/>
      <c r="H733" s="68"/>
      <c r="I733" s="68"/>
      <c r="J733" s="68"/>
      <c r="K733" s="68"/>
      <c r="L733" s="68"/>
      <c r="M733" s="68"/>
      <c r="N733" s="68"/>
      <c r="O733" s="68"/>
      <c r="P733" s="68"/>
      <c r="Q733" s="68"/>
      <c r="R733" s="68"/>
      <c r="S733" s="68"/>
      <c r="T733" s="68"/>
      <c r="U733" s="68"/>
      <c r="V733" s="68"/>
      <c r="W733" s="68"/>
      <c r="X733" s="68"/>
      <c r="Y733" s="68"/>
      <c r="Z733" s="68"/>
    </row>
    <row r="734">
      <c r="A734" s="68"/>
      <c r="B734" s="68"/>
      <c r="C734" s="68"/>
      <c r="D734" s="68"/>
      <c r="E734" s="68"/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68"/>
      <c r="Q734" s="68"/>
      <c r="R734" s="68"/>
      <c r="S734" s="68"/>
      <c r="T734" s="68"/>
      <c r="U734" s="68"/>
      <c r="V734" s="68"/>
      <c r="W734" s="68"/>
      <c r="X734" s="68"/>
      <c r="Y734" s="68"/>
      <c r="Z734" s="68"/>
    </row>
    <row r="735">
      <c r="A735" s="68"/>
      <c r="B735" s="68"/>
      <c r="C735" s="68"/>
      <c r="D735" s="68"/>
      <c r="E735" s="68"/>
      <c r="F735" s="68"/>
      <c r="G735" s="68"/>
      <c r="H735" s="68"/>
      <c r="I735" s="68"/>
      <c r="J735" s="68"/>
      <c r="K735" s="68"/>
      <c r="L735" s="68"/>
      <c r="M735" s="68"/>
      <c r="N735" s="68"/>
      <c r="O735" s="68"/>
      <c r="P735" s="68"/>
      <c r="Q735" s="68"/>
      <c r="R735" s="68"/>
      <c r="S735" s="68"/>
      <c r="T735" s="68"/>
      <c r="U735" s="68"/>
      <c r="V735" s="68"/>
      <c r="W735" s="68"/>
      <c r="X735" s="68"/>
      <c r="Y735" s="68"/>
      <c r="Z735" s="68"/>
    </row>
    <row r="736">
      <c r="A736" s="68"/>
      <c r="B736" s="68"/>
      <c r="C736" s="68"/>
      <c r="D736" s="68"/>
      <c r="E736" s="68"/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68"/>
      <c r="Q736" s="68"/>
      <c r="R736" s="68"/>
      <c r="S736" s="68"/>
      <c r="T736" s="68"/>
      <c r="U736" s="68"/>
      <c r="V736" s="68"/>
      <c r="W736" s="68"/>
      <c r="X736" s="68"/>
      <c r="Y736" s="68"/>
      <c r="Z736" s="68"/>
    </row>
    <row r="737">
      <c r="A737" s="68"/>
      <c r="B737" s="68"/>
      <c r="C737" s="68"/>
      <c r="D737" s="68"/>
      <c r="E737" s="68"/>
      <c r="F737" s="68"/>
      <c r="G737" s="68"/>
      <c r="H737" s="68"/>
      <c r="I737" s="68"/>
      <c r="J737" s="68"/>
      <c r="K737" s="68"/>
      <c r="L737" s="68"/>
      <c r="M737" s="68"/>
      <c r="N737" s="68"/>
      <c r="O737" s="68"/>
      <c r="P737" s="68"/>
      <c r="Q737" s="68"/>
      <c r="R737" s="68"/>
      <c r="S737" s="68"/>
      <c r="T737" s="68"/>
      <c r="U737" s="68"/>
      <c r="V737" s="68"/>
      <c r="W737" s="68"/>
      <c r="X737" s="68"/>
      <c r="Y737" s="68"/>
      <c r="Z737" s="68"/>
    </row>
    <row r="738">
      <c r="A738" s="68"/>
      <c r="B738" s="68"/>
      <c r="C738" s="68"/>
      <c r="D738" s="68"/>
      <c r="E738" s="68"/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68"/>
      <c r="Q738" s="68"/>
      <c r="R738" s="68"/>
      <c r="S738" s="68"/>
      <c r="T738" s="68"/>
      <c r="U738" s="68"/>
      <c r="V738" s="68"/>
      <c r="W738" s="68"/>
      <c r="X738" s="68"/>
      <c r="Y738" s="68"/>
      <c r="Z738" s="68"/>
    </row>
    <row r="739">
      <c r="A739" s="68"/>
      <c r="B739" s="68"/>
      <c r="C739" s="68"/>
      <c r="D739" s="68"/>
      <c r="E739" s="68"/>
      <c r="F739" s="68"/>
      <c r="G739" s="68"/>
      <c r="H739" s="68"/>
      <c r="I739" s="68"/>
      <c r="J739" s="68"/>
      <c r="K739" s="68"/>
      <c r="L739" s="68"/>
      <c r="M739" s="68"/>
      <c r="N739" s="68"/>
      <c r="O739" s="68"/>
      <c r="P739" s="68"/>
      <c r="Q739" s="68"/>
      <c r="R739" s="68"/>
      <c r="S739" s="68"/>
      <c r="T739" s="68"/>
      <c r="U739" s="68"/>
      <c r="V739" s="68"/>
      <c r="W739" s="68"/>
      <c r="X739" s="68"/>
      <c r="Y739" s="68"/>
      <c r="Z739" s="68"/>
    </row>
    <row r="740">
      <c r="A740" s="68"/>
      <c r="B740" s="68"/>
      <c r="C740" s="68"/>
      <c r="D740" s="68"/>
      <c r="E740" s="68"/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68"/>
      <c r="Q740" s="68"/>
      <c r="R740" s="68"/>
      <c r="S740" s="68"/>
      <c r="T740" s="68"/>
      <c r="U740" s="68"/>
      <c r="V740" s="68"/>
      <c r="W740" s="68"/>
      <c r="X740" s="68"/>
      <c r="Y740" s="68"/>
      <c r="Z740" s="68"/>
    </row>
    <row r="741">
      <c r="A741" s="68"/>
      <c r="B741" s="68"/>
      <c r="C741" s="68"/>
      <c r="D741" s="68"/>
      <c r="E741" s="68"/>
      <c r="F741" s="68"/>
      <c r="G741" s="68"/>
      <c r="H741" s="68"/>
      <c r="I741" s="68"/>
      <c r="J741" s="68"/>
      <c r="K741" s="68"/>
      <c r="L741" s="68"/>
      <c r="M741" s="68"/>
      <c r="N741" s="68"/>
      <c r="O741" s="68"/>
      <c r="P741" s="68"/>
      <c r="Q741" s="68"/>
      <c r="R741" s="68"/>
      <c r="S741" s="68"/>
      <c r="T741" s="68"/>
      <c r="U741" s="68"/>
      <c r="V741" s="68"/>
      <c r="W741" s="68"/>
      <c r="X741" s="68"/>
      <c r="Y741" s="68"/>
      <c r="Z741" s="68"/>
    </row>
    <row r="742">
      <c r="A742" s="68"/>
      <c r="B742" s="68"/>
      <c r="C742" s="68"/>
      <c r="D742" s="68"/>
      <c r="E742" s="68"/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68"/>
      <c r="Q742" s="68"/>
      <c r="R742" s="68"/>
      <c r="S742" s="68"/>
      <c r="T742" s="68"/>
      <c r="U742" s="68"/>
      <c r="V742" s="68"/>
      <c r="W742" s="68"/>
      <c r="X742" s="68"/>
      <c r="Y742" s="68"/>
      <c r="Z742" s="68"/>
    </row>
    <row r="743">
      <c r="A743" s="68"/>
      <c r="B743" s="68"/>
      <c r="C743" s="68"/>
      <c r="D743" s="68"/>
      <c r="E743" s="68"/>
      <c r="F743" s="68"/>
      <c r="G743" s="68"/>
      <c r="H743" s="68"/>
      <c r="I743" s="68"/>
      <c r="J743" s="68"/>
      <c r="K743" s="68"/>
      <c r="L743" s="68"/>
      <c r="M743" s="68"/>
      <c r="N743" s="68"/>
      <c r="O743" s="68"/>
      <c r="P743" s="68"/>
      <c r="Q743" s="68"/>
      <c r="R743" s="68"/>
      <c r="S743" s="68"/>
      <c r="T743" s="68"/>
      <c r="U743" s="68"/>
      <c r="V743" s="68"/>
      <c r="W743" s="68"/>
      <c r="X743" s="68"/>
      <c r="Y743" s="68"/>
      <c r="Z743" s="68"/>
    </row>
    <row r="744">
      <c r="A744" s="68"/>
      <c r="B744" s="68"/>
      <c r="C744" s="68"/>
      <c r="D744" s="68"/>
      <c r="E744" s="68"/>
      <c r="F744" s="68"/>
      <c r="G744" s="68"/>
      <c r="H744" s="68"/>
      <c r="I744" s="68"/>
      <c r="J744" s="68"/>
      <c r="K744" s="68"/>
      <c r="L744" s="68"/>
      <c r="M744" s="68"/>
      <c r="N744" s="68"/>
      <c r="O744" s="68"/>
      <c r="P744" s="68"/>
      <c r="Q744" s="68"/>
      <c r="R744" s="68"/>
      <c r="S744" s="68"/>
      <c r="T744" s="68"/>
      <c r="U744" s="68"/>
      <c r="V744" s="68"/>
      <c r="W744" s="68"/>
      <c r="X744" s="68"/>
      <c r="Y744" s="68"/>
      <c r="Z744" s="68"/>
    </row>
    <row r="745">
      <c r="A745" s="68"/>
      <c r="B745" s="68"/>
      <c r="C745" s="68"/>
      <c r="D745" s="68"/>
      <c r="E745" s="68"/>
      <c r="F745" s="68"/>
      <c r="G745" s="68"/>
      <c r="H745" s="68"/>
      <c r="I745" s="68"/>
      <c r="J745" s="68"/>
      <c r="K745" s="68"/>
      <c r="L745" s="68"/>
      <c r="M745" s="68"/>
      <c r="N745" s="68"/>
      <c r="O745" s="68"/>
      <c r="P745" s="68"/>
      <c r="Q745" s="68"/>
      <c r="R745" s="68"/>
      <c r="S745" s="68"/>
      <c r="T745" s="68"/>
      <c r="U745" s="68"/>
      <c r="V745" s="68"/>
      <c r="W745" s="68"/>
      <c r="X745" s="68"/>
      <c r="Y745" s="68"/>
      <c r="Z745" s="68"/>
    </row>
    <row r="746">
      <c r="A746" s="68"/>
      <c r="B746" s="68"/>
      <c r="C746" s="68"/>
      <c r="D746" s="68"/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68"/>
      <c r="Q746" s="68"/>
      <c r="R746" s="68"/>
      <c r="S746" s="68"/>
      <c r="T746" s="68"/>
      <c r="U746" s="68"/>
      <c r="V746" s="68"/>
      <c r="W746" s="68"/>
      <c r="X746" s="68"/>
      <c r="Y746" s="68"/>
      <c r="Z746" s="68"/>
    </row>
    <row r="747">
      <c r="A747" s="68"/>
      <c r="B747" s="68"/>
      <c r="C747" s="68"/>
      <c r="D747" s="68"/>
      <c r="E747" s="68"/>
      <c r="F747" s="68"/>
      <c r="G747" s="68"/>
      <c r="H747" s="68"/>
      <c r="I747" s="68"/>
      <c r="J747" s="68"/>
      <c r="K747" s="68"/>
      <c r="L747" s="68"/>
      <c r="M747" s="68"/>
      <c r="N747" s="68"/>
      <c r="O747" s="68"/>
      <c r="P747" s="68"/>
      <c r="Q747" s="68"/>
      <c r="R747" s="68"/>
      <c r="S747" s="68"/>
      <c r="T747" s="68"/>
      <c r="U747" s="68"/>
      <c r="V747" s="68"/>
      <c r="W747" s="68"/>
      <c r="X747" s="68"/>
      <c r="Y747" s="68"/>
      <c r="Z747" s="68"/>
    </row>
    <row r="748">
      <c r="A748" s="68"/>
      <c r="B748" s="68"/>
      <c r="C748" s="68"/>
      <c r="D748" s="68"/>
      <c r="E748" s="68"/>
      <c r="F748" s="68"/>
      <c r="G748" s="68"/>
      <c r="H748" s="68"/>
      <c r="I748" s="68"/>
      <c r="J748" s="68"/>
      <c r="K748" s="68"/>
      <c r="L748" s="68"/>
      <c r="M748" s="68"/>
      <c r="N748" s="68"/>
      <c r="O748" s="68"/>
      <c r="P748" s="68"/>
      <c r="Q748" s="68"/>
      <c r="R748" s="68"/>
      <c r="S748" s="68"/>
      <c r="T748" s="68"/>
      <c r="U748" s="68"/>
      <c r="V748" s="68"/>
      <c r="W748" s="68"/>
      <c r="X748" s="68"/>
      <c r="Y748" s="68"/>
      <c r="Z748" s="68"/>
    </row>
    <row r="749">
      <c r="A749" s="68"/>
      <c r="B749" s="68"/>
      <c r="C749" s="68"/>
      <c r="D749" s="68"/>
      <c r="E749" s="68"/>
      <c r="F749" s="68"/>
      <c r="G749" s="68"/>
      <c r="H749" s="68"/>
      <c r="I749" s="68"/>
      <c r="J749" s="68"/>
      <c r="K749" s="68"/>
      <c r="L749" s="68"/>
      <c r="M749" s="68"/>
      <c r="N749" s="68"/>
      <c r="O749" s="68"/>
      <c r="P749" s="68"/>
      <c r="Q749" s="68"/>
      <c r="R749" s="68"/>
      <c r="S749" s="68"/>
      <c r="T749" s="68"/>
      <c r="U749" s="68"/>
      <c r="V749" s="68"/>
      <c r="W749" s="68"/>
      <c r="X749" s="68"/>
      <c r="Y749" s="68"/>
      <c r="Z749" s="68"/>
    </row>
    <row r="750">
      <c r="A750" s="68"/>
      <c r="B750" s="68"/>
      <c r="C750" s="68"/>
      <c r="D750" s="68"/>
      <c r="E750" s="68"/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68"/>
      <c r="Q750" s="68"/>
      <c r="R750" s="68"/>
      <c r="S750" s="68"/>
      <c r="T750" s="68"/>
      <c r="U750" s="68"/>
      <c r="V750" s="68"/>
      <c r="W750" s="68"/>
      <c r="X750" s="68"/>
      <c r="Y750" s="68"/>
      <c r="Z750" s="68"/>
    </row>
    <row r="751">
      <c r="A751" s="68"/>
      <c r="B751" s="68"/>
      <c r="C751" s="68"/>
      <c r="D751" s="68"/>
      <c r="E751" s="68"/>
      <c r="F751" s="68"/>
      <c r="G751" s="68"/>
      <c r="H751" s="68"/>
      <c r="I751" s="68"/>
      <c r="J751" s="68"/>
      <c r="K751" s="68"/>
      <c r="L751" s="68"/>
      <c r="M751" s="68"/>
      <c r="N751" s="68"/>
      <c r="O751" s="68"/>
      <c r="P751" s="68"/>
      <c r="Q751" s="68"/>
      <c r="R751" s="68"/>
      <c r="S751" s="68"/>
      <c r="T751" s="68"/>
      <c r="U751" s="68"/>
      <c r="V751" s="68"/>
      <c r="W751" s="68"/>
      <c r="X751" s="68"/>
      <c r="Y751" s="68"/>
      <c r="Z751" s="68"/>
    </row>
    <row r="752">
      <c r="A752" s="68"/>
      <c r="B752" s="68"/>
      <c r="C752" s="68"/>
      <c r="D752" s="68"/>
      <c r="E752" s="68"/>
      <c r="F752" s="68"/>
      <c r="G752" s="68"/>
      <c r="H752" s="68"/>
      <c r="I752" s="68"/>
      <c r="J752" s="68"/>
      <c r="K752" s="68"/>
      <c r="L752" s="68"/>
      <c r="M752" s="68"/>
      <c r="N752" s="68"/>
      <c r="O752" s="68"/>
      <c r="P752" s="68"/>
      <c r="Q752" s="68"/>
      <c r="R752" s="68"/>
      <c r="S752" s="68"/>
      <c r="T752" s="68"/>
      <c r="U752" s="68"/>
      <c r="V752" s="68"/>
      <c r="W752" s="68"/>
      <c r="X752" s="68"/>
      <c r="Y752" s="68"/>
      <c r="Z752" s="68"/>
    </row>
    <row r="753">
      <c r="A753" s="68"/>
      <c r="B753" s="68"/>
      <c r="C753" s="68"/>
      <c r="D753" s="68"/>
      <c r="E753" s="68"/>
      <c r="F753" s="68"/>
      <c r="G753" s="68"/>
      <c r="H753" s="68"/>
      <c r="I753" s="68"/>
      <c r="J753" s="68"/>
      <c r="K753" s="68"/>
      <c r="L753" s="68"/>
      <c r="M753" s="68"/>
      <c r="N753" s="68"/>
      <c r="O753" s="68"/>
      <c r="P753" s="68"/>
      <c r="Q753" s="68"/>
      <c r="R753" s="68"/>
      <c r="S753" s="68"/>
      <c r="T753" s="68"/>
      <c r="U753" s="68"/>
      <c r="V753" s="68"/>
      <c r="W753" s="68"/>
      <c r="X753" s="68"/>
      <c r="Y753" s="68"/>
      <c r="Z753" s="68"/>
    </row>
    <row r="754">
      <c r="A754" s="68"/>
      <c r="B754" s="68"/>
      <c r="C754" s="68"/>
      <c r="D754" s="68"/>
      <c r="E754" s="68"/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68"/>
      <c r="Q754" s="68"/>
      <c r="R754" s="68"/>
      <c r="S754" s="68"/>
      <c r="T754" s="68"/>
      <c r="U754" s="68"/>
      <c r="V754" s="68"/>
      <c r="W754" s="68"/>
      <c r="X754" s="68"/>
      <c r="Y754" s="68"/>
      <c r="Z754" s="68"/>
    </row>
    <row r="755">
      <c r="A755" s="68"/>
      <c r="B755" s="68"/>
      <c r="C755" s="68"/>
      <c r="D755" s="68"/>
      <c r="E755" s="68"/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68"/>
      <c r="Q755" s="68"/>
      <c r="R755" s="68"/>
      <c r="S755" s="68"/>
      <c r="T755" s="68"/>
      <c r="U755" s="68"/>
      <c r="V755" s="68"/>
      <c r="W755" s="68"/>
      <c r="X755" s="68"/>
      <c r="Y755" s="68"/>
      <c r="Z755" s="68"/>
    </row>
    <row r="756">
      <c r="A756" s="68"/>
      <c r="B756" s="68"/>
      <c r="C756" s="68"/>
      <c r="D756" s="68"/>
      <c r="E756" s="68"/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68"/>
      <c r="Q756" s="68"/>
      <c r="R756" s="68"/>
      <c r="S756" s="68"/>
      <c r="T756" s="68"/>
      <c r="U756" s="68"/>
      <c r="V756" s="68"/>
      <c r="W756" s="68"/>
      <c r="X756" s="68"/>
      <c r="Y756" s="68"/>
      <c r="Z756" s="68"/>
    </row>
    <row r="757">
      <c r="A757" s="68"/>
      <c r="B757" s="68"/>
      <c r="C757" s="68"/>
      <c r="D757" s="68"/>
      <c r="E757" s="68"/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68"/>
      <c r="Q757" s="68"/>
      <c r="R757" s="68"/>
      <c r="S757" s="68"/>
      <c r="T757" s="68"/>
      <c r="U757" s="68"/>
      <c r="V757" s="68"/>
      <c r="W757" s="68"/>
      <c r="X757" s="68"/>
      <c r="Y757" s="68"/>
      <c r="Z757" s="68"/>
    </row>
    <row r="758">
      <c r="A758" s="68"/>
      <c r="B758" s="68"/>
      <c r="C758" s="68"/>
      <c r="D758" s="68"/>
      <c r="E758" s="68"/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68"/>
      <c r="Q758" s="68"/>
      <c r="R758" s="68"/>
      <c r="S758" s="68"/>
      <c r="T758" s="68"/>
      <c r="U758" s="68"/>
      <c r="V758" s="68"/>
      <c r="W758" s="68"/>
      <c r="X758" s="68"/>
      <c r="Y758" s="68"/>
      <c r="Z758" s="68"/>
    </row>
    <row r="759">
      <c r="A759" s="68"/>
      <c r="B759" s="68"/>
      <c r="C759" s="68"/>
      <c r="D759" s="68"/>
      <c r="E759" s="68"/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68"/>
      <c r="Q759" s="68"/>
      <c r="R759" s="68"/>
      <c r="S759" s="68"/>
      <c r="T759" s="68"/>
      <c r="U759" s="68"/>
      <c r="V759" s="68"/>
      <c r="W759" s="68"/>
      <c r="X759" s="68"/>
      <c r="Y759" s="68"/>
      <c r="Z759" s="68"/>
    </row>
    <row r="760">
      <c r="A760" s="68"/>
      <c r="B760" s="68"/>
      <c r="C760" s="68"/>
      <c r="D760" s="68"/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  <c r="Q760" s="68"/>
      <c r="R760" s="68"/>
      <c r="S760" s="68"/>
      <c r="T760" s="68"/>
      <c r="U760" s="68"/>
      <c r="V760" s="68"/>
      <c r="W760" s="68"/>
      <c r="X760" s="68"/>
      <c r="Y760" s="68"/>
      <c r="Z760" s="68"/>
    </row>
    <row r="761">
      <c r="A761" s="68"/>
      <c r="B761" s="68"/>
      <c r="C761" s="68"/>
      <c r="D761" s="68"/>
      <c r="E761" s="68"/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68"/>
      <c r="Q761" s="68"/>
      <c r="R761" s="68"/>
      <c r="S761" s="68"/>
      <c r="T761" s="68"/>
      <c r="U761" s="68"/>
      <c r="V761" s="68"/>
      <c r="W761" s="68"/>
      <c r="X761" s="68"/>
      <c r="Y761" s="68"/>
      <c r="Z761" s="68"/>
    </row>
    <row r="762">
      <c r="A762" s="68"/>
      <c r="B762" s="68"/>
      <c r="C762" s="68"/>
      <c r="D762" s="68"/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  <c r="Q762" s="68"/>
      <c r="R762" s="68"/>
      <c r="S762" s="68"/>
      <c r="T762" s="68"/>
      <c r="U762" s="68"/>
      <c r="V762" s="68"/>
      <c r="W762" s="68"/>
      <c r="X762" s="68"/>
      <c r="Y762" s="68"/>
      <c r="Z762" s="68"/>
    </row>
    <row r="763">
      <c r="A763" s="68"/>
      <c r="B763" s="68"/>
      <c r="C763" s="68"/>
      <c r="D763" s="68"/>
      <c r="E763" s="68"/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68"/>
      <c r="Q763" s="68"/>
      <c r="R763" s="68"/>
      <c r="S763" s="68"/>
      <c r="T763" s="68"/>
      <c r="U763" s="68"/>
      <c r="V763" s="68"/>
      <c r="W763" s="68"/>
      <c r="X763" s="68"/>
      <c r="Y763" s="68"/>
      <c r="Z763" s="68"/>
    </row>
    <row r="764">
      <c r="A764" s="68"/>
      <c r="B764" s="68"/>
      <c r="C764" s="68"/>
      <c r="D764" s="68"/>
      <c r="E764" s="68"/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68"/>
      <c r="Q764" s="68"/>
      <c r="R764" s="68"/>
      <c r="S764" s="68"/>
      <c r="T764" s="68"/>
      <c r="U764" s="68"/>
      <c r="V764" s="68"/>
      <c r="W764" s="68"/>
      <c r="X764" s="68"/>
      <c r="Y764" s="68"/>
      <c r="Z764" s="68"/>
    </row>
    <row r="765">
      <c r="A765" s="68"/>
      <c r="B765" s="68"/>
      <c r="C765" s="68"/>
      <c r="D765" s="68"/>
      <c r="E765" s="68"/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68"/>
      <c r="Q765" s="68"/>
      <c r="R765" s="68"/>
      <c r="S765" s="68"/>
      <c r="T765" s="68"/>
      <c r="U765" s="68"/>
      <c r="V765" s="68"/>
      <c r="W765" s="68"/>
      <c r="X765" s="68"/>
      <c r="Y765" s="68"/>
      <c r="Z765" s="68"/>
    </row>
    <row r="766">
      <c r="A766" s="68"/>
      <c r="B766" s="68"/>
      <c r="C766" s="68"/>
      <c r="D766" s="68"/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  <c r="Q766" s="68"/>
      <c r="R766" s="68"/>
      <c r="S766" s="68"/>
      <c r="T766" s="68"/>
      <c r="U766" s="68"/>
      <c r="V766" s="68"/>
      <c r="W766" s="68"/>
      <c r="X766" s="68"/>
      <c r="Y766" s="68"/>
      <c r="Z766" s="68"/>
    </row>
    <row r="767">
      <c r="A767" s="68"/>
      <c r="B767" s="68"/>
      <c r="C767" s="68"/>
      <c r="D767" s="68"/>
      <c r="E767" s="68"/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68"/>
      <c r="Q767" s="68"/>
      <c r="R767" s="68"/>
      <c r="S767" s="68"/>
      <c r="T767" s="68"/>
      <c r="U767" s="68"/>
      <c r="V767" s="68"/>
      <c r="W767" s="68"/>
      <c r="X767" s="68"/>
      <c r="Y767" s="68"/>
      <c r="Z767" s="68"/>
    </row>
    <row r="768">
      <c r="A768" s="68"/>
      <c r="B768" s="68"/>
      <c r="C768" s="68"/>
      <c r="D768" s="68"/>
      <c r="E768" s="68"/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68"/>
      <c r="Q768" s="68"/>
      <c r="R768" s="68"/>
      <c r="S768" s="68"/>
      <c r="T768" s="68"/>
      <c r="U768" s="68"/>
      <c r="V768" s="68"/>
      <c r="W768" s="68"/>
      <c r="X768" s="68"/>
      <c r="Y768" s="68"/>
      <c r="Z768" s="68"/>
    </row>
    <row r="769">
      <c r="A769" s="68"/>
      <c r="B769" s="68"/>
      <c r="C769" s="68"/>
      <c r="D769" s="68"/>
      <c r="E769" s="68"/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68"/>
      <c r="Q769" s="68"/>
      <c r="R769" s="68"/>
      <c r="S769" s="68"/>
      <c r="T769" s="68"/>
      <c r="U769" s="68"/>
      <c r="V769" s="68"/>
      <c r="W769" s="68"/>
      <c r="X769" s="68"/>
      <c r="Y769" s="68"/>
      <c r="Z769" s="68"/>
    </row>
    <row r="770">
      <c r="A770" s="68"/>
      <c r="B770" s="68"/>
      <c r="C770" s="68"/>
      <c r="D770" s="68"/>
      <c r="E770" s="68"/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68"/>
      <c r="Q770" s="68"/>
      <c r="R770" s="68"/>
      <c r="S770" s="68"/>
      <c r="T770" s="68"/>
      <c r="U770" s="68"/>
      <c r="V770" s="68"/>
      <c r="W770" s="68"/>
      <c r="X770" s="68"/>
      <c r="Y770" s="68"/>
      <c r="Z770" s="68"/>
    </row>
    <row r="771">
      <c r="A771" s="68"/>
      <c r="B771" s="68"/>
      <c r="C771" s="68"/>
      <c r="D771" s="68"/>
      <c r="E771" s="68"/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68"/>
      <c r="Q771" s="68"/>
      <c r="R771" s="68"/>
      <c r="S771" s="68"/>
      <c r="T771" s="68"/>
      <c r="U771" s="68"/>
      <c r="V771" s="68"/>
      <c r="W771" s="68"/>
      <c r="X771" s="68"/>
      <c r="Y771" s="68"/>
      <c r="Z771" s="68"/>
    </row>
    <row r="772">
      <c r="A772" s="68"/>
      <c r="B772" s="68"/>
      <c r="C772" s="68"/>
      <c r="D772" s="68"/>
      <c r="E772" s="68"/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68"/>
      <c r="Q772" s="68"/>
      <c r="R772" s="68"/>
      <c r="S772" s="68"/>
      <c r="T772" s="68"/>
      <c r="U772" s="68"/>
      <c r="V772" s="68"/>
      <c r="W772" s="68"/>
      <c r="X772" s="68"/>
      <c r="Y772" s="68"/>
      <c r="Z772" s="68"/>
    </row>
    <row r="773">
      <c r="A773" s="68"/>
      <c r="B773" s="68"/>
      <c r="C773" s="68"/>
      <c r="D773" s="68"/>
      <c r="E773" s="68"/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68"/>
      <c r="Q773" s="68"/>
      <c r="R773" s="68"/>
      <c r="S773" s="68"/>
      <c r="T773" s="68"/>
      <c r="U773" s="68"/>
      <c r="V773" s="68"/>
      <c r="W773" s="68"/>
      <c r="X773" s="68"/>
      <c r="Y773" s="68"/>
      <c r="Z773" s="68"/>
    </row>
    <row r="774">
      <c r="A774" s="68"/>
      <c r="B774" s="68"/>
      <c r="C774" s="68"/>
      <c r="D774" s="68"/>
      <c r="E774" s="68"/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68"/>
      <c r="Q774" s="68"/>
      <c r="R774" s="68"/>
      <c r="S774" s="68"/>
      <c r="T774" s="68"/>
      <c r="U774" s="68"/>
      <c r="V774" s="68"/>
      <c r="W774" s="68"/>
      <c r="X774" s="68"/>
      <c r="Y774" s="68"/>
      <c r="Z774" s="68"/>
    </row>
    <row r="775">
      <c r="A775" s="68"/>
      <c r="B775" s="68"/>
      <c r="C775" s="68"/>
      <c r="D775" s="68"/>
      <c r="E775" s="68"/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68"/>
      <c r="Q775" s="68"/>
      <c r="R775" s="68"/>
      <c r="S775" s="68"/>
      <c r="T775" s="68"/>
      <c r="U775" s="68"/>
      <c r="V775" s="68"/>
      <c r="W775" s="68"/>
      <c r="X775" s="68"/>
      <c r="Y775" s="68"/>
      <c r="Z775" s="68"/>
    </row>
    <row r="776">
      <c r="A776" s="68"/>
      <c r="B776" s="68"/>
      <c r="C776" s="68"/>
      <c r="D776" s="68"/>
      <c r="E776" s="68"/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68"/>
      <c r="Q776" s="68"/>
      <c r="R776" s="68"/>
      <c r="S776" s="68"/>
      <c r="T776" s="68"/>
      <c r="U776" s="68"/>
      <c r="V776" s="68"/>
      <c r="W776" s="68"/>
      <c r="X776" s="68"/>
      <c r="Y776" s="68"/>
      <c r="Z776" s="68"/>
    </row>
    <row r="777">
      <c r="A777" s="68"/>
      <c r="B777" s="68"/>
      <c r="C777" s="68"/>
      <c r="D777" s="68"/>
      <c r="E777" s="68"/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68"/>
      <c r="Q777" s="68"/>
      <c r="R777" s="68"/>
      <c r="S777" s="68"/>
      <c r="T777" s="68"/>
      <c r="U777" s="68"/>
      <c r="V777" s="68"/>
      <c r="W777" s="68"/>
      <c r="X777" s="68"/>
      <c r="Y777" s="68"/>
      <c r="Z777" s="68"/>
    </row>
    <row r="778">
      <c r="A778" s="68"/>
      <c r="B778" s="68"/>
      <c r="C778" s="68"/>
      <c r="D778" s="68"/>
      <c r="E778" s="68"/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68"/>
      <c r="Q778" s="68"/>
      <c r="R778" s="68"/>
      <c r="S778" s="68"/>
      <c r="T778" s="68"/>
      <c r="U778" s="68"/>
      <c r="V778" s="68"/>
      <c r="W778" s="68"/>
      <c r="X778" s="68"/>
      <c r="Y778" s="68"/>
      <c r="Z778" s="68"/>
    </row>
    <row r="779">
      <c r="A779" s="68"/>
      <c r="B779" s="68"/>
      <c r="C779" s="68"/>
      <c r="D779" s="68"/>
      <c r="E779" s="68"/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68"/>
      <c r="Q779" s="68"/>
      <c r="R779" s="68"/>
      <c r="S779" s="68"/>
      <c r="T779" s="68"/>
      <c r="U779" s="68"/>
      <c r="V779" s="68"/>
      <c r="W779" s="68"/>
      <c r="X779" s="68"/>
      <c r="Y779" s="68"/>
      <c r="Z779" s="68"/>
    </row>
    <row r="780">
      <c r="A780" s="68"/>
      <c r="B780" s="68"/>
      <c r="C780" s="68"/>
      <c r="D780" s="68"/>
      <c r="E780" s="68"/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68"/>
      <c r="Q780" s="68"/>
      <c r="R780" s="68"/>
      <c r="S780" s="68"/>
      <c r="T780" s="68"/>
      <c r="U780" s="68"/>
      <c r="V780" s="68"/>
      <c r="W780" s="68"/>
      <c r="X780" s="68"/>
      <c r="Y780" s="68"/>
      <c r="Z780" s="68"/>
    </row>
    <row r="781">
      <c r="A781" s="68"/>
      <c r="B781" s="68"/>
      <c r="C781" s="68"/>
      <c r="D781" s="68"/>
      <c r="E781" s="68"/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68"/>
      <c r="Q781" s="68"/>
      <c r="R781" s="68"/>
      <c r="S781" s="68"/>
      <c r="T781" s="68"/>
      <c r="U781" s="68"/>
      <c r="V781" s="68"/>
      <c r="W781" s="68"/>
      <c r="X781" s="68"/>
      <c r="Y781" s="68"/>
      <c r="Z781" s="68"/>
    </row>
    <row r="782">
      <c r="A782" s="68"/>
      <c r="B782" s="68"/>
      <c r="C782" s="68"/>
      <c r="D782" s="68"/>
      <c r="E782" s="68"/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68"/>
      <c r="Q782" s="68"/>
      <c r="R782" s="68"/>
      <c r="S782" s="68"/>
      <c r="T782" s="68"/>
      <c r="U782" s="68"/>
      <c r="V782" s="68"/>
      <c r="W782" s="68"/>
      <c r="X782" s="68"/>
      <c r="Y782" s="68"/>
      <c r="Z782" s="68"/>
    </row>
    <row r="783">
      <c r="A783" s="68"/>
      <c r="B783" s="68"/>
      <c r="C783" s="68"/>
      <c r="D783" s="68"/>
      <c r="E783" s="68"/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68"/>
      <c r="Q783" s="68"/>
      <c r="R783" s="68"/>
      <c r="S783" s="68"/>
      <c r="T783" s="68"/>
      <c r="U783" s="68"/>
      <c r="V783" s="68"/>
      <c r="W783" s="68"/>
      <c r="X783" s="68"/>
      <c r="Y783" s="68"/>
      <c r="Z783" s="68"/>
    </row>
    <row r="784">
      <c r="A784" s="68"/>
      <c r="B784" s="68"/>
      <c r="C784" s="68"/>
      <c r="D784" s="68"/>
      <c r="E784" s="68"/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68"/>
      <c r="Q784" s="68"/>
      <c r="R784" s="68"/>
      <c r="S784" s="68"/>
      <c r="T784" s="68"/>
      <c r="U784" s="68"/>
      <c r="V784" s="68"/>
      <c r="W784" s="68"/>
      <c r="X784" s="68"/>
      <c r="Y784" s="68"/>
      <c r="Z784" s="68"/>
    </row>
    <row r="785">
      <c r="A785" s="68"/>
      <c r="B785" s="68"/>
      <c r="C785" s="68"/>
      <c r="D785" s="68"/>
      <c r="E785" s="68"/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68"/>
      <c r="Q785" s="68"/>
      <c r="R785" s="68"/>
      <c r="S785" s="68"/>
      <c r="T785" s="68"/>
      <c r="U785" s="68"/>
      <c r="V785" s="68"/>
      <c r="W785" s="68"/>
      <c r="X785" s="68"/>
      <c r="Y785" s="68"/>
      <c r="Z785" s="68"/>
    </row>
    <row r="786">
      <c r="A786" s="68"/>
      <c r="B786" s="68"/>
      <c r="C786" s="68"/>
      <c r="D786" s="68"/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  <c r="Q786" s="68"/>
      <c r="R786" s="68"/>
      <c r="S786" s="68"/>
      <c r="T786" s="68"/>
      <c r="U786" s="68"/>
      <c r="V786" s="68"/>
      <c r="W786" s="68"/>
      <c r="X786" s="68"/>
      <c r="Y786" s="68"/>
      <c r="Z786" s="68"/>
    </row>
    <row r="787">
      <c r="A787" s="68"/>
      <c r="B787" s="68"/>
      <c r="C787" s="68"/>
      <c r="D787" s="68"/>
      <c r="E787" s="68"/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68"/>
      <c r="Q787" s="68"/>
      <c r="R787" s="68"/>
      <c r="S787" s="68"/>
      <c r="T787" s="68"/>
      <c r="U787" s="68"/>
      <c r="V787" s="68"/>
      <c r="W787" s="68"/>
      <c r="X787" s="68"/>
      <c r="Y787" s="68"/>
      <c r="Z787" s="68"/>
    </row>
    <row r="788">
      <c r="A788" s="68"/>
      <c r="B788" s="68"/>
      <c r="C788" s="68"/>
      <c r="D788" s="68"/>
      <c r="E788" s="68"/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68"/>
      <c r="Q788" s="68"/>
      <c r="R788" s="68"/>
      <c r="S788" s="68"/>
      <c r="T788" s="68"/>
      <c r="U788" s="68"/>
      <c r="V788" s="68"/>
      <c r="W788" s="68"/>
      <c r="X788" s="68"/>
      <c r="Y788" s="68"/>
      <c r="Z788" s="68"/>
    </row>
    <row r="789">
      <c r="A789" s="68"/>
      <c r="B789" s="68"/>
      <c r="C789" s="68"/>
      <c r="D789" s="68"/>
      <c r="E789" s="68"/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68"/>
      <c r="Q789" s="68"/>
      <c r="R789" s="68"/>
      <c r="S789" s="68"/>
      <c r="T789" s="68"/>
      <c r="U789" s="68"/>
      <c r="V789" s="68"/>
      <c r="W789" s="68"/>
      <c r="X789" s="68"/>
      <c r="Y789" s="68"/>
      <c r="Z789" s="68"/>
    </row>
    <row r="790">
      <c r="A790" s="68"/>
      <c r="B790" s="68"/>
      <c r="C790" s="68"/>
      <c r="D790" s="68"/>
      <c r="E790" s="68"/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68"/>
      <c r="Q790" s="68"/>
      <c r="R790" s="68"/>
      <c r="S790" s="68"/>
      <c r="T790" s="68"/>
      <c r="U790" s="68"/>
      <c r="V790" s="68"/>
      <c r="W790" s="68"/>
      <c r="X790" s="68"/>
      <c r="Y790" s="68"/>
      <c r="Z790" s="68"/>
    </row>
    <row r="791">
      <c r="A791" s="68"/>
      <c r="B791" s="68"/>
      <c r="C791" s="68"/>
      <c r="D791" s="68"/>
      <c r="E791" s="68"/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68"/>
      <c r="Q791" s="68"/>
      <c r="R791" s="68"/>
      <c r="S791" s="68"/>
      <c r="T791" s="68"/>
      <c r="U791" s="68"/>
      <c r="V791" s="68"/>
      <c r="W791" s="68"/>
      <c r="X791" s="68"/>
      <c r="Y791" s="68"/>
      <c r="Z791" s="68"/>
    </row>
    <row r="792">
      <c r="A792" s="68"/>
      <c r="B792" s="68"/>
      <c r="C792" s="68"/>
      <c r="D792" s="68"/>
      <c r="E792" s="68"/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68"/>
      <c r="Q792" s="68"/>
      <c r="R792" s="68"/>
      <c r="S792" s="68"/>
      <c r="T792" s="68"/>
      <c r="U792" s="68"/>
      <c r="V792" s="68"/>
      <c r="W792" s="68"/>
      <c r="X792" s="68"/>
      <c r="Y792" s="68"/>
      <c r="Z792" s="68"/>
    </row>
    <row r="793">
      <c r="A793" s="68"/>
      <c r="B793" s="68"/>
      <c r="C793" s="68"/>
      <c r="D793" s="68"/>
      <c r="E793" s="68"/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68"/>
      <c r="Q793" s="68"/>
      <c r="R793" s="68"/>
      <c r="S793" s="68"/>
      <c r="T793" s="68"/>
      <c r="U793" s="68"/>
      <c r="V793" s="68"/>
      <c r="W793" s="68"/>
      <c r="X793" s="68"/>
      <c r="Y793" s="68"/>
      <c r="Z793" s="68"/>
    </row>
    <row r="794">
      <c r="A794" s="68"/>
      <c r="B794" s="68"/>
      <c r="C794" s="68"/>
      <c r="D794" s="68"/>
      <c r="E794" s="68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  <c r="Q794" s="68"/>
      <c r="R794" s="68"/>
      <c r="S794" s="68"/>
      <c r="T794" s="68"/>
      <c r="U794" s="68"/>
      <c r="V794" s="68"/>
      <c r="W794" s="68"/>
      <c r="X794" s="68"/>
      <c r="Y794" s="68"/>
      <c r="Z794" s="68"/>
    </row>
    <row r="795">
      <c r="A795" s="68"/>
      <c r="B795" s="68"/>
      <c r="C795" s="68"/>
      <c r="D795" s="68"/>
      <c r="E795" s="68"/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68"/>
      <c r="Q795" s="68"/>
      <c r="R795" s="68"/>
      <c r="S795" s="68"/>
      <c r="T795" s="68"/>
      <c r="U795" s="68"/>
      <c r="V795" s="68"/>
      <c r="W795" s="68"/>
      <c r="X795" s="68"/>
      <c r="Y795" s="68"/>
      <c r="Z795" s="68"/>
    </row>
    <row r="796">
      <c r="A796" s="68"/>
      <c r="B796" s="68"/>
      <c r="C796" s="68"/>
      <c r="D796" s="68"/>
      <c r="E796" s="68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  <c r="Q796" s="68"/>
      <c r="R796" s="68"/>
      <c r="S796" s="68"/>
      <c r="T796" s="68"/>
      <c r="U796" s="68"/>
      <c r="V796" s="68"/>
      <c r="W796" s="68"/>
      <c r="X796" s="68"/>
      <c r="Y796" s="68"/>
      <c r="Z796" s="68"/>
    </row>
    <row r="797">
      <c r="A797" s="68"/>
      <c r="B797" s="68"/>
      <c r="C797" s="68"/>
      <c r="D797" s="68"/>
      <c r="E797" s="68"/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68"/>
      <c r="Q797" s="68"/>
      <c r="R797" s="68"/>
      <c r="S797" s="68"/>
      <c r="T797" s="68"/>
      <c r="U797" s="68"/>
      <c r="V797" s="68"/>
      <c r="W797" s="68"/>
      <c r="X797" s="68"/>
      <c r="Y797" s="68"/>
      <c r="Z797" s="68"/>
    </row>
    <row r="798">
      <c r="A798" s="68"/>
      <c r="B798" s="68"/>
      <c r="C798" s="68"/>
      <c r="D798" s="68"/>
      <c r="E798" s="68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  <c r="Q798" s="68"/>
      <c r="R798" s="68"/>
      <c r="S798" s="68"/>
      <c r="T798" s="68"/>
      <c r="U798" s="68"/>
      <c r="V798" s="68"/>
      <c r="W798" s="68"/>
      <c r="X798" s="68"/>
      <c r="Y798" s="68"/>
      <c r="Z798" s="68"/>
    </row>
    <row r="799">
      <c r="A799" s="68"/>
      <c r="B799" s="68"/>
      <c r="C799" s="68"/>
      <c r="D799" s="68"/>
      <c r="E799" s="68"/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68"/>
      <c r="Q799" s="68"/>
      <c r="R799" s="68"/>
      <c r="S799" s="68"/>
      <c r="T799" s="68"/>
      <c r="U799" s="68"/>
      <c r="V799" s="68"/>
      <c r="W799" s="68"/>
      <c r="X799" s="68"/>
      <c r="Y799" s="68"/>
      <c r="Z799" s="68"/>
    </row>
    <row r="800">
      <c r="A800" s="68"/>
      <c r="B800" s="68"/>
      <c r="C800" s="68"/>
      <c r="D800" s="68"/>
      <c r="E800" s="68"/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68"/>
      <c r="Q800" s="68"/>
      <c r="R800" s="68"/>
      <c r="S800" s="68"/>
      <c r="T800" s="68"/>
      <c r="U800" s="68"/>
      <c r="V800" s="68"/>
      <c r="W800" s="68"/>
      <c r="X800" s="68"/>
      <c r="Y800" s="68"/>
      <c r="Z800" s="68"/>
    </row>
    <row r="801">
      <c r="A801" s="68"/>
      <c r="B801" s="68"/>
      <c r="C801" s="68"/>
      <c r="D801" s="68"/>
      <c r="E801" s="68"/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68"/>
      <c r="Q801" s="68"/>
      <c r="R801" s="68"/>
      <c r="S801" s="68"/>
      <c r="T801" s="68"/>
      <c r="U801" s="68"/>
      <c r="V801" s="68"/>
      <c r="W801" s="68"/>
      <c r="X801" s="68"/>
      <c r="Y801" s="68"/>
      <c r="Z801" s="68"/>
    </row>
    <row r="802">
      <c r="A802" s="68"/>
      <c r="B802" s="68"/>
      <c r="C802" s="68"/>
      <c r="D802" s="68"/>
      <c r="E802" s="68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  <c r="Q802" s="68"/>
      <c r="R802" s="68"/>
      <c r="S802" s="68"/>
      <c r="T802" s="68"/>
      <c r="U802" s="68"/>
      <c r="V802" s="68"/>
      <c r="W802" s="68"/>
      <c r="X802" s="68"/>
      <c r="Y802" s="68"/>
      <c r="Z802" s="68"/>
    </row>
    <row r="803">
      <c r="A803" s="68"/>
      <c r="B803" s="68"/>
      <c r="C803" s="68"/>
      <c r="D803" s="68"/>
      <c r="E803" s="68"/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68"/>
      <c r="Q803" s="68"/>
      <c r="R803" s="68"/>
      <c r="S803" s="68"/>
      <c r="T803" s="68"/>
      <c r="U803" s="68"/>
      <c r="V803" s="68"/>
      <c r="W803" s="68"/>
      <c r="X803" s="68"/>
      <c r="Y803" s="68"/>
      <c r="Z803" s="68"/>
    </row>
    <row r="804">
      <c r="A804" s="68"/>
      <c r="B804" s="68"/>
      <c r="C804" s="68"/>
      <c r="D804" s="68"/>
      <c r="E804" s="68"/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68"/>
      <c r="Q804" s="68"/>
      <c r="R804" s="68"/>
      <c r="S804" s="68"/>
      <c r="T804" s="68"/>
      <c r="U804" s="68"/>
      <c r="V804" s="68"/>
      <c r="W804" s="68"/>
      <c r="X804" s="68"/>
      <c r="Y804" s="68"/>
      <c r="Z804" s="68"/>
    </row>
    <row r="805">
      <c r="A805" s="68"/>
      <c r="B805" s="68"/>
      <c r="C805" s="68"/>
      <c r="D805" s="68"/>
      <c r="E805" s="68"/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68"/>
      <c r="Q805" s="68"/>
      <c r="R805" s="68"/>
      <c r="S805" s="68"/>
      <c r="T805" s="68"/>
      <c r="U805" s="68"/>
      <c r="V805" s="68"/>
      <c r="W805" s="68"/>
      <c r="X805" s="68"/>
      <c r="Y805" s="68"/>
      <c r="Z805" s="68"/>
    </row>
    <row r="806">
      <c r="A806" s="68"/>
      <c r="B806" s="68"/>
      <c r="C806" s="68"/>
      <c r="D806" s="68"/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  <c r="Q806" s="68"/>
      <c r="R806" s="68"/>
      <c r="S806" s="68"/>
      <c r="T806" s="68"/>
      <c r="U806" s="68"/>
      <c r="V806" s="68"/>
      <c r="W806" s="68"/>
      <c r="X806" s="68"/>
      <c r="Y806" s="68"/>
      <c r="Z806" s="68"/>
    </row>
    <row r="807">
      <c r="A807" s="68"/>
      <c r="B807" s="68"/>
      <c r="C807" s="68"/>
      <c r="D807" s="68"/>
      <c r="E807" s="68"/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68"/>
      <c r="Q807" s="68"/>
      <c r="R807" s="68"/>
      <c r="S807" s="68"/>
      <c r="T807" s="68"/>
      <c r="U807" s="68"/>
      <c r="V807" s="68"/>
      <c r="W807" s="68"/>
      <c r="X807" s="68"/>
      <c r="Y807" s="68"/>
      <c r="Z807" s="68"/>
    </row>
    <row r="808">
      <c r="A808" s="68"/>
      <c r="B808" s="68"/>
      <c r="C808" s="68"/>
      <c r="D808" s="68"/>
      <c r="E808" s="68"/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68"/>
      <c r="Q808" s="68"/>
      <c r="R808" s="68"/>
      <c r="S808" s="68"/>
      <c r="T808" s="68"/>
      <c r="U808" s="68"/>
      <c r="V808" s="68"/>
      <c r="W808" s="68"/>
      <c r="X808" s="68"/>
      <c r="Y808" s="68"/>
      <c r="Z808" s="68"/>
    </row>
    <row r="809">
      <c r="A809" s="68"/>
      <c r="B809" s="68"/>
      <c r="C809" s="68"/>
      <c r="D809" s="68"/>
      <c r="E809" s="68"/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68"/>
      <c r="Q809" s="68"/>
      <c r="R809" s="68"/>
      <c r="S809" s="68"/>
      <c r="T809" s="68"/>
      <c r="U809" s="68"/>
      <c r="V809" s="68"/>
      <c r="W809" s="68"/>
      <c r="X809" s="68"/>
      <c r="Y809" s="68"/>
      <c r="Z809" s="68"/>
    </row>
    <row r="810">
      <c r="A810" s="68"/>
      <c r="B810" s="68"/>
      <c r="C810" s="68"/>
      <c r="D810" s="68"/>
      <c r="E810" s="68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  <c r="Q810" s="68"/>
      <c r="R810" s="68"/>
      <c r="S810" s="68"/>
      <c r="T810" s="68"/>
      <c r="U810" s="68"/>
      <c r="V810" s="68"/>
      <c r="W810" s="68"/>
      <c r="X810" s="68"/>
      <c r="Y810" s="68"/>
      <c r="Z810" s="68"/>
    </row>
    <row r="811">
      <c r="A811" s="68"/>
      <c r="B811" s="68"/>
      <c r="C811" s="68"/>
      <c r="D811" s="68"/>
      <c r="E811" s="68"/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68"/>
      <c r="Q811" s="68"/>
      <c r="R811" s="68"/>
      <c r="S811" s="68"/>
      <c r="T811" s="68"/>
      <c r="U811" s="68"/>
      <c r="V811" s="68"/>
      <c r="W811" s="68"/>
      <c r="X811" s="68"/>
      <c r="Y811" s="68"/>
      <c r="Z811" s="68"/>
    </row>
    <row r="812">
      <c r="A812" s="68"/>
      <c r="B812" s="68"/>
      <c r="C812" s="68"/>
      <c r="D812" s="68"/>
      <c r="E812" s="68"/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68"/>
      <c r="Q812" s="68"/>
      <c r="R812" s="68"/>
      <c r="S812" s="68"/>
      <c r="T812" s="68"/>
      <c r="U812" s="68"/>
      <c r="V812" s="68"/>
      <c r="W812" s="68"/>
      <c r="X812" s="68"/>
      <c r="Y812" s="68"/>
      <c r="Z812" s="68"/>
    </row>
    <row r="813">
      <c r="A813" s="68"/>
      <c r="B813" s="68"/>
      <c r="C813" s="68"/>
      <c r="D813" s="68"/>
      <c r="E813" s="68"/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68"/>
      <c r="Q813" s="68"/>
      <c r="R813" s="68"/>
      <c r="S813" s="68"/>
      <c r="T813" s="68"/>
      <c r="U813" s="68"/>
      <c r="V813" s="68"/>
      <c r="W813" s="68"/>
      <c r="X813" s="68"/>
      <c r="Y813" s="68"/>
      <c r="Z813" s="68"/>
    </row>
    <row r="814">
      <c r="A814" s="68"/>
      <c r="B814" s="68"/>
      <c r="C814" s="68"/>
      <c r="D814" s="68"/>
      <c r="E814" s="68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  <c r="Q814" s="68"/>
      <c r="R814" s="68"/>
      <c r="S814" s="68"/>
      <c r="T814" s="68"/>
      <c r="U814" s="68"/>
      <c r="V814" s="68"/>
      <c r="W814" s="68"/>
      <c r="X814" s="68"/>
      <c r="Y814" s="68"/>
      <c r="Z814" s="68"/>
    </row>
    <row r="815">
      <c r="A815" s="68"/>
      <c r="B815" s="68"/>
      <c r="C815" s="68"/>
      <c r="D815" s="68"/>
      <c r="E815" s="68"/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68"/>
      <c r="Q815" s="68"/>
      <c r="R815" s="68"/>
      <c r="S815" s="68"/>
      <c r="T815" s="68"/>
      <c r="U815" s="68"/>
      <c r="V815" s="68"/>
      <c r="W815" s="68"/>
      <c r="X815" s="68"/>
      <c r="Y815" s="68"/>
      <c r="Z815" s="68"/>
    </row>
    <row r="816">
      <c r="A816" s="68"/>
      <c r="B816" s="68"/>
      <c r="C816" s="68"/>
      <c r="D816" s="68"/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  <c r="Q816" s="68"/>
      <c r="R816" s="68"/>
      <c r="S816" s="68"/>
      <c r="T816" s="68"/>
      <c r="U816" s="68"/>
      <c r="V816" s="68"/>
      <c r="W816" s="68"/>
      <c r="X816" s="68"/>
      <c r="Y816" s="68"/>
      <c r="Z816" s="68"/>
    </row>
    <row r="817">
      <c r="A817" s="68"/>
      <c r="B817" s="68"/>
      <c r="C817" s="68"/>
      <c r="D817" s="68"/>
      <c r="E817" s="68"/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68"/>
      <c r="Q817" s="68"/>
      <c r="R817" s="68"/>
      <c r="S817" s="68"/>
      <c r="T817" s="68"/>
      <c r="U817" s="68"/>
      <c r="V817" s="68"/>
      <c r="W817" s="68"/>
      <c r="X817" s="68"/>
      <c r="Y817" s="68"/>
      <c r="Z817" s="68"/>
    </row>
    <row r="818">
      <c r="A818" s="68"/>
      <c r="B818" s="68"/>
      <c r="C818" s="68"/>
      <c r="D818" s="68"/>
      <c r="E818" s="68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  <c r="Q818" s="68"/>
      <c r="R818" s="68"/>
      <c r="S818" s="68"/>
      <c r="T818" s="68"/>
      <c r="U818" s="68"/>
      <c r="V818" s="68"/>
      <c r="W818" s="68"/>
      <c r="X818" s="68"/>
      <c r="Y818" s="68"/>
      <c r="Z818" s="68"/>
    </row>
    <row r="819">
      <c r="A819" s="68"/>
      <c r="B819" s="68"/>
      <c r="C819" s="68"/>
      <c r="D819" s="68"/>
      <c r="E819" s="68"/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68"/>
      <c r="Q819" s="68"/>
      <c r="R819" s="68"/>
      <c r="S819" s="68"/>
      <c r="T819" s="68"/>
      <c r="U819" s="68"/>
      <c r="V819" s="68"/>
      <c r="W819" s="68"/>
      <c r="X819" s="68"/>
      <c r="Y819" s="68"/>
      <c r="Z819" s="68"/>
    </row>
    <row r="820">
      <c r="A820" s="68"/>
      <c r="B820" s="68"/>
      <c r="C820" s="68"/>
      <c r="D820" s="68"/>
      <c r="E820" s="68"/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68"/>
      <c r="Q820" s="68"/>
      <c r="R820" s="68"/>
      <c r="S820" s="68"/>
      <c r="T820" s="68"/>
      <c r="U820" s="68"/>
      <c r="V820" s="68"/>
      <c r="W820" s="68"/>
      <c r="X820" s="68"/>
      <c r="Y820" s="68"/>
      <c r="Z820" s="68"/>
    </row>
    <row r="821">
      <c r="A821" s="68"/>
      <c r="B821" s="68"/>
      <c r="C821" s="68"/>
      <c r="D821" s="68"/>
      <c r="E821" s="68"/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68"/>
      <c r="Q821" s="68"/>
      <c r="R821" s="68"/>
      <c r="S821" s="68"/>
      <c r="T821" s="68"/>
      <c r="U821" s="68"/>
      <c r="V821" s="68"/>
      <c r="W821" s="68"/>
      <c r="X821" s="68"/>
      <c r="Y821" s="68"/>
      <c r="Z821" s="68"/>
    </row>
    <row r="822">
      <c r="A822" s="68"/>
      <c r="B822" s="68"/>
      <c r="C822" s="68"/>
      <c r="D822" s="68"/>
      <c r="E822" s="68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  <c r="Q822" s="68"/>
      <c r="R822" s="68"/>
      <c r="S822" s="68"/>
      <c r="T822" s="68"/>
      <c r="U822" s="68"/>
      <c r="V822" s="68"/>
      <c r="W822" s="68"/>
      <c r="X822" s="68"/>
      <c r="Y822" s="68"/>
      <c r="Z822" s="68"/>
    </row>
    <row r="823">
      <c r="A823" s="68"/>
      <c r="B823" s="68"/>
      <c r="C823" s="68"/>
      <c r="D823" s="68"/>
      <c r="E823" s="68"/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68"/>
      <c r="Q823" s="68"/>
      <c r="R823" s="68"/>
      <c r="S823" s="68"/>
      <c r="T823" s="68"/>
      <c r="U823" s="68"/>
      <c r="V823" s="68"/>
      <c r="W823" s="68"/>
      <c r="X823" s="68"/>
      <c r="Y823" s="68"/>
      <c r="Z823" s="68"/>
    </row>
    <row r="824">
      <c r="A824" s="68"/>
      <c r="B824" s="68"/>
      <c r="C824" s="68"/>
      <c r="D824" s="68"/>
      <c r="E824" s="68"/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68"/>
      <c r="Q824" s="68"/>
      <c r="R824" s="68"/>
      <c r="S824" s="68"/>
      <c r="T824" s="68"/>
      <c r="U824" s="68"/>
      <c r="V824" s="68"/>
      <c r="W824" s="68"/>
      <c r="X824" s="68"/>
      <c r="Y824" s="68"/>
      <c r="Z824" s="68"/>
    </row>
    <row r="825">
      <c r="A825" s="68"/>
      <c r="B825" s="68"/>
      <c r="C825" s="68"/>
      <c r="D825" s="68"/>
      <c r="E825" s="68"/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68"/>
      <c r="Q825" s="68"/>
      <c r="R825" s="68"/>
      <c r="S825" s="68"/>
      <c r="T825" s="68"/>
      <c r="U825" s="68"/>
      <c r="V825" s="68"/>
      <c r="W825" s="68"/>
      <c r="X825" s="68"/>
      <c r="Y825" s="68"/>
      <c r="Z825" s="68"/>
    </row>
    <row r="826">
      <c r="A826" s="68"/>
      <c r="B826" s="68"/>
      <c r="C826" s="68"/>
      <c r="D826" s="68"/>
      <c r="E826" s="68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  <c r="Q826" s="68"/>
      <c r="R826" s="68"/>
      <c r="S826" s="68"/>
      <c r="T826" s="68"/>
      <c r="U826" s="68"/>
      <c r="V826" s="68"/>
      <c r="W826" s="68"/>
      <c r="X826" s="68"/>
      <c r="Y826" s="68"/>
      <c r="Z826" s="68"/>
    </row>
    <row r="827">
      <c r="A827" s="68"/>
      <c r="B827" s="68"/>
      <c r="C827" s="68"/>
      <c r="D827" s="68"/>
      <c r="E827" s="68"/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68"/>
      <c r="Q827" s="68"/>
      <c r="R827" s="68"/>
      <c r="S827" s="68"/>
      <c r="T827" s="68"/>
      <c r="U827" s="68"/>
      <c r="V827" s="68"/>
      <c r="W827" s="68"/>
      <c r="X827" s="68"/>
      <c r="Y827" s="68"/>
      <c r="Z827" s="68"/>
    </row>
    <row r="828">
      <c r="A828" s="68"/>
      <c r="B828" s="68"/>
      <c r="C828" s="68"/>
      <c r="D828" s="68"/>
      <c r="E828" s="68"/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68"/>
      <c r="Q828" s="68"/>
      <c r="R828" s="68"/>
      <c r="S828" s="68"/>
      <c r="T828" s="68"/>
      <c r="U828" s="68"/>
      <c r="V828" s="68"/>
      <c r="W828" s="68"/>
      <c r="X828" s="68"/>
      <c r="Y828" s="68"/>
      <c r="Z828" s="68"/>
    </row>
    <row r="829">
      <c r="A829" s="68"/>
      <c r="B829" s="68"/>
      <c r="C829" s="68"/>
      <c r="D829" s="68"/>
      <c r="E829" s="68"/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68"/>
      <c r="Q829" s="68"/>
      <c r="R829" s="68"/>
      <c r="S829" s="68"/>
      <c r="T829" s="68"/>
      <c r="U829" s="68"/>
      <c r="V829" s="68"/>
      <c r="W829" s="68"/>
      <c r="X829" s="68"/>
      <c r="Y829" s="68"/>
      <c r="Z829" s="68"/>
    </row>
    <row r="830">
      <c r="A830" s="68"/>
      <c r="B830" s="68"/>
      <c r="C830" s="68"/>
      <c r="D830" s="68"/>
      <c r="E830" s="68"/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68"/>
      <c r="Q830" s="68"/>
      <c r="R830" s="68"/>
      <c r="S830" s="68"/>
      <c r="T830" s="68"/>
      <c r="U830" s="68"/>
      <c r="V830" s="68"/>
      <c r="W830" s="68"/>
      <c r="X830" s="68"/>
      <c r="Y830" s="68"/>
      <c r="Z830" s="68"/>
    </row>
    <row r="831">
      <c r="A831" s="68"/>
      <c r="B831" s="68"/>
      <c r="C831" s="68"/>
      <c r="D831" s="68"/>
      <c r="E831" s="68"/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68"/>
      <c r="Q831" s="68"/>
      <c r="R831" s="68"/>
      <c r="S831" s="68"/>
      <c r="T831" s="68"/>
      <c r="U831" s="68"/>
      <c r="V831" s="68"/>
      <c r="W831" s="68"/>
      <c r="X831" s="68"/>
      <c r="Y831" s="68"/>
      <c r="Z831" s="68"/>
    </row>
    <row r="832">
      <c r="A832" s="68"/>
      <c r="B832" s="68"/>
      <c r="C832" s="68"/>
      <c r="D832" s="68"/>
      <c r="E832" s="68"/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68"/>
      <c r="Q832" s="68"/>
      <c r="R832" s="68"/>
      <c r="S832" s="68"/>
      <c r="T832" s="68"/>
      <c r="U832" s="68"/>
      <c r="V832" s="68"/>
      <c r="W832" s="68"/>
      <c r="X832" s="68"/>
      <c r="Y832" s="68"/>
      <c r="Z832" s="68"/>
    </row>
    <row r="833">
      <c r="A833" s="68"/>
      <c r="B833" s="68"/>
      <c r="C833" s="68"/>
      <c r="D833" s="68"/>
      <c r="E833" s="68"/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68"/>
      <c r="Q833" s="68"/>
      <c r="R833" s="68"/>
      <c r="S833" s="68"/>
      <c r="T833" s="68"/>
      <c r="U833" s="68"/>
      <c r="V833" s="68"/>
      <c r="W833" s="68"/>
      <c r="X833" s="68"/>
      <c r="Y833" s="68"/>
      <c r="Z833" s="68"/>
    </row>
    <row r="834">
      <c r="A834" s="68"/>
      <c r="B834" s="68"/>
      <c r="C834" s="68"/>
      <c r="D834" s="68"/>
      <c r="E834" s="68"/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68"/>
      <c r="Q834" s="68"/>
      <c r="R834" s="68"/>
      <c r="S834" s="68"/>
      <c r="T834" s="68"/>
      <c r="U834" s="68"/>
      <c r="V834" s="68"/>
      <c r="W834" s="68"/>
      <c r="X834" s="68"/>
      <c r="Y834" s="68"/>
      <c r="Z834" s="68"/>
    </row>
    <row r="835">
      <c r="A835" s="68"/>
      <c r="B835" s="68"/>
      <c r="C835" s="68"/>
      <c r="D835" s="68"/>
      <c r="E835" s="68"/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68"/>
      <c r="Q835" s="68"/>
      <c r="R835" s="68"/>
      <c r="S835" s="68"/>
      <c r="T835" s="68"/>
      <c r="U835" s="68"/>
      <c r="V835" s="68"/>
      <c r="W835" s="68"/>
      <c r="X835" s="68"/>
      <c r="Y835" s="68"/>
      <c r="Z835" s="68"/>
    </row>
    <row r="836">
      <c r="A836" s="68"/>
      <c r="B836" s="68"/>
      <c r="C836" s="68"/>
      <c r="D836" s="68"/>
      <c r="E836" s="68"/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68"/>
      <c r="Q836" s="68"/>
      <c r="R836" s="68"/>
      <c r="S836" s="68"/>
      <c r="T836" s="68"/>
      <c r="U836" s="68"/>
      <c r="V836" s="68"/>
      <c r="W836" s="68"/>
      <c r="X836" s="68"/>
      <c r="Y836" s="68"/>
      <c r="Z836" s="68"/>
    </row>
    <row r="837">
      <c r="A837" s="68"/>
      <c r="B837" s="68"/>
      <c r="C837" s="68"/>
      <c r="D837" s="68"/>
      <c r="E837" s="68"/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68"/>
      <c r="Q837" s="68"/>
      <c r="R837" s="68"/>
      <c r="S837" s="68"/>
      <c r="T837" s="68"/>
      <c r="U837" s="68"/>
      <c r="V837" s="68"/>
      <c r="W837" s="68"/>
      <c r="X837" s="68"/>
      <c r="Y837" s="68"/>
      <c r="Z837" s="68"/>
    </row>
    <row r="838">
      <c r="A838" s="68"/>
      <c r="B838" s="68"/>
      <c r="C838" s="68"/>
      <c r="D838" s="68"/>
      <c r="E838" s="68"/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68"/>
      <c r="Q838" s="68"/>
      <c r="R838" s="68"/>
      <c r="S838" s="68"/>
      <c r="T838" s="68"/>
      <c r="U838" s="68"/>
      <c r="V838" s="68"/>
      <c r="W838" s="68"/>
      <c r="X838" s="68"/>
      <c r="Y838" s="68"/>
      <c r="Z838" s="68"/>
    </row>
    <row r="839">
      <c r="A839" s="68"/>
      <c r="B839" s="68"/>
      <c r="C839" s="68"/>
      <c r="D839" s="68"/>
      <c r="E839" s="68"/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68"/>
      <c r="Q839" s="68"/>
      <c r="R839" s="68"/>
      <c r="S839" s="68"/>
      <c r="T839" s="68"/>
      <c r="U839" s="68"/>
      <c r="V839" s="68"/>
      <c r="W839" s="68"/>
      <c r="X839" s="68"/>
      <c r="Y839" s="68"/>
      <c r="Z839" s="68"/>
    </row>
    <row r="840">
      <c r="A840" s="68"/>
      <c r="B840" s="68"/>
      <c r="C840" s="68"/>
      <c r="D840" s="68"/>
      <c r="E840" s="68"/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68"/>
      <c r="Q840" s="68"/>
      <c r="R840" s="68"/>
      <c r="S840" s="68"/>
      <c r="T840" s="68"/>
      <c r="U840" s="68"/>
      <c r="V840" s="68"/>
      <c r="W840" s="68"/>
      <c r="X840" s="68"/>
      <c r="Y840" s="68"/>
      <c r="Z840" s="68"/>
    </row>
    <row r="841">
      <c r="A841" s="68"/>
      <c r="B841" s="68"/>
      <c r="C841" s="68"/>
      <c r="D841" s="68"/>
      <c r="E841" s="68"/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68"/>
      <c r="Q841" s="68"/>
      <c r="R841" s="68"/>
      <c r="S841" s="68"/>
      <c r="T841" s="68"/>
      <c r="U841" s="68"/>
      <c r="V841" s="68"/>
      <c r="W841" s="68"/>
      <c r="X841" s="68"/>
      <c r="Y841" s="68"/>
      <c r="Z841" s="68"/>
    </row>
    <row r="842">
      <c r="A842" s="68"/>
      <c r="B842" s="68"/>
      <c r="C842" s="68"/>
      <c r="D842" s="68"/>
      <c r="E842" s="68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  <c r="Q842" s="68"/>
      <c r="R842" s="68"/>
      <c r="S842" s="68"/>
      <c r="T842" s="68"/>
      <c r="U842" s="68"/>
      <c r="V842" s="68"/>
      <c r="W842" s="68"/>
      <c r="X842" s="68"/>
      <c r="Y842" s="68"/>
      <c r="Z842" s="68"/>
    </row>
    <row r="843">
      <c r="A843" s="68"/>
      <c r="B843" s="68"/>
      <c r="C843" s="68"/>
      <c r="D843" s="68"/>
      <c r="E843" s="68"/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68"/>
      <c r="Q843" s="68"/>
      <c r="R843" s="68"/>
      <c r="S843" s="68"/>
      <c r="T843" s="68"/>
      <c r="U843" s="68"/>
      <c r="V843" s="68"/>
      <c r="W843" s="68"/>
      <c r="X843" s="68"/>
      <c r="Y843" s="68"/>
      <c r="Z843" s="68"/>
    </row>
    <row r="844">
      <c r="A844" s="68"/>
      <c r="B844" s="68"/>
      <c r="C844" s="68"/>
      <c r="D844" s="68"/>
      <c r="E844" s="68"/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68"/>
      <c r="Q844" s="68"/>
      <c r="R844" s="68"/>
      <c r="S844" s="68"/>
      <c r="T844" s="68"/>
      <c r="U844" s="68"/>
      <c r="V844" s="68"/>
      <c r="W844" s="68"/>
      <c r="X844" s="68"/>
      <c r="Y844" s="68"/>
      <c r="Z844" s="68"/>
    </row>
    <row r="845">
      <c r="A845" s="68"/>
      <c r="B845" s="68"/>
      <c r="C845" s="68"/>
      <c r="D845" s="68"/>
      <c r="E845" s="68"/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68"/>
      <c r="Q845" s="68"/>
      <c r="R845" s="68"/>
      <c r="S845" s="68"/>
      <c r="T845" s="68"/>
      <c r="U845" s="68"/>
      <c r="V845" s="68"/>
      <c r="W845" s="68"/>
      <c r="X845" s="68"/>
      <c r="Y845" s="68"/>
      <c r="Z845" s="68"/>
    </row>
    <row r="846">
      <c r="A846" s="68"/>
      <c r="B846" s="68"/>
      <c r="C846" s="68"/>
      <c r="D846" s="68"/>
      <c r="E846" s="68"/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68"/>
      <c r="Q846" s="68"/>
      <c r="R846" s="68"/>
      <c r="S846" s="68"/>
      <c r="T846" s="68"/>
      <c r="U846" s="68"/>
      <c r="V846" s="68"/>
      <c r="W846" s="68"/>
      <c r="X846" s="68"/>
      <c r="Y846" s="68"/>
      <c r="Z846" s="68"/>
    </row>
    <row r="847">
      <c r="A847" s="68"/>
      <c r="B847" s="68"/>
      <c r="C847" s="68"/>
      <c r="D847" s="68"/>
      <c r="E847" s="68"/>
      <c r="F847" s="68"/>
      <c r="G847" s="68"/>
      <c r="H847" s="68"/>
      <c r="I847" s="68"/>
      <c r="J847" s="68"/>
      <c r="K847" s="68"/>
      <c r="L847" s="68"/>
      <c r="M847" s="68"/>
      <c r="N847" s="68"/>
      <c r="O847" s="68"/>
      <c r="P847" s="68"/>
      <c r="Q847" s="68"/>
      <c r="R847" s="68"/>
      <c r="S847" s="68"/>
      <c r="T847" s="68"/>
      <c r="U847" s="68"/>
      <c r="V847" s="68"/>
      <c r="W847" s="68"/>
      <c r="X847" s="68"/>
      <c r="Y847" s="68"/>
      <c r="Z847" s="68"/>
    </row>
    <row r="848">
      <c r="A848" s="68"/>
      <c r="B848" s="68"/>
      <c r="C848" s="68"/>
      <c r="D848" s="68"/>
      <c r="E848" s="68"/>
      <c r="F848" s="68"/>
      <c r="G848" s="68"/>
      <c r="H848" s="68"/>
      <c r="I848" s="68"/>
      <c r="J848" s="68"/>
      <c r="K848" s="68"/>
      <c r="L848" s="68"/>
      <c r="M848" s="68"/>
      <c r="N848" s="68"/>
      <c r="O848" s="68"/>
      <c r="P848" s="68"/>
      <c r="Q848" s="68"/>
      <c r="R848" s="68"/>
      <c r="S848" s="68"/>
      <c r="T848" s="68"/>
      <c r="U848" s="68"/>
      <c r="V848" s="68"/>
      <c r="W848" s="68"/>
      <c r="X848" s="68"/>
      <c r="Y848" s="68"/>
      <c r="Z848" s="68"/>
    </row>
    <row r="849">
      <c r="A849" s="68"/>
      <c r="B849" s="68"/>
      <c r="C849" s="68"/>
      <c r="D849" s="68"/>
      <c r="E849" s="68"/>
      <c r="F849" s="68"/>
      <c r="G849" s="68"/>
      <c r="H849" s="68"/>
      <c r="I849" s="68"/>
      <c r="J849" s="68"/>
      <c r="K849" s="68"/>
      <c r="L849" s="68"/>
      <c r="M849" s="68"/>
      <c r="N849" s="68"/>
      <c r="O849" s="68"/>
      <c r="P849" s="68"/>
      <c r="Q849" s="68"/>
      <c r="R849" s="68"/>
      <c r="S849" s="68"/>
      <c r="T849" s="68"/>
      <c r="U849" s="68"/>
      <c r="V849" s="68"/>
      <c r="W849" s="68"/>
      <c r="X849" s="68"/>
      <c r="Y849" s="68"/>
      <c r="Z849" s="68"/>
    </row>
    <row r="850">
      <c r="A850" s="68"/>
      <c r="B850" s="68"/>
      <c r="C850" s="68"/>
      <c r="D850" s="68"/>
      <c r="E850" s="68"/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68"/>
      <c r="Q850" s="68"/>
      <c r="R850" s="68"/>
      <c r="S850" s="68"/>
      <c r="T850" s="68"/>
      <c r="U850" s="68"/>
      <c r="V850" s="68"/>
      <c r="W850" s="68"/>
      <c r="X850" s="68"/>
      <c r="Y850" s="68"/>
      <c r="Z850" s="68"/>
    </row>
    <row r="851">
      <c r="A851" s="68"/>
      <c r="B851" s="68"/>
      <c r="C851" s="68"/>
      <c r="D851" s="68"/>
      <c r="E851" s="68"/>
      <c r="F851" s="68"/>
      <c r="G851" s="68"/>
      <c r="H851" s="68"/>
      <c r="I851" s="68"/>
      <c r="J851" s="68"/>
      <c r="K851" s="68"/>
      <c r="L851" s="68"/>
      <c r="M851" s="68"/>
      <c r="N851" s="68"/>
      <c r="O851" s="68"/>
      <c r="P851" s="68"/>
      <c r="Q851" s="68"/>
      <c r="R851" s="68"/>
      <c r="S851" s="68"/>
      <c r="T851" s="68"/>
      <c r="U851" s="68"/>
      <c r="V851" s="68"/>
      <c r="W851" s="68"/>
      <c r="X851" s="68"/>
      <c r="Y851" s="68"/>
      <c r="Z851" s="68"/>
    </row>
    <row r="852">
      <c r="A852" s="68"/>
      <c r="B852" s="68"/>
      <c r="C852" s="68"/>
      <c r="D852" s="68"/>
      <c r="E852" s="68"/>
      <c r="F852" s="68"/>
      <c r="G852" s="68"/>
      <c r="H852" s="68"/>
      <c r="I852" s="68"/>
      <c r="J852" s="68"/>
      <c r="K852" s="68"/>
      <c r="L852" s="68"/>
      <c r="M852" s="68"/>
      <c r="N852" s="68"/>
      <c r="O852" s="68"/>
      <c r="P852" s="68"/>
      <c r="Q852" s="68"/>
      <c r="R852" s="68"/>
      <c r="S852" s="68"/>
      <c r="T852" s="68"/>
      <c r="U852" s="68"/>
      <c r="V852" s="68"/>
      <c r="W852" s="68"/>
      <c r="X852" s="68"/>
      <c r="Y852" s="68"/>
      <c r="Z852" s="68"/>
    </row>
    <row r="853">
      <c r="A853" s="68"/>
      <c r="B853" s="68"/>
      <c r="C853" s="68"/>
      <c r="D853" s="68"/>
      <c r="E853" s="68"/>
      <c r="F853" s="68"/>
      <c r="G853" s="68"/>
      <c r="H853" s="68"/>
      <c r="I853" s="68"/>
      <c r="J853" s="68"/>
      <c r="K853" s="68"/>
      <c r="L853" s="68"/>
      <c r="M853" s="68"/>
      <c r="N853" s="68"/>
      <c r="O853" s="68"/>
      <c r="P853" s="68"/>
      <c r="Q853" s="68"/>
      <c r="R853" s="68"/>
      <c r="S853" s="68"/>
      <c r="T853" s="68"/>
      <c r="U853" s="68"/>
      <c r="V853" s="68"/>
      <c r="W853" s="68"/>
      <c r="X853" s="68"/>
      <c r="Y853" s="68"/>
      <c r="Z853" s="68"/>
    </row>
    <row r="854">
      <c r="A854" s="68"/>
      <c r="B854" s="68"/>
      <c r="C854" s="68"/>
      <c r="D854" s="68"/>
      <c r="E854" s="68"/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68"/>
      <c r="Q854" s="68"/>
      <c r="R854" s="68"/>
      <c r="S854" s="68"/>
      <c r="T854" s="68"/>
      <c r="U854" s="68"/>
      <c r="V854" s="68"/>
      <c r="W854" s="68"/>
      <c r="X854" s="68"/>
      <c r="Y854" s="68"/>
      <c r="Z854" s="68"/>
    </row>
    <row r="855">
      <c r="A855" s="68"/>
      <c r="B855" s="68"/>
      <c r="C855" s="68"/>
      <c r="D855" s="68"/>
      <c r="E855" s="68"/>
      <c r="F855" s="68"/>
      <c r="G855" s="68"/>
      <c r="H855" s="68"/>
      <c r="I855" s="68"/>
      <c r="J855" s="68"/>
      <c r="K855" s="68"/>
      <c r="L855" s="68"/>
      <c r="M855" s="68"/>
      <c r="N855" s="68"/>
      <c r="O855" s="68"/>
      <c r="P855" s="68"/>
      <c r="Q855" s="68"/>
      <c r="R855" s="68"/>
      <c r="S855" s="68"/>
      <c r="T855" s="68"/>
      <c r="U855" s="68"/>
      <c r="V855" s="68"/>
      <c r="W855" s="68"/>
      <c r="X855" s="68"/>
      <c r="Y855" s="68"/>
      <c r="Z855" s="68"/>
    </row>
    <row r="856">
      <c r="A856" s="68"/>
      <c r="B856" s="68"/>
      <c r="C856" s="68"/>
      <c r="D856" s="68"/>
      <c r="E856" s="68"/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68"/>
      <c r="Q856" s="68"/>
      <c r="R856" s="68"/>
      <c r="S856" s="68"/>
      <c r="T856" s="68"/>
      <c r="U856" s="68"/>
      <c r="V856" s="68"/>
      <c r="W856" s="68"/>
      <c r="X856" s="68"/>
      <c r="Y856" s="68"/>
      <c r="Z856" s="68"/>
    </row>
    <row r="857">
      <c r="A857" s="68"/>
      <c r="B857" s="68"/>
      <c r="C857" s="68"/>
      <c r="D857" s="68"/>
      <c r="E857" s="68"/>
      <c r="F857" s="68"/>
      <c r="G857" s="68"/>
      <c r="H857" s="68"/>
      <c r="I857" s="68"/>
      <c r="J857" s="68"/>
      <c r="K857" s="68"/>
      <c r="L857" s="68"/>
      <c r="M857" s="68"/>
      <c r="N857" s="68"/>
      <c r="O857" s="68"/>
      <c r="P857" s="68"/>
      <c r="Q857" s="68"/>
      <c r="R857" s="68"/>
      <c r="S857" s="68"/>
      <c r="T857" s="68"/>
      <c r="U857" s="68"/>
      <c r="V857" s="68"/>
      <c r="W857" s="68"/>
      <c r="X857" s="68"/>
      <c r="Y857" s="68"/>
      <c r="Z857" s="68"/>
    </row>
    <row r="858">
      <c r="A858" s="68"/>
      <c r="B858" s="68"/>
      <c r="C858" s="68"/>
      <c r="D858" s="68"/>
      <c r="E858" s="68"/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68"/>
      <c r="Q858" s="68"/>
      <c r="R858" s="68"/>
      <c r="S858" s="68"/>
      <c r="T858" s="68"/>
      <c r="U858" s="68"/>
      <c r="V858" s="68"/>
      <c r="W858" s="68"/>
      <c r="X858" s="68"/>
      <c r="Y858" s="68"/>
      <c r="Z858" s="68"/>
    </row>
    <row r="859">
      <c r="A859" s="68"/>
      <c r="B859" s="68"/>
      <c r="C859" s="68"/>
      <c r="D859" s="68"/>
      <c r="E859" s="68"/>
      <c r="F859" s="68"/>
      <c r="G859" s="68"/>
      <c r="H859" s="68"/>
      <c r="I859" s="68"/>
      <c r="J859" s="68"/>
      <c r="K859" s="68"/>
      <c r="L859" s="68"/>
      <c r="M859" s="68"/>
      <c r="N859" s="68"/>
      <c r="O859" s="68"/>
      <c r="P859" s="68"/>
      <c r="Q859" s="68"/>
      <c r="R859" s="68"/>
      <c r="S859" s="68"/>
      <c r="T859" s="68"/>
      <c r="U859" s="68"/>
      <c r="V859" s="68"/>
      <c r="W859" s="68"/>
      <c r="X859" s="68"/>
      <c r="Y859" s="68"/>
      <c r="Z859" s="68"/>
    </row>
    <row r="860">
      <c r="A860" s="68"/>
      <c r="B860" s="68"/>
      <c r="C860" s="68"/>
      <c r="D860" s="68"/>
      <c r="E860" s="68"/>
      <c r="F860" s="68"/>
      <c r="G860" s="68"/>
      <c r="H860" s="68"/>
      <c r="I860" s="68"/>
      <c r="J860" s="68"/>
      <c r="K860" s="68"/>
      <c r="L860" s="68"/>
      <c r="M860" s="68"/>
      <c r="N860" s="68"/>
      <c r="O860" s="68"/>
      <c r="P860" s="68"/>
      <c r="Q860" s="68"/>
      <c r="R860" s="68"/>
      <c r="S860" s="68"/>
      <c r="T860" s="68"/>
      <c r="U860" s="68"/>
      <c r="V860" s="68"/>
      <c r="W860" s="68"/>
      <c r="X860" s="68"/>
      <c r="Y860" s="68"/>
      <c r="Z860" s="68"/>
    </row>
    <row r="861">
      <c r="A861" s="68"/>
      <c r="B861" s="68"/>
      <c r="C861" s="68"/>
      <c r="D861" s="68"/>
      <c r="E861" s="68"/>
      <c r="F861" s="68"/>
      <c r="G861" s="68"/>
      <c r="H861" s="68"/>
      <c r="I861" s="68"/>
      <c r="J861" s="68"/>
      <c r="K861" s="68"/>
      <c r="L861" s="68"/>
      <c r="M861" s="68"/>
      <c r="N861" s="68"/>
      <c r="O861" s="68"/>
      <c r="P861" s="68"/>
      <c r="Q861" s="68"/>
      <c r="R861" s="68"/>
      <c r="S861" s="68"/>
      <c r="T861" s="68"/>
      <c r="U861" s="68"/>
      <c r="V861" s="68"/>
      <c r="W861" s="68"/>
      <c r="X861" s="68"/>
      <c r="Y861" s="68"/>
      <c r="Z861" s="68"/>
    </row>
    <row r="862">
      <c r="A862" s="68"/>
      <c r="B862" s="68"/>
      <c r="C862" s="68"/>
      <c r="D862" s="68"/>
      <c r="E862" s="68"/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68"/>
      <c r="Q862" s="68"/>
      <c r="R862" s="68"/>
      <c r="S862" s="68"/>
      <c r="T862" s="68"/>
      <c r="U862" s="68"/>
      <c r="V862" s="68"/>
      <c r="W862" s="68"/>
      <c r="X862" s="68"/>
      <c r="Y862" s="68"/>
      <c r="Z862" s="68"/>
    </row>
    <row r="863">
      <c r="A863" s="68"/>
      <c r="B863" s="68"/>
      <c r="C863" s="68"/>
      <c r="D863" s="68"/>
      <c r="E863" s="68"/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68"/>
      <c r="Q863" s="68"/>
      <c r="R863" s="68"/>
      <c r="S863" s="68"/>
      <c r="T863" s="68"/>
      <c r="U863" s="68"/>
      <c r="V863" s="68"/>
      <c r="W863" s="68"/>
      <c r="X863" s="68"/>
      <c r="Y863" s="68"/>
      <c r="Z863" s="68"/>
    </row>
    <row r="864">
      <c r="A864" s="68"/>
      <c r="B864" s="68"/>
      <c r="C864" s="68"/>
      <c r="D864" s="68"/>
      <c r="E864" s="68"/>
      <c r="F864" s="68"/>
      <c r="G864" s="68"/>
      <c r="H864" s="68"/>
      <c r="I864" s="68"/>
      <c r="J864" s="68"/>
      <c r="K864" s="68"/>
      <c r="L864" s="68"/>
      <c r="M864" s="68"/>
      <c r="N864" s="68"/>
      <c r="O864" s="68"/>
      <c r="P864" s="68"/>
      <c r="Q864" s="68"/>
      <c r="R864" s="68"/>
      <c r="S864" s="68"/>
      <c r="T864" s="68"/>
      <c r="U864" s="68"/>
      <c r="V864" s="68"/>
      <c r="W864" s="68"/>
      <c r="X864" s="68"/>
      <c r="Y864" s="68"/>
      <c r="Z864" s="68"/>
    </row>
    <row r="865">
      <c r="A865" s="68"/>
      <c r="B865" s="68"/>
      <c r="C865" s="68"/>
      <c r="D865" s="68"/>
      <c r="E865" s="68"/>
      <c r="F865" s="68"/>
      <c r="G865" s="68"/>
      <c r="H865" s="68"/>
      <c r="I865" s="68"/>
      <c r="J865" s="68"/>
      <c r="K865" s="68"/>
      <c r="L865" s="68"/>
      <c r="M865" s="68"/>
      <c r="N865" s="68"/>
      <c r="O865" s="68"/>
      <c r="P865" s="68"/>
      <c r="Q865" s="68"/>
      <c r="R865" s="68"/>
      <c r="S865" s="68"/>
      <c r="T865" s="68"/>
      <c r="U865" s="68"/>
      <c r="V865" s="68"/>
      <c r="W865" s="68"/>
      <c r="X865" s="68"/>
      <c r="Y865" s="68"/>
      <c r="Z865" s="68"/>
    </row>
    <row r="866">
      <c r="A866" s="68"/>
      <c r="B866" s="68"/>
      <c r="C866" s="68"/>
      <c r="D866" s="68"/>
      <c r="E866" s="68"/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68"/>
      <c r="Q866" s="68"/>
      <c r="R866" s="68"/>
      <c r="S866" s="68"/>
      <c r="T866" s="68"/>
      <c r="U866" s="68"/>
      <c r="V866" s="68"/>
      <c r="W866" s="68"/>
      <c r="X866" s="68"/>
      <c r="Y866" s="68"/>
      <c r="Z866" s="68"/>
    </row>
    <row r="867">
      <c r="A867" s="68"/>
      <c r="B867" s="68"/>
      <c r="C867" s="68"/>
      <c r="D867" s="68"/>
      <c r="E867" s="68"/>
      <c r="F867" s="68"/>
      <c r="G867" s="68"/>
      <c r="H867" s="68"/>
      <c r="I867" s="68"/>
      <c r="J867" s="68"/>
      <c r="K867" s="68"/>
      <c r="L867" s="68"/>
      <c r="M867" s="68"/>
      <c r="N867" s="68"/>
      <c r="O867" s="68"/>
      <c r="P867" s="68"/>
      <c r="Q867" s="68"/>
      <c r="R867" s="68"/>
      <c r="S867" s="68"/>
      <c r="T867" s="68"/>
      <c r="U867" s="68"/>
      <c r="V867" s="68"/>
      <c r="W867" s="68"/>
      <c r="X867" s="68"/>
      <c r="Y867" s="68"/>
      <c r="Z867" s="68"/>
    </row>
    <row r="868">
      <c r="A868" s="68"/>
      <c r="B868" s="68"/>
      <c r="C868" s="68"/>
      <c r="D868" s="68"/>
      <c r="E868" s="68"/>
      <c r="F868" s="68"/>
      <c r="G868" s="68"/>
      <c r="H868" s="68"/>
      <c r="I868" s="68"/>
      <c r="J868" s="68"/>
      <c r="K868" s="68"/>
      <c r="L868" s="68"/>
      <c r="M868" s="68"/>
      <c r="N868" s="68"/>
      <c r="O868" s="68"/>
      <c r="P868" s="68"/>
      <c r="Q868" s="68"/>
      <c r="R868" s="68"/>
      <c r="S868" s="68"/>
      <c r="T868" s="68"/>
      <c r="U868" s="68"/>
      <c r="V868" s="68"/>
      <c r="W868" s="68"/>
      <c r="X868" s="68"/>
      <c r="Y868" s="68"/>
      <c r="Z868" s="68"/>
    </row>
    <row r="869">
      <c r="A869" s="68"/>
      <c r="B869" s="68"/>
      <c r="C869" s="68"/>
      <c r="D869" s="68"/>
      <c r="E869" s="68"/>
      <c r="F869" s="68"/>
      <c r="G869" s="68"/>
      <c r="H869" s="68"/>
      <c r="I869" s="68"/>
      <c r="J869" s="68"/>
      <c r="K869" s="68"/>
      <c r="L869" s="68"/>
      <c r="M869" s="68"/>
      <c r="N869" s="68"/>
      <c r="O869" s="68"/>
      <c r="P869" s="68"/>
      <c r="Q869" s="68"/>
      <c r="R869" s="68"/>
      <c r="S869" s="68"/>
      <c r="T869" s="68"/>
      <c r="U869" s="68"/>
      <c r="V869" s="68"/>
      <c r="W869" s="68"/>
      <c r="X869" s="68"/>
      <c r="Y869" s="68"/>
      <c r="Z869" s="68"/>
    </row>
    <row r="870">
      <c r="A870" s="68"/>
      <c r="B870" s="68"/>
      <c r="C870" s="68"/>
      <c r="D870" s="68"/>
      <c r="E870" s="68"/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68"/>
      <c r="Q870" s="68"/>
      <c r="R870" s="68"/>
      <c r="S870" s="68"/>
      <c r="T870" s="68"/>
      <c r="U870" s="68"/>
      <c r="V870" s="68"/>
      <c r="W870" s="68"/>
      <c r="X870" s="68"/>
      <c r="Y870" s="68"/>
      <c r="Z870" s="68"/>
    </row>
    <row r="871">
      <c r="A871" s="68"/>
      <c r="B871" s="68"/>
      <c r="C871" s="68"/>
      <c r="D871" s="68"/>
      <c r="E871" s="68"/>
      <c r="F871" s="68"/>
      <c r="G871" s="68"/>
      <c r="H871" s="68"/>
      <c r="I871" s="68"/>
      <c r="J871" s="68"/>
      <c r="K871" s="68"/>
      <c r="L871" s="68"/>
      <c r="M871" s="68"/>
      <c r="N871" s="68"/>
      <c r="O871" s="68"/>
      <c r="P871" s="68"/>
      <c r="Q871" s="68"/>
      <c r="R871" s="68"/>
      <c r="S871" s="68"/>
      <c r="T871" s="68"/>
      <c r="U871" s="68"/>
      <c r="V871" s="68"/>
      <c r="W871" s="68"/>
      <c r="X871" s="68"/>
      <c r="Y871" s="68"/>
      <c r="Z871" s="68"/>
    </row>
    <row r="872">
      <c r="A872" s="68"/>
      <c r="B872" s="68"/>
      <c r="C872" s="68"/>
      <c r="D872" s="68"/>
      <c r="E872" s="68"/>
      <c r="F872" s="68"/>
      <c r="G872" s="68"/>
      <c r="H872" s="68"/>
      <c r="I872" s="68"/>
      <c r="J872" s="68"/>
      <c r="K872" s="68"/>
      <c r="L872" s="68"/>
      <c r="M872" s="68"/>
      <c r="N872" s="68"/>
      <c r="O872" s="68"/>
      <c r="P872" s="68"/>
      <c r="Q872" s="68"/>
      <c r="R872" s="68"/>
      <c r="S872" s="68"/>
      <c r="T872" s="68"/>
      <c r="U872" s="68"/>
      <c r="V872" s="68"/>
      <c r="W872" s="68"/>
      <c r="X872" s="68"/>
      <c r="Y872" s="68"/>
      <c r="Z872" s="68"/>
    </row>
    <row r="873">
      <c r="A873" s="68"/>
      <c r="B873" s="68"/>
      <c r="C873" s="68"/>
      <c r="D873" s="68"/>
      <c r="E873" s="68"/>
      <c r="F873" s="68"/>
      <c r="G873" s="68"/>
      <c r="H873" s="68"/>
      <c r="I873" s="68"/>
      <c r="J873" s="68"/>
      <c r="K873" s="68"/>
      <c r="L873" s="68"/>
      <c r="M873" s="68"/>
      <c r="N873" s="68"/>
      <c r="O873" s="68"/>
      <c r="P873" s="68"/>
      <c r="Q873" s="68"/>
      <c r="R873" s="68"/>
      <c r="S873" s="68"/>
      <c r="T873" s="68"/>
      <c r="U873" s="68"/>
      <c r="V873" s="68"/>
      <c r="W873" s="68"/>
      <c r="X873" s="68"/>
      <c r="Y873" s="68"/>
      <c r="Z873" s="68"/>
    </row>
    <row r="874">
      <c r="A874" s="68"/>
      <c r="B874" s="68"/>
      <c r="C874" s="68"/>
      <c r="D874" s="68"/>
      <c r="E874" s="68"/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68"/>
      <c r="Q874" s="68"/>
      <c r="R874" s="68"/>
      <c r="S874" s="68"/>
      <c r="T874" s="68"/>
      <c r="U874" s="68"/>
      <c r="V874" s="68"/>
      <c r="W874" s="68"/>
      <c r="X874" s="68"/>
      <c r="Y874" s="68"/>
      <c r="Z874" s="68"/>
    </row>
    <row r="875">
      <c r="A875" s="68"/>
      <c r="B875" s="68"/>
      <c r="C875" s="68"/>
      <c r="D875" s="68"/>
      <c r="E875" s="68"/>
      <c r="F875" s="68"/>
      <c r="G875" s="68"/>
      <c r="H875" s="68"/>
      <c r="I875" s="68"/>
      <c r="J875" s="68"/>
      <c r="K875" s="68"/>
      <c r="L875" s="68"/>
      <c r="M875" s="68"/>
      <c r="N875" s="68"/>
      <c r="O875" s="68"/>
      <c r="P875" s="68"/>
      <c r="Q875" s="68"/>
      <c r="R875" s="68"/>
      <c r="S875" s="68"/>
      <c r="T875" s="68"/>
      <c r="U875" s="68"/>
      <c r="V875" s="68"/>
      <c r="W875" s="68"/>
      <c r="X875" s="68"/>
      <c r="Y875" s="68"/>
      <c r="Z875" s="68"/>
    </row>
    <row r="876">
      <c r="A876" s="68"/>
      <c r="B876" s="68"/>
      <c r="C876" s="68"/>
      <c r="D876" s="68"/>
      <c r="E876" s="68"/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68"/>
      <c r="Q876" s="68"/>
      <c r="R876" s="68"/>
      <c r="S876" s="68"/>
      <c r="T876" s="68"/>
      <c r="U876" s="68"/>
      <c r="V876" s="68"/>
      <c r="W876" s="68"/>
      <c r="X876" s="68"/>
      <c r="Y876" s="68"/>
      <c r="Z876" s="68"/>
    </row>
    <row r="877">
      <c r="A877" s="68"/>
      <c r="B877" s="68"/>
      <c r="C877" s="68"/>
      <c r="D877" s="68"/>
      <c r="E877" s="68"/>
      <c r="F877" s="68"/>
      <c r="G877" s="68"/>
      <c r="H877" s="68"/>
      <c r="I877" s="68"/>
      <c r="J877" s="68"/>
      <c r="K877" s="68"/>
      <c r="L877" s="68"/>
      <c r="M877" s="68"/>
      <c r="N877" s="68"/>
      <c r="O877" s="68"/>
      <c r="P877" s="68"/>
      <c r="Q877" s="68"/>
      <c r="R877" s="68"/>
      <c r="S877" s="68"/>
      <c r="T877" s="68"/>
      <c r="U877" s="68"/>
      <c r="V877" s="68"/>
      <c r="W877" s="68"/>
      <c r="X877" s="68"/>
      <c r="Y877" s="68"/>
      <c r="Z877" s="68"/>
    </row>
    <row r="878">
      <c r="A878" s="68"/>
      <c r="B878" s="68"/>
      <c r="C878" s="68"/>
      <c r="D878" s="68"/>
      <c r="E878" s="68"/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68"/>
      <c r="Q878" s="68"/>
      <c r="R878" s="68"/>
      <c r="S878" s="68"/>
      <c r="T878" s="68"/>
      <c r="U878" s="68"/>
      <c r="V878" s="68"/>
      <c r="W878" s="68"/>
      <c r="X878" s="68"/>
      <c r="Y878" s="68"/>
      <c r="Z878" s="68"/>
    </row>
    <row r="879">
      <c r="A879" s="68"/>
      <c r="B879" s="68"/>
      <c r="C879" s="68"/>
      <c r="D879" s="68"/>
      <c r="E879" s="68"/>
      <c r="F879" s="68"/>
      <c r="G879" s="68"/>
      <c r="H879" s="68"/>
      <c r="I879" s="68"/>
      <c r="J879" s="68"/>
      <c r="K879" s="68"/>
      <c r="L879" s="68"/>
      <c r="M879" s="68"/>
      <c r="N879" s="68"/>
      <c r="O879" s="68"/>
      <c r="P879" s="68"/>
      <c r="Q879" s="68"/>
      <c r="R879" s="68"/>
      <c r="S879" s="68"/>
      <c r="T879" s="68"/>
      <c r="U879" s="68"/>
      <c r="V879" s="68"/>
      <c r="W879" s="68"/>
      <c r="X879" s="68"/>
      <c r="Y879" s="68"/>
      <c r="Z879" s="68"/>
    </row>
    <row r="880">
      <c r="A880" s="68"/>
      <c r="B880" s="68"/>
      <c r="C880" s="68"/>
      <c r="D880" s="68"/>
      <c r="E880" s="68"/>
      <c r="F880" s="68"/>
      <c r="G880" s="68"/>
      <c r="H880" s="68"/>
      <c r="I880" s="68"/>
      <c r="J880" s="68"/>
      <c r="K880" s="68"/>
      <c r="L880" s="68"/>
      <c r="M880" s="68"/>
      <c r="N880" s="68"/>
      <c r="O880" s="68"/>
      <c r="P880" s="68"/>
      <c r="Q880" s="68"/>
      <c r="R880" s="68"/>
      <c r="S880" s="68"/>
      <c r="T880" s="68"/>
      <c r="U880" s="68"/>
      <c r="V880" s="68"/>
      <c r="W880" s="68"/>
      <c r="X880" s="68"/>
      <c r="Y880" s="68"/>
      <c r="Z880" s="68"/>
    </row>
    <row r="881">
      <c r="A881" s="68"/>
      <c r="B881" s="68"/>
      <c r="C881" s="68"/>
      <c r="D881" s="68"/>
      <c r="E881" s="68"/>
      <c r="F881" s="68"/>
      <c r="G881" s="68"/>
      <c r="H881" s="68"/>
      <c r="I881" s="68"/>
      <c r="J881" s="68"/>
      <c r="K881" s="68"/>
      <c r="L881" s="68"/>
      <c r="M881" s="68"/>
      <c r="N881" s="68"/>
      <c r="O881" s="68"/>
      <c r="P881" s="68"/>
      <c r="Q881" s="68"/>
      <c r="R881" s="68"/>
      <c r="S881" s="68"/>
      <c r="T881" s="68"/>
      <c r="U881" s="68"/>
      <c r="V881" s="68"/>
      <c r="W881" s="68"/>
      <c r="X881" s="68"/>
      <c r="Y881" s="68"/>
      <c r="Z881" s="68"/>
    </row>
    <row r="882">
      <c r="A882" s="68"/>
      <c r="B882" s="68"/>
      <c r="C882" s="68"/>
      <c r="D882" s="68"/>
      <c r="E882" s="68"/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68"/>
      <c r="Q882" s="68"/>
      <c r="R882" s="68"/>
      <c r="S882" s="68"/>
      <c r="T882" s="68"/>
      <c r="U882" s="68"/>
      <c r="V882" s="68"/>
      <c r="W882" s="68"/>
      <c r="X882" s="68"/>
      <c r="Y882" s="68"/>
      <c r="Z882" s="68"/>
    </row>
    <row r="883">
      <c r="A883" s="68"/>
      <c r="B883" s="68"/>
      <c r="C883" s="68"/>
      <c r="D883" s="68"/>
      <c r="E883" s="68"/>
      <c r="F883" s="68"/>
      <c r="G883" s="68"/>
      <c r="H883" s="68"/>
      <c r="I883" s="68"/>
      <c r="J883" s="68"/>
      <c r="K883" s="68"/>
      <c r="L883" s="68"/>
      <c r="M883" s="68"/>
      <c r="N883" s="68"/>
      <c r="O883" s="68"/>
      <c r="P883" s="68"/>
      <c r="Q883" s="68"/>
      <c r="R883" s="68"/>
      <c r="S883" s="68"/>
      <c r="T883" s="68"/>
      <c r="U883" s="68"/>
      <c r="V883" s="68"/>
      <c r="W883" s="68"/>
      <c r="X883" s="68"/>
      <c r="Y883" s="68"/>
      <c r="Z883" s="68"/>
    </row>
    <row r="884">
      <c r="A884" s="68"/>
      <c r="B884" s="68"/>
      <c r="C884" s="68"/>
      <c r="D884" s="68"/>
      <c r="E884" s="68"/>
      <c r="F884" s="68"/>
      <c r="G884" s="68"/>
      <c r="H884" s="68"/>
      <c r="I884" s="68"/>
      <c r="J884" s="68"/>
      <c r="K884" s="68"/>
      <c r="L884" s="68"/>
      <c r="M884" s="68"/>
      <c r="N884" s="68"/>
      <c r="O884" s="68"/>
      <c r="P884" s="68"/>
      <c r="Q884" s="68"/>
      <c r="R884" s="68"/>
      <c r="S884" s="68"/>
      <c r="T884" s="68"/>
      <c r="U884" s="68"/>
      <c r="V884" s="68"/>
      <c r="W884" s="68"/>
      <c r="X884" s="68"/>
      <c r="Y884" s="68"/>
      <c r="Z884" s="68"/>
    </row>
    <row r="885">
      <c r="A885" s="68"/>
      <c r="B885" s="68"/>
      <c r="C885" s="68"/>
      <c r="D885" s="68"/>
      <c r="E885" s="68"/>
      <c r="F885" s="68"/>
      <c r="G885" s="68"/>
      <c r="H885" s="68"/>
      <c r="I885" s="68"/>
      <c r="J885" s="68"/>
      <c r="K885" s="68"/>
      <c r="L885" s="68"/>
      <c r="M885" s="68"/>
      <c r="N885" s="68"/>
      <c r="O885" s="68"/>
      <c r="P885" s="68"/>
      <c r="Q885" s="68"/>
      <c r="R885" s="68"/>
      <c r="S885" s="68"/>
      <c r="T885" s="68"/>
      <c r="U885" s="68"/>
      <c r="V885" s="68"/>
      <c r="W885" s="68"/>
      <c r="X885" s="68"/>
      <c r="Y885" s="68"/>
      <c r="Z885" s="68"/>
    </row>
    <row r="886">
      <c r="A886" s="68"/>
      <c r="B886" s="68"/>
      <c r="C886" s="68"/>
      <c r="D886" s="68"/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68"/>
      <c r="R886" s="68"/>
      <c r="S886" s="68"/>
      <c r="T886" s="68"/>
      <c r="U886" s="68"/>
      <c r="V886" s="68"/>
      <c r="W886" s="68"/>
      <c r="X886" s="68"/>
      <c r="Y886" s="68"/>
      <c r="Z886" s="68"/>
    </row>
    <row r="887">
      <c r="A887" s="68"/>
      <c r="B887" s="68"/>
      <c r="C887" s="68"/>
      <c r="D887" s="68"/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68"/>
      <c r="R887" s="68"/>
      <c r="S887" s="68"/>
      <c r="T887" s="68"/>
      <c r="U887" s="68"/>
      <c r="V887" s="68"/>
      <c r="W887" s="68"/>
      <c r="X887" s="68"/>
      <c r="Y887" s="68"/>
      <c r="Z887" s="68"/>
    </row>
    <row r="888">
      <c r="A888" s="68"/>
      <c r="B888" s="68"/>
      <c r="C888" s="68"/>
      <c r="D888" s="68"/>
      <c r="E888" s="68"/>
      <c r="F888" s="68"/>
      <c r="G888" s="68"/>
      <c r="H888" s="68"/>
      <c r="I888" s="68"/>
      <c r="J888" s="68"/>
      <c r="K888" s="68"/>
      <c r="L888" s="68"/>
      <c r="M888" s="68"/>
      <c r="N888" s="68"/>
      <c r="O888" s="68"/>
      <c r="P888" s="68"/>
      <c r="Q888" s="68"/>
      <c r="R888" s="68"/>
      <c r="S888" s="68"/>
      <c r="T888" s="68"/>
      <c r="U888" s="68"/>
      <c r="V888" s="68"/>
      <c r="W888" s="68"/>
      <c r="X888" s="68"/>
      <c r="Y888" s="68"/>
      <c r="Z888" s="68"/>
    </row>
    <row r="889">
      <c r="A889" s="68"/>
      <c r="B889" s="68"/>
      <c r="C889" s="68"/>
      <c r="D889" s="68"/>
      <c r="E889" s="68"/>
      <c r="F889" s="68"/>
      <c r="G889" s="68"/>
      <c r="H889" s="68"/>
      <c r="I889" s="68"/>
      <c r="J889" s="68"/>
      <c r="K889" s="68"/>
      <c r="L889" s="68"/>
      <c r="M889" s="68"/>
      <c r="N889" s="68"/>
      <c r="O889" s="68"/>
      <c r="P889" s="68"/>
      <c r="Q889" s="68"/>
      <c r="R889" s="68"/>
      <c r="S889" s="68"/>
      <c r="T889" s="68"/>
      <c r="U889" s="68"/>
      <c r="V889" s="68"/>
      <c r="W889" s="68"/>
      <c r="X889" s="68"/>
      <c r="Y889" s="68"/>
      <c r="Z889" s="68"/>
    </row>
    <row r="890">
      <c r="A890" s="68"/>
      <c r="B890" s="68"/>
      <c r="C890" s="68"/>
      <c r="D890" s="68"/>
      <c r="E890" s="68"/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68"/>
      <c r="Q890" s="68"/>
      <c r="R890" s="68"/>
      <c r="S890" s="68"/>
      <c r="T890" s="68"/>
      <c r="U890" s="68"/>
      <c r="V890" s="68"/>
      <c r="W890" s="68"/>
      <c r="X890" s="68"/>
      <c r="Y890" s="68"/>
      <c r="Z890" s="68"/>
    </row>
    <row r="891">
      <c r="A891" s="68"/>
      <c r="B891" s="68"/>
      <c r="C891" s="68"/>
      <c r="D891" s="68"/>
      <c r="E891" s="68"/>
      <c r="F891" s="68"/>
      <c r="G891" s="68"/>
      <c r="H891" s="68"/>
      <c r="I891" s="68"/>
      <c r="J891" s="68"/>
      <c r="K891" s="68"/>
      <c r="L891" s="68"/>
      <c r="M891" s="68"/>
      <c r="N891" s="68"/>
      <c r="O891" s="68"/>
      <c r="P891" s="68"/>
      <c r="Q891" s="68"/>
      <c r="R891" s="68"/>
      <c r="S891" s="68"/>
      <c r="T891" s="68"/>
      <c r="U891" s="68"/>
      <c r="V891" s="68"/>
      <c r="W891" s="68"/>
      <c r="X891" s="68"/>
      <c r="Y891" s="68"/>
      <c r="Z891" s="68"/>
    </row>
    <row r="892">
      <c r="A892" s="68"/>
      <c r="B892" s="68"/>
      <c r="C892" s="68"/>
      <c r="D892" s="68"/>
      <c r="E892" s="68"/>
      <c r="F892" s="68"/>
      <c r="G892" s="68"/>
      <c r="H892" s="68"/>
      <c r="I892" s="68"/>
      <c r="J892" s="68"/>
      <c r="K892" s="68"/>
      <c r="L892" s="68"/>
      <c r="M892" s="68"/>
      <c r="N892" s="68"/>
      <c r="O892" s="68"/>
      <c r="P892" s="68"/>
      <c r="Q892" s="68"/>
      <c r="R892" s="68"/>
      <c r="S892" s="68"/>
      <c r="T892" s="68"/>
      <c r="U892" s="68"/>
      <c r="V892" s="68"/>
      <c r="W892" s="68"/>
      <c r="X892" s="68"/>
      <c r="Y892" s="68"/>
      <c r="Z892" s="68"/>
    </row>
    <row r="893">
      <c r="A893" s="68"/>
      <c r="B893" s="68"/>
      <c r="C893" s="68"/>
      <c r="D893" s="68"/>
      <c r="E893" s="68"/>
      <c r="F893" s="68"/>
      <c r="G893" s="68"/>
      <c r="H893" s="68"/>
      <c r="I893" s="68"/>
      <c r="J893" s="68"/>
      <c r="K893" s="68"/>
      <c r="L893" s="68"/>
      <c r="M893" s="68"/>
      <c r="N893" s="68"/>
      <c r="O893" s="68"/>
      <c r="P893" s="68"/>
      <c r="Q893" s="68"/>
      <c r="R893" s="68"/>
      <c r="S893" s="68"/>
      <c r="T893" s="68"/>
      <c r="U893" s="68"/>
      <c r="V893" s="68"/>
      <c r="W893" s="68"/>
      <c r="X893" s="68"/>
      <c r="Y893" s="68"/>
      <c r="Z893" s="68"/>
    </row>
    <row r="894">
      <c r="A894" s="68"/>
      <c r="B894" s="68"/>
      <c r="C894" s="68"/>
      <c r="D894" s="68"/>
      <c r="E894" s="68"/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68"/>
      <c r="Q894" s="68"/>
      <c r="R894" s="68"/>
      <c r="S894" s="68"/>
      <c r="T894" s="68"/>
      <c r="U894" s="68"/>
      <c r="V894" s="68"/>
      <c r="W894" s="68"/>
      <c r="X894" s="68"/>
      <c r="Y894" s="68"/>
      <c r="Z894" s="68"/>
    </row>
    <row r="895">
      <c r="A895" s="68"/>
      <c r="B895" s="68"/>
      <c r="C895" s="68"/>
      <c r="D895" s="68"/>
      <c r="E895" s="68"/>
      <c r="F895" s="68"/>
      <c r="G895" s="68"/>
      <c r="H895" s="68"/>
      <c r="I895" s="68"/>
      <c r="J895" s="68"/>
      <c r="K895" s="68"/>
      <c r="L895" s="68"/>
      <c r="M895" s="68"/>
      <c r="N895" s="68"/>
      <c r="O895" s="68"/>
      <c r="P895" s="68"/>
      <c r="Q895" s="68"/>
      <c r="R895" s="68"/>
      <c r="S895" s="68"/>
      <c r="T895" s="68"/>
      <c r="U895" s="68"/>
      <c r="V895" s="68"/>
      <c r="W895" s="68"/>
      <c r="X895" s="68"/>
      <c r="Y895" s="68"/>
      <c r="Z895" s="68"/>
    </row>
    <row r="896">
      <c r="A896" s="68"/>
      <c r="B896" s="68"/>
      <c r="C896" s="68"/>
      <c r="D896" s="68"/>
      <c r="E896" s="68"/>
      <c r="F896" s="68"/>
      <c r="G896" s="68"/>
      <c r="H896" s="68"/>
      <c r="I896" s="68"/>
      <c r="J896" s="68"/>
      <c r="K896" s="68"/>
      <c r="L896" s="68"/>
      <c r="M896" s="68"/>
      <c r="N896" s="68"/>
      <c r="O896" s="68"/>
      <c r="P896" s="68"/>
      <c r="Q896" s="68"/>
      <c r="R896" s="68"/>
      <c r="S896" s="68"/>
      <c r="T896" s="68"/>
      <c r="U896" s="68"/>
      <c r="V896" s="68"/>
      <c r="W896" s="68"/>
      <c r="X896" s="68"/>
      <c r="Y896" s="68"/>
      <c r="Z896" s="68"/>
    </row>
    <row r="897">
      <c r="A897" s="68"/>
      <c r="B897" s="68"/>
      <c r="C897" s="68"/>
      <c r="D897" s="68"/>
      <c r="E897" s="68"/>
      <c r="F897" s="68"/>
      <c r="G897" s="68"/>
      <c r="H897" s="68"/>
      <c r="I897" s="68"/>
      <c r="J897" s="68"/>
      <c r="K897" s="68"/>
      <c r="L897" s="68"/>
      <c r="M897" s="68"/>
      <c r="N897" s="68"/>
      <c r="O897" s="68"/>
      <c r="P897" s="68"/>
      <c r="Q897" s="68"/>
      <c r="R897" s="68"/>
      <c r="S897" s="68"/>
      <c r="T897" s="68"/>
      <c r="U897" s="68"/>
      <c r="V897" s="68"/>
      <c r="W897" s="68"/>
      <c r="X897" s="68"/>
      <c r="Y897" s="68"/>
      <c r="Z897" s="68"/>
    </row>
    <row r="898">
      <c r="A898" s="68"/>
      <c r="B898" s="68"/>
      <c r="C898" s="68"/>
      <c r="D898" s="68"/>
      <c r="E898" s="68"/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68"/>
      <c r="Q898" s="68"/>
      <c r="R898" s="68"/>
      <c r="S898" s="68"/>
      <c r="T898" s="68"/>
      <c r="U898" s="68"/>
      <c r="V898" s="68"/>
      <c r="W898" s="68"/>
      <c r="X898" s="68"/>
      <c r="Y898" s="68"/>
      <c r="Z898" s="68"/>
    </row>
    <row r="899">
      <c r="A899" s="68"/>
      <c r="B899" s="68"/>
      <c r="C899" s="68"/>
      <c r="D899" s="68"/>
      <c r="E899" s="68"/>
      <c r="F899" s="68"/>
      <c r="G899" s="68"/>
      <c r="H899" s="68"/>
      <c r="I899" s="68"/>
      <c r="J899" s="68"/>
      <c r="K899" s="68"/>
      <c r="L899" s="68"/>
      <c r="M899" s="68"/>
      <c r="N899" s="68"/>
      <c r="O899" s="68"/>
      <c r="P899" s="68"/>
      <c r="Q899" s="68"/>
      <c r="R899" s="68"/>
      <c r="S899" s="68"/>
      <c r="T899" s="68"/>
      <c r="U899" s="68"/>
      <c r="V899" s="68"/>
      <c r="W899" s="68"/>
      <c r="X899" s="68"/>
      <c r="Y899" s="68"/>
      <c r="Z899" s="68"/>
    </row>
    <row r="900">
      <c r="A900" s="68"/>
      <c r="B900" s="68"/>
      <c r="C900" s="68"/>
      <c r="D900" s="68"/>
      <c r="E900" s="68"/>
      <c r="F900" s="68"/>
      <c r="G900" s="68"/>
      <c r="H900" s="68"/>
      <c r="I900" s="68"/>
      <c r="J900" s="68"/>
      <c r="K900" s="68"/>
      <c r="L900" s="68"/>
      <c r="M900" s="68"/>
      <c r="N900" s="68"/>
      <c r="O900" s="68"/>
      <c r="P900" s="68"/>
      <c r="Q900" s="68"/>
      <c r="R900" s="68"/>
      <c r="S900" s="68"/>
      <c r="T900" s="68"/>
      <c r="U900" s="68"/>
      <c r="V900" s="68"/>
      <c r="W900" s="68"/>
      <c r="X900" s="68"/>
      <c r="Y900" s="68"/>
      <c r="Z900" s="68"/>
    </row>
    <row r="901">
      <c r="A901" s="68"/>
      <c r="B901" s="68"/>
      <c r="C901" s="68"/>
      <c r="D901" s="68"/>
      <c r="E901" s="68"/>
      <c r="F901" s="68"/>
      <c r="G901" s="68"/>
      <c r="H901" s="68"/>
      <c r="I901" s="68"/>
      <c r="J901" s="68"/>
      <c r="K901" s="68"/>
      <c r="L901" s="68"/>
      <c r="M901" s="68"/>
      <c r="N901" s="68"/>
      <c r="O901" s="68"/>
      <c r="P901" s="68"/>
      <c r="Q901" s="68"/>
      <c r="R901" s="68"/>
      <c r="S901" s="68"/>
      <c r="T901" s="68"/>
      <c r="U901" s="68"/>
      <c r="V901" s="68"/>
      <c r="W901" s="68"/>
      <c r="X901" s="68"/>
      <c r="Y901" s="68"/>
      <c r="Z901" s="68"/>
    </row>
    <row r="902">
      <c r="A902" s="68"/>
      <c r="B902" s="68"/>
      <c r="C902" s="68"/>
      <c r="D902" s="68"/>
      <c r="E902" s="68"/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68"/>
      <c r="Q902" s="68"/>
      <c r="R902" s="68"/>
      <c r="S902" s="68"/>
      <c r="T902" s="68"/>
      <c r="U902" s="68"/>
      <c r="V902" s="68"/>
      <c r="W902" s="68"/>
      <c r="X902" s="68"/>
      <c r="Y902" s="68"/>
      <c r="Z902" s="68"/>
    </row>
    <row r="903">
      <c r="A903" s="68"/>
      <c r="B903" s="68"/>
      <c r="C903" s="68"/>
      <c r="D903" s="68"/>
      <c r="E903" s="68"/>
      <c r="F903" s="68"/>
      <c r="G903" s="68"/>
      <c r="H903" s="68"/>
      <c r="I903" s="68"/>
      <c r="J903" s="68"/>
      <c r="K903" s="68"/>
      <c r="L903" s="68"/>
      <c r="M903" s="68"/>
      <c r="N903" s="68"/>
      <c r="O903" s="68"/>
      <c r="P903" s="68"/>
      <c r="Q903" s="68"/>
      <c r="R903" s="68"/>
      <c r="S903" s="68"/>
      <c r="T903" s="68"/>
      <c r="U903" s="68"/>
      <c r="V903" s="68"/>
      <c r="W903" s="68"/>
      <c r="X903" s="68"/>
      <c r="Y903" s="68"/>
      <c r="Z903" s="68"/>
    </row>
    <row r="904">
      <c r="A904" s="68"/>
      <c r="B904" s="68"/>
      <c r="C904" s="68"/>
      <c r="D904" s="68"/>
      <c r="E904" s="68"/>
      <c r="F904" s="68"/>
      <c r="G904" s="68"/>
      <c r="H904" s="68"/>
      <c r="I904" s="68"/>
      <c r="J904" s="68"/>
      <c r="K904" s="68"/>
      <c r="L904" s="68"/>
      <c r="M904" s="68"/>
      <c r="N904" s="68"/>
      <c r="O904" s="68"/>
      <c r="P904" s="68"/>
      <c r="Q904" s="68"/>
      <c r="R904" s="68"/>
      <c r="S904" s="68"/>
      <c r="T904" s="68"/>
      <c r="U904" s="68"/>
      <c r="V904" s="68"/>
      <c r="W904" s="68"/>
      <c r="X904" s="68"/>
      <c r="Y904" s="68"/>
      <c r="Z904" s="68"/>
    </row>
    <row r="905">
      <c r="A905" s="68"/>
      <c r="B905" s="68"/>
      <c r="C905" s="68"/>
      <c r="D905" s="68"/>
      <c r="E905" s="68"/>
      <c r="F905" s="68"/>
      <c r="G905" s="68"/>
      <c r="H905" s="68"/>
      <c r="I905" s="68"/>
      <c r="J905" s="68"/>
      <c r="K905" s="68"/>
      <c r="L905" s="68"/>
      <c r="M905" s="68"/>
      <c r="N905" s="68"/>
      <c r="O905" s="68"/>
      <c r="P905" s="68"/>
      <c r="Q905" s="68"/>
      <c r="R905" s="68"/>
      <c r="S905" s="68"/>
      <c r="T905" s="68"/>
      <c r="U905" s="68"/>
      <c r="V905" s="68"/>
      <c r="W905" s="68"/>
      <c r="X905" s="68"/>
      <c r="Y905" s="68"/>
      <c r="Z905" s="68"/>
    </row>
    <row r="906">
      <c r="A906" s="68"/>
      <c r="B906" s="68"/>
      <c r="C906" s="68"/>
      <c r="D906" s="68"/>
      <c r="E906" s="68"/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68"/>
      <c r="Q906" s="68"/>
      <c r="R906" s="68"/>
      <c r="S906" s="68"/>
      <c r="T906" s="68"/>
      <c r="U906" s="68"/>
      <c r="V906" s="68"/>
      <c r="W906" s="68"/>
      <c r="X906" s="68"/>
      <c r="Y906" s="68"/>
      <c r="Z906" s="68"/>
    </row>
    <row r="907">
      <c r="A907" s="68"/>
      <c r="B907" s="68"/>
      <c r="C907" s="68"/>
      <c r="D907" s="68"/>
      <c r="E907" s="68"/>
      <c r="F907" s="68"/>
      <c r="G907" s="68"/>
      <c r="H907" s="68"/>
      <c r="I907" s="68"/>
      <c r="J907" s="68"/>
      <c r="K907" s="68"/>
      <c r="L907" s="68"/>
      <c r="M907" s="68"/>
      <c r="N907" s="68"/>
      <c r="O907" s="68"/>
      <c r="P907" s="68"/>
      <c r="Q907" s="68"/>
      <c r="R907" s="68"/>
      <c r="S907" s="68"/>
      <c r="T907" s="68"/>
      <c r="U907" s="68"/>
      <c r="V907" s="68"/>
      <c r="W907" s="68"/>
      <c r="X907" s="68"/>
      <c r="Y907" s="68"/>
      <c r="Z907" s="68"/>
    </row>
    <row r="908">
      <c r="A908" s="68"/>
      <c r="B908" s="68"/>
      <c r="C908" s="68"/>
      <c r="D908" s="68"/>
      <c r="E908" s="68"/>
      <c r="F908" s="68"/>
      <c r="G908" s="68"/>
      <c r="H908" s="68"/>
      <c r="I908" s="68"/>
      <c r="J908" s="68"/>
      <c r="K908" s="68"/>
      <c r="L908" s="68"/>
      <c r="M908" s="68"/>
      <c r="N908" s="68"/>
      <c r="O908" s="68"/>
      <c r="P908" s="68"/>
      <c r="Q908" s="68"/>
      <c r="R908" s="68"/>
      <c r="S908" s="68"/>
      <c r="T908" s="68"/>
      <c r="U908" s="68"/>
      <c r="V908" s="68"/>
      <c r="W908" s="68"/>
      <c r="X908" s="68"/>
      <c r="Y908" s="68"/>
      <c r="Z908" s="68"/>
    </row>
    <row r="909">
      <c r="A909" s="68"/>
      <c r="B909" s="68"/>
      <c r="C909" s="68"/>
      <c r="D909" s="68"/>
      <c r="E909" s="68"/>
      <c r="F909" s="68"/>
      <c r="G909" s="68"/>
      <c r="H909" s="68"/>
      <c r="I909" s="68"/>
      <c r="J909" s="68"/>
      <c r="K909" s="68"/>
      <c r="L909" s="68"/>
      <c r="M909" s="68"/>
      <c r="N909" s="68"/>
      <c r="O909" s="68"/>
      <c r="P909" s="68"/>
      <c r="Q909" s="68"/>
      <c r="R909" s="68"/>
      <c r="S909" s="68"/>
      <c r="T909" s="68"/>
      <c r="U909" s="68"/>
      <c r="V909" s="68"/>
      <c r="W909" s="68"/>
      <c r="X909" s="68"/>
      <c r="Y909" s="68"/>
      <c r="Z909" s="68"/>
    </row>
    <row r="910">
      <c r="A910" s="68"/>
      <c r="B910" s="68"/>
      <c r="C910" s="68"/>
      <c r="D910" s="68"/>
      <c r="E910" s="68"/>
      <c r="F910" s="68"/>
      <c r="G910" s="68"/>
      <c r="H910" s="68"/>
      <c r="I910" s="68"/>
      <c r="J910" s="68"/>
      <c r="K910" s="68"/>
      <c r="L910" s="68"/>
      <c r="M910" s="68"/>
      <c r="N910" s="68"/>
      <c r="O910" s="68"/>
      <c r="P910" s="68"/>
      <c r="Q910" s="68"/>
      <c r="R910" s="68"/>
      <c r="S910" s="68"/>
      <c r="T910" s="68"/>
      <c r="U910" s="68"/>
      <c r="V910" s="68"/>
      <c r="W910" s="68"/>
      <c r="X910" s="68"/>
      <c r="Y910" s="68"/>
      <c r="Z910" s="68"/>
    </row>
    <row r="911">
      <c r="A911" s="68"/>
      <c r="B911" s="68"/>
      <c r="C911" s="68"/>
      <c r="D911" s="68"/>
      <c r="E911" s="68"/>
      <c r="F911" s="68"/>
      <c r="G911" s="68"/>
      <c r="H911" s="68"/>
      <c r="I911" s="68"/>
      <c r="J911" s="68"/>
      <c r="K911" s="68"/>
      <c r="L911" s="68"/>
      <c r="M911" s="68"/>
      <c r="N911" s="68"/>
      <c r="O911" s="68"/>
      <c r="P911" s="68"/>
      <c r="Q911" s="68"/>
      <c r="R911" s="68"/>
      <c r="S911" s="68"/>
      <c r="T911" s="68"/>
      <c r="U911" s="68"/>
      <c r="V911" s="68"/>
      <c r="W911" s="68"/>
      <c r="X911" s="68"/>
      <c r="Y911" s="68"/>
      <c r="Z911" s="68"/>
    </row>
    <row r="912">
      <c r="A912" s="68"/>
      <c r="B912" s="68"/>
      <c r="C912" s="68"/>
      <c r="D912" s="68"/>
      <c r="E912" s="68"/>
      <c r="F912" s="68"/>
      <c r="G912" s="68"/>
      <c r="H912" s="68"/>
      <c r="I912" s="68"/>
      <c r="J912" s="68"/>
      <c r="K912" s="68"/>
      <c r="L912" s="68"/>
      <c r="M912" s="68"/>
      <c r="N912" s="68"/>
      <c r="O912" s="68"/>
      <c r="P912" s="68"/>
      <c r="Q912" s="68"/>
      <c r="R912" s="68"/>
      <c r="S912" s="68"/>
      <c r="T912" s="68"/>
      <c r="U912" s="68"/>
      <c r="V912" s="68"/>
      <c r="W912" s="68"/>
      <c r="X912" s="68"/>
      <c r="Y912" s="68"/>
      <c r="Z912" s="68"/>
    </row>
    <row r="913">
      <c r="A913" s="68"/>
      <c r="B913" s="68"/>
      <c r="C913" s="68"/>
      <c r="D913" s="68"/>
      <c r="E913" s="68"/>
      <c r="F913" s="68"/>
      <c r="G913" s="68"/>
      <c r="H913" s="68"/>
      <c r="I913" s="68"/>
      <c r="J913" s="68"/>
      <c r="K913" s="68"/>
      <c r="L913" s="68"/>
      <c r="M913" s="68"/>
      <c r="N913" s="68"/>
      <c r="O913" s="68"/>
      <c r="P913" s="68"/>
      <c r="Q913" s="68"/>
      <c r="R913" s="68"/>
      <c r="S913" s="68"/>
      <c r="T913" s="68"/>
      <c r="U913" s="68"/>
      <c r="V913" s="68"/>
      <c r="W913" s="68"/>
      <c r="X913" s="68"/>
      <c r="Y913" s="68"/>
      <c r="Z913" s="68"/>
    </row>
    <row r="914">
      <c r="A914" s="68"/>
      <c r="B914" s="68"/>
      <c r="C914" s="68"/>
      <c r="D914" s="68"/>
      <c r="E914" s="68"/>
      <c r="F914" s="68"/>
      <c r="G914" s="68"/>
      <c r="H914" s="68"/>
      <c r="I914" s="68"/>
      <c r="J914" s="68"/>
      <c r="K914" s="68"/>
      <c r="L914" s="68"/>
      <c r="M914" s="68"/>
      <c r="N914" s="68"/>
      <c r="O914" s="68"/>
      <c r="P914" s="68"/>
      <c r="Q914" s="68"/>
      <c r="R914" s="68"/>
      <c r="S914" s="68"/>
      <c r="T914" s="68"/>
      <c r="U914" s="68"/>
      <c r="V914" s="68"/>
      <c r="W914" s="68"/>
      <c r="X914" s="68"/>
      <c r="Y914" s="68"/>
      <c r="Z914" s="68"/>
    </row>
    <row r="915">
      <c r="A915" s="68"/>
      <c r="B915" s="68"/>
      <c r="C915" s="68"/>
      <c r="D915" s="68"/>
      <c r="E915" s="68"/>
      <c r="F915" s="68"/>
      <c r="G915" s="68"/>
      <c r="H915" s="68"/>
      <c r="I915" s="68"/>
      <c r="J915" s="68"/>
      <c r="K915" s="68"/>
      <c r="L915" s="68"/>
      <c r="M915" s="68"/>
      <c r="N915" s="68"/>
      <c r="O915" s="68"/>
      <c r="P915" s="68"/>
      <c r="Q915" s="68"/>
      <c r="R915" s="68"/>
      <c r="S915" s="68"/>
      <c r="T915" s="68"/>
      <c r="U915" s="68"/>
      <c r="V915" s="68"/>
      <c r="W915" s="68"/>
      <c r="X915" s="68"/>
      <c r="Y915" s="68"/>
      <c r="Z915" s="68"/>
    </row>
    <row r="916">
      <c r="A916" s="68"/>
      <c r="B916" s="68"/>
      <c r="C916" s="68"/>
      <c r="D916" s="68"/>
      <c r="E916" s="68"/>
      <c r="F916" s="68"/>
      <c r="G916" s="68"/>
      <c r="H916" s="68"/>
      <c r="I916" s="68"/>
      <c r="J916" s="68"/>
      <c r="K916" s="68"/>
      <c r="L916" s="68"/>
      <c r="M916" s="68"/>
      <c r="N916" s="68"/>
      <c r="O916" s="68"/>
      <c r="P916" s="68"/>
      <c r="Q916" s="68"/>
      <c r="R916" s="68"/>
      <c r="S916" s="68"/>
      <c r="T916" s="68"/>
      <c r="U916" s="68"/>
      <c r="V916" s="68"/>
      <c r="W916" s="68"/>
      <c r="X916" s="68"/>
      <c r="Y916" s="68"/>
      <c r="Z916" s="68"/>
    </row>
    <row r="917">
      <c r="A917" s="68"/>
      <c r="B917" s="68"/>
      <c r="C917" s="68"/>
      <c r="D917" s="68"/>
      <c r="E917" s="68"/>
      <c r="F917" s="68"/>
      <c r="G917" s="68"/>
      <c r="H917" s="68"/>
      <c r="I917" s="68"/>
      <c r="J917" s="68"/>
      <c r="K917" s="68"/>
      <c r="L917" s="68"/>
      <c r="M917" s="68"/>
      <c r="N917" s="68"/>
      <c r="O917" s="68"/>
      <c r="P917" s="68"/>
      <c r="Q917" s="68"/>
      <c r="R917" s="68"/>
      <c r="S917" s="68"/>
      <c r="T917" s="68"/>
      <c r="U917" s="68"/>
      <c r="V917" s="68"/>
      <c r="W917" s="68"/>
      <c r="X917" s="68"/>
      <c r="Y917" s="68"/>
      <c r="Z917" s="68"/>
    </row>
    <row r="918">
      <c r="A918" s="68"/>
      <c r="B918" s="68"/>
      <c r="C918" s="68"/>
      <c r="D918" s="68"/>
      <c r="E918" s="68"/>
      <c r="F918" s="68"/>
      <c r="G918" s="68"/>
      <c r="H918" s="68"/>
      <c r="I918" s="68"/>
      <c r="J918" s="68"/>
      <c r="K918" s="68"/>
      <c r="L918" s="68"/>
      <c r="M918" s="68"/>
      <c r="N918" s="68"/>
      <c r="O918" s="68"/>
      <c r="P918" s="68"/>
      <c r="Q918" s="68"/>
      <c r="R918" s="68"/>
      <c r="S918" s="68"/>
      <c r="T918" s="68"/>
      <c r="U918" s="68"/>
      <c r="V918" s="68"/>
      <c r="W918" s="68"/>
      <c r="X918" s="68"/>
      <c r="Y918" s="68"/>
      <c r="Z918" s="68"/>
    </row>
    <row r="919">
      <c r="A919" s="68"/>
      <c r="B919" s="68"/>
      <c r="C919" s="68"/>
      <c r="D919" s="68"/>
      <c r="E919" s="68"/>
      <c r="F919" s="68"/>
      <c r="G919" s="68"/>
      <c r="H919" s="68"/>
      <c r="I919" s="68"/>
      <c r="J919" s="68"/>
      <c r="K919" s="68"/>
      <c r="L919" s="68"/>
      <c r="M919" s="68"/>
      <c r="N919" s="68"/>
      <c r="O919" s="68"/>
      <c r="P919" s="68"/>
      <c r="Q919" s="68"/>
      <c r="R919" s="68"/>
      <c r="S919" s="68"/>
      <c r="T919" s="68"/>
      <c r="U919" s="68"/>
      <c r="V919" s="68"/>
      <c r="W919" s="68"/>
      <c r="X919" s="68"/>
      <c r="Y919" s="68"/>
      <c r="Z919" s="68"/>
    </row>
    <row r="920">
      <c r="A920" s="68"/>
      <c r="B920" s="68"/>
      <c r="C920" s="68"/>
      <c r="D920" s="68"/>
      <c r="E920" s="68"/>
      <c r="F920" s="68"/>
      <c r="G920" s="68"/>
      <c r="H920" s="68"/>
      <c r="I920" s="68"/>
      <c r="J920" s="68"/>
      <c r="K920" s="68"/>
      <c r="L920" s="68"/>
      <c r="M920" s="68"/>
      <c r="N920" s="68"/>
      <c r="O920" s="68"/>
      <c r="P920" s="68"/>
      <c r="Q920" s="68"/>
      <c r="R920" s="68"/>
      <c r="S920" s="68"/>
      <c r="T920" s="68"/>
      <c r="U920" s="68"/>
      <c r="V920" s="68"/>
      <c r="W920" s="68"/>
      <c r="X920" s="68"/>
      <c r="Y920" s="68"/>
      <c r="Z920" s="68"/>
    </row>
    <row r="921">
      <c r="A921" s="68"/>
      <c r="B921" s="68"/>
      <c r="C921" s="68"/>
      <c r="D921" s="68"/>
      <c r="E921" s="68"/>
      <c r="F921" s="68"/>
      <c r="G921" s="68"/>
      <c r="H921" s="68"/>
      <c r="I921" s="68"/>
      <c r="J921" s="68"/>
      <c r="K921" s="68"/>
      <c r="L921" s="68"/>
      <c r="M921" s="68"/>
      <c r="N921" s="68"/>
      <c r="O921" s="68"/>
      <c r="P921" s="68"/>
      <c r="Q921" s="68"/>
      <c r="R921" s="68"/>
      <c r="S921" s="68"/>
      <c r="T921" s="68"/>
      <c r="U921" s="68"/>
      <c r="V921" s="68"/>
      <c r="W921" s="68"/>
      <c r="X921" s="68"/>
      <c r="Y921" s="68"/>
      <c r="Z921" s="68"/>
    </row>
    <row r="922">
      <c r="A922" s="68"/>
      <c r="B922" s="68"/>
      <c r="C922" s="68"/>
      <c r="D922" s="68"/>
      <c r="E922" s="68"/>
      <c r="F922" s="68"/>
      <c r="G922" s="68"/>
      <c r="H922" s="68"/>
      <c r="I922" s="68"/>
      <c r="J922" s="68"/>
      <c r="K922" s="68"/>
      <c r="L922" s="68"/>
      <c r="M922" s="68"/>
      <c r="N922" s="68"/>
      <c r="O922" s="68"/>
      <c r="P922" s="68"/>
      <c r="Q922" s="68"/>
      <c r="R922" s="68"/>
      <c r="S922" s="68"/>
      <c r="T922" s="68"/>
      <c r="U922" s="68"/>
      <c r="V922" s="68"/>
      <c r="W922" s="68"/>
      <c r="X922" s="68"/>
      <c r="Y922" s="68"/>
      <c r="Z922" s="68"/>
    </row>
    <row r="923">
      <c r="A923" s="68"/>
      <c r="B923" s="68"/>
      <c r="C923" s="68"/>
      <c r="D923" s="68"/>
      <c r="E923" s="68"/>
      <c r="F923" s="68"/>
      <c r="G923" s="68"/>
      <c r="H923" s="68"/>
      <c r="I923" s="68"/>
      <c r="J923" s="68"/>
      <c r="K923" s="68"/>
      <c r="L923" s="68"/>
      <c r="M923" s="68"/>
      <c r="N923" s="68"/>
      <c r="O923" s="68"/>
      <c r="P923" s="68"/>
      <c r="Q923" s="68"/>
      <c r="R923" s="68"/>
      <c r="S923" s="68"/>
      <c r="T923" s="68"/>
      <c r="U923" s="68"/>
      <c r="V923" s="68"/>
      <c r="W923" s="68"/>
      <c r="X923" s="68"/>
      <c r="Y923" s="68"/>
      <c r="Z923" s="68"/>
    </row>
    <row r="924">
      <c r="A924" s="68"/>
      <c r="B924" s="68"/>
      <c r="C924" s="68"/>
      <c r="D924" s="68"/>
      <c r="E924" s="68"/>
      <c r="F924" s="68"/>
      <c r="G924" s="68"/>
      <c r="H924" s="68"/>
      <c r="I924" s="68"/>
      <c r="J924" s="68"/>
      <c r="K924" s="68"/>
      <c r="L924" s="68"/>
      <c r="M924" s="68"/>
      <c r="N924" s="68"/>
      <c r="O924" s="68"/>
      <c r="P924" s="68"/>
      <c r="Q924" s="68"/>
      <c r="R924" s="68"/>
      <c r="S924" s="68"/>
      <c r="T924" s="68"/>
      <c r="U924" s="68"/>
      <c r="V924" s="68"/>
      <c r="W924" s="68"/>
      <c r="X924" s="68"/>
      <c r="Y924" s="68"/>
      <c r="Z924" s="68"/>
    </row>
    <row r="925">
      <c r="A925" s="68"/>
      <c r="B925" s="68"/>
      <c r="C925" s="68"/>
      <c r="D925" s="68"/>
      <c r="E925" s="68"/>
      <c r="F925" s="68"/>
      <c r="G925" s="68"/>
      <c r="H925" s="68"/>
      <c r="I925" s="68"/>
      <c r="J925" s="68"/>
      <c r="K925" s="68"/>
      <c r="L925" s="68"/>
      <c r="M925" s="68"/>
      <c r="N925" s="68"/>
      <c r="O925" s="68"/>
      <c r="P925" s="68"/>
      <c r="Q925" s="68"/>
      <c r="R925" s="68"/>
      <c r="S925" s="68"/>
      <c r="T925" s="68"/>
      <c r="U925" s="68"/>
      <c r="V925" s="68"/>
      <c r="W925" s="68"/>
      <c r="X925" s="68"/>
      <c r="Y925" s="68"/>
      <c r="Z925" s="68"/>
    </row>
    <row r="926">
      <c r="A926" s="68"/>
      <c r="B926" s="68"/>
      <c r="C926" s="68"/>
      <c r="D926" s="68"/>
      <c r="E926" s="68"/>
      <c r="F926" s="68"/>
      <c r="G926" s="68"/>
      <c r="H926" s="68"/>
      <c r="I926" s="68"/>
      <c r="J926" s="68"/>
      <c r="K926" s="68"/>
      <c r="L926" s="68"/>
      <c r="M926" s="68"/>
      <c r="N926" s="68"/>
      <c r="O926" s="68"/>
      <c r="P926" s="68"/>
      <c r="Q926" s="68"/>
      <c r="R926" s="68"/>
      <c r="S926" s="68"/>
      <c r="T926" s="68"/>
      <c r="U926" s="68"/>
      <c r="V926" s="68"/>
      <c r="W926" s="68"/>
      <c r="X926" s="68"/>
      <c r="Y926" s="68"/>
      <c r="Z926" s="68"/>
    </row>
    <row r="927">
      <c r="A927" s="68"/>
      <c r="B927" s="68"/>
      <c r="C927" s="68"/>
      <c r="D927" s="68"/>
      <c r="E927" s="68"/>
      <c r="F927" s="68"/>
      <c r="G927" s="68"/>
      <c r="H927" s="68"/>
      <c r="I927" s="68"/>
      <c r="J927" s="68"/>
      <c r="K927" s="68"/>
      <c r="L927" s="68"/>
      <c r="M927" s="68"/>
      <c r="N927" s="68"/>
      <c r="O927" s="68"/>
      <c r="P927" s="68"/>
      <c r="Q927" s="68"/>
      <c r="R927" s="68"/>
      <c r="S927" s="68"/>
      <c r="T927" s="68"/>
      <c r="U927" s="68"/>
      <c r="V927" s="68"/>
      <c r="W927" s="68"/>
      <c r="X927" s="68"/>
      <c r="Y927" s="68"/>
      <c r="Z927" s="68"/>
    </row>
    <row r="928">
      <c r="A928" s="68"/>
      <c r="B928" s="68"/>
      <c r="C928" s="68"/>
      <c r="D928" s="68"/>
      <c r="E928" s="68"/>
      <c r="F928" s="68"/>
      <c r="G928" s="68"/>
      <c r="H928" s="68"/>
      <c r="I928" s="68"/>
      <c r="J928" s="68"/>
      <c r="K928" s="68"/>
      <c r="L928" s="68"/>
      <c r="M928" s="68"/>
      <c r="N928" s="68"/>
      <c r="O928" s="68"/>
      <c r="P928" s="68"/>
      <c r="Q928" s="68"/>
      <c r="R928" s="68"/>
      <c r="S928" s="68"/>
      <c r="T928" s="68"/>
      <c r="U928" s="68"/>
      <c r="V928" s="68"/>
      <c r="W928" s="68"/>
      <c r="X928" s="68"/>
      <c r="Y928" s="68"/>
      <c r="Z928" s="68"/>
    </row>
    <row r="929">
      <c r="A929" s="68"/>
      <c r="B929" s="68"/>
      <c r="C929" s="68"/>
      <c r="D929" s="68"/>
      <c r="E929" s="68"/>
      <c r="F929" s="68"/>
      <c r="G929" s="68"/>
      <c r="H929" s="68"/>
      <c r="I929" s="68"/>
      <c r="J929" s="68"/>
      <c r="K929" s="68"/>
      <c r="L929" s="68"/>
      <c r="M929" s="68"/>
      <c r="N929" s="68"/>
      <c r="O929" s="68"/>
      <c r="P929" s="68"/>
      <c r="Q929" s="68"/>
      <c r="R929" s="68"/>
      <c r="S929" s="68"/>
      <c r="T929" s="68"/>
      <c r="U929" s="68"/>
      <c r="V929" s="68"/>
      <c r="W929" s="68"/>
      <c r="X929" s="68"/>
      <c r="Y929" s="68"/>
      <c r="Z929" s="68"/>
    </row>
    <row r="930">
      <c r="A930" s="68"/>
      <c r="B930" s="68"/>
      <c r="C930" s="68"/>
      <c r="D930" s="68"/>
      <c r="E930" s="68"/>
      <c r="F930" s="68"/>
      <c r="G930" s="68"/>
      <c r="H930" s="68"/>
      <c r="I930" s="68"/>
      <c r="J930" s="68"/>
      <c r="K930" s="68"/>
      <c r="L930" s="68"/>
      <c r="M930" s="68"/>
      <c r="N930" s="68"/>
      <c r="O930" s="68"/>
      <c r="P930" s="68"/>
      <c r="Q930" s="68"/>
      <c r="R930" s="68"/>
      <c r="S930" s="68"/>
      <c r="T930" s="68"/>
      <c r="U930" s="68"/>
      <c r="V930" s="68"/>
      <c r="W930" s="68"/>
      <c r="X930" s="68"/>
      <c r="Y930" s="68"/>
      <c r="Z930" s="68"/>
    </row>
    <row r="931">
      <c r="A931" s="68"/>
      <c r="B931" s="68"/>
      <c r="C931" s="68"/>
      <c r="D931" s="68"/>
      <c r="E931" s="68"/>
      <c r="F931" s="68"/>
      <c r="G931" s="68"/>
      <c r="H931" s="68"/>
      <c r="I931" s="68"/>
      <c r="J931" s="68"/>
      <c r="K931" s="68"/>
      <c r="L931" s="68"/>
      <c r="M931" s="68"/>
      <c r="N931" s="68"/>
      <c r="O931" s="68"/>
      <c r="P931" s="68"/>
      <c r="Q931" s="68"/>
      <c r="R931" s="68"/>
      <c r="S931" s="68"/>
      <c r="T931" s="68"/>
      <c r="U931" s="68"/>
      <c r="V931" s="68"/>
      <c r="W931" s="68"/>
      <c r="X931" s="68"/>
      <c r="Y931" s="68"/>
      <c r="Z931" s="68"/>
    </row>
    <row r="932">
      <c r="A932" s="68"/>
      <c r="B932" s="68"/>
      <c r="C932" s="68"/>
      <c r="D932" s="68"/>
      <c r="E932" s="68"/>
      <c r="F932" s="68"/>
      <c r="G932" s="68"/>
      <c r="H932" s="68"/>
      <c r="I932" s="68"/>
      <c r="J932" s="68"/>
      <c r="K932" s="68"/>
      <c r="L932" s="68"/>
      <c r="M932" s="68"/>
      <c r="N932" s="68"/>
      <c r="O932" s="68"/>
      <c r="P932" s="68"/>
      <c r="Q932" s="68"/>
      <c r="R932" s="68"/>
      <c r="S932" s="68"/>
      <c r="T932" s="68"/>
      <c r="U932" s="68"/>
      <c r="V932" s="68"/>
      <c r="W932" s="68"/>
      <c r="X932" s="68"/>
      <c r="Y932" s="68"/>
      <c r="Z932" s="68"/>
    </row>
    <row r="933">
      <c r="A933" s="68"/>
      <c r="B933" s="68"/>
      <c r="C933" s="68"/>
      <c r="D933" s="68"/>
      <c r="E933" s="68"/>
      <c r="F933" s="68"/>
      <c r="G933" s="68"/>
      <c r="H933" s="68"/>
      <c r="I933" s="68"/>
      <c r="J933" s="68"/>
      <c r="K933" s="68"/>
      <c r="L933" s="68"/>
      <c r="M933" s="68"/>
      <c r="N933" s="68"/>
      <c r="O933" s="68"/>
      <c r="P933" s="68"/>
      <c r="Q933" s="68"/>
      <c r="R933" s="68"/>
      <c r="S933" s="68"/>
      <c r="T933" s="68"/>
      <c r="U933" s="68"/>
      <c r="V933" s="68"/>
      <c r="W933" s="68"/>
      <c r="X933" s="68"/>
      <c r="Y933" s="68"/>
      <c r="Z933" s="68"/>
    </row>
    <row r="934">
      <c r="A934" s="68"/>
      <c r="B934" s="68"/>
      <c r="C934" s="68"/>
      <c r="D934" s="68"/>
      <c r="E934" s="68"/>
      <c r="F934" s="68"/>
      <c r="G934" s="68"/>
      <c r="H934" s="68"/>
      <c r="I934" s="68"/>
      <c r="J934" s="68"/>
      <c r="K934" s="68"/>
      <c r="L934" s="68"/>
      <c r="M934" s="68"/>
      <c r="N934" s="68"/>
      <c r="O934" s="68"/>
      <c r="P934" s="68"/>
      <c r="Q934" s="68"/>
      <c r="R934" s="68"/>
      <c r="S934" s="68"/>
      <c r="T934" s="68"/>
      <c r="U934" s="68"/>
      <c r="V934" s="68"/>
      <c r="W934" s="68"/>
      <c r="X934" s="68"/>
      <c r="Y934" s="68"/>
      <c r="Z934" s="68"/>
    </row>
    <row r="935">
      <c r="A935" s="68"/>
      <c r="B935" s="68"/>
      <c r="C935" s="68"/>
      <c r="D935" s="68"/>
      <c r="E935" s="68"/>
      <c r="F935" s="68"/>
      <c r="G935" s="68"/>
      <c r="H935" s="68"/>
      <c r="I935" s="68"/>
      <c r="J935" s="68"/>
      <c r="K935" s="68"/>
      <c r="L935" s="68"/>
      <c r="M935" s="68"/>
      <c r="N935" s="68"/>
      <c r="O935" s="68"/>
      <c r="P935" s="68"/>
      <c r="Q935" s="68"/>
      <c r="R935" s="68"/>
      <c r="S935" s="68"/>
      <c r="T935" s="68"/>
      <c r="U935" s="68"/>
      <c r="V935" s="68"/>
      <c r="W935" s="68"/>
      <c r="X935" s="68"/>
      <c r="Y935" s="68"/>
      <c r="Z935" s="68"/>
    </row>
    <row r="936">
      <c r="A936" s="68"/>
      <c r="B936" s="68"/>
      <c r="C936" s="68"/>
      <c r="D936" s="68"/>
      <c r="E936" s="68"/>
      <c r="F936" s="68"/>
      <c r="G936" s="68"/>
      <c r="H936" s="68"/>
      <c r="I936" s="68"/>
      <c r="J936" s="68"/>
      <c r="K936" s="68"/>
      <c r="L936" s="68"/>
      <c r="M936" s="68"/>
      <c r="N936" s="68"/>
      <c r="O936" s="68"/>
      <c r="P936" s="68"/>
      <c r="Q936" s="68"/>
      <c r="R936" s="68"/>
      <c r="S936" s="68"/>
      <c r="T936" s="68"/>
      <c r="U936" s="68"/>
      <c r="V936" s="68"/>
      <c r="W936" s="68"/>
      <c r="X936" s="68"/>
      <c r="Y936" s="68"/>
      <c r="Z936" s="68"/>
    </row>
    <row r="937">
      <c r="A937" s="68"/>
      <c r="B937" s="68"/>
      <c r="C937" s="68"/>
      <c r="D937" s="68"/>
      <c r="E937" s="68"/>
      <c r="F937" s="68"/>
      <c r="G937" s="68"/>
      <c r="H937" s="68"/>
      <c r="I937" s="68"/>
      <c r="J937" s="68"/>
      <c r="K937" s="68"/>
      <c r="L937" s="68"/>
      <c r="M937" s="68"/>
      <c r="N937" s="68"/>
      <c r="O937" s="68"/>
      <c r="P937" s="68"/>
      <c r="Q937" s="68"/>
      <c r="R937" s="68"/>
      <c r="S937" s="68"/>
      <c r="T937" s="68"/>
      <c r="U937" s="68"/>
      <c r="V937" s="68"/>
      <c r="W937" s="68"/>
      <c r="X937" s="68"/>
      <c r="Y937" s="68"/>
      <c r="Z937" s="68"/>
    </row>
    <row r="938">
      <c r="A938" s="68"/>
      <c r="B938" s="68"/>
      <c r="C938" s="68"/>
      <c r="D938" s="68"/>
      <c r="E938" s="68"/>
      <c r="F938" s="68"/>
      <c r="G938" s="68"/>
      <c r="H938" s="68"/>
      <c r="I938" s="68"/>
      <c r="J938" s="68"/>
      <c r="K938" s="68"/>
      <c r="L938" s="68"/>
      <c r="M938" s="68"/>
      <c r="N938" s="68"/>
      <c r="O938" s="68"/>
      <c r="P938" s="68"/>
      <c r="Q938" s="68"/>
      <c r="R938" s="68"/>
      <c r="S938" s="68"/>
      <c r="T938" s="68"/>
      <c r="U938" s="68"/>
      <c r="V938" s="68"/>
      <c r="W938" s="68"/>
      <c r="X938" s="68"/>
      <c r="Y938" s="68"/>
      <c r="Z938" s="68"/>
    </row>
    <row r="939">
      <c r="A939" s="68"/>
      <c r="B939" s="68"/>
      <c r="C939" s="68"/>
      <c r="D939" s="68"/>
      <c r="E939" s="68"/>
      <c r="F939" s="68"/>
      <c r="G939" s="68"/>
      <c r="H939" s="68"/>
      <c r="I939" s="68"/>
      <c r="J939" s="68"/>
      <c r="K939" s="68"/>
      <c r="L939" s="68"/>
      <c r="M939" s="68"/>
      <c r="N939" s="68"/>
      <c r="O939" s="68"/>
      <c r="P939" s="68"/>
      <c r="Q939" s="68"/>
      <c r="R939" s="68"/>
      <c r="S939" s="68"/>
      <c r="T939" s="68"/>
      <c r="U939" s="68"/>
      <c r="V939" s="68"/>
      <c r="W939" s="68"/>
      <c r="X939" s="68"/>
      <c r="Y939" s="68"/>
      <c r="Z939" s="68"/>
    </row>
    <row r="940">
      <c r="A940" s="68"/>
      <c r="B940" s="68"/>
      <c r="C940" s="68"/>
      <c r="D940" s="68"/>
      <c r="E940" s="68"/>
      <c r="F940" s="68"/>
      <c r="G940" s="68"/>
      <c r="H940" s="68"/>
      <c r="I940" s="68"/>
      <c r="J940" s="68"/>
      <c r="K940" s="68"/>
      <c r="L940" s="68"/>
      <c r="M940" s="68"/>
      <c r="N940" s="68"/>
      <c r="O940" s="68"/>
      <c r="P940" s="68"/>
      <c r="Q940" s="68"/>
      <c r="R940" s="68"/>
      <c r="S940" s="68"/>
      <c r="T940" s="68"/>
      <c r="U940" s="68"/>
      <c r="V940" s="68"/>
      <c r="W940" s="68"/>
      <c r="X940" s="68"/>
      <c r="Y940" s="68"/>
      <c r="Z940" s="68"/>
    </row>
    <row r="941">
      <c r="A941" s="68"/>
      <c r="B941" s="68"/>
      <c r="C941" s="68"/>
      <c r="D941" s="68"/>
      <c r="E941" s="68"/>
      <c r="F941" s="68"/>
      <c r="G941" s="68"/>
      <c r="H941" s="68"/>
      <c r="I941" s="68"/>
      <c r="J941" s="68"/>
      <c r="K941" s="68"/>
      <c r="L941" s="68"/>
      <c r="M941" s="68"/>
      <c r="N941" s="68"/>
      <c r="O941" s="68"/>
      <c r="P941" s="68"/>
      <c r="Q941" s="68"/>
      <c r="R941" s="68"/>
      <c r="S941" s="68"/>
      <c r="T941" s="68"/>
      <c r="U941" s="68"/>
      <c r="V941" s="68"/>
      <c r="W941" s="68"/>
      <c r="X941" s="68"/>
      <c r="Y941" s="68"/>
      <c r="Z941" s="68"/>
    </row>
    <row r="942">
      <c r="A942" s="68"/>
      <c r="B942" s="68"/>
      <c r="C942" s="68"/>
      <c r="D942" s="68"/>
      <c r="E942" s="68"/>
      <c r="F942" s="68"/>
      <c r="G942" s="68"/>
      <c r="H942" s="68"/>
      <c r="I942" s="68"/>
      <c r="J942" s="68"/>
      <c r="K942" s="68"/>
      <c r="L942" s="68"/>
      <c r="M942" s="68"/>
      <c r="N942" s="68"/>
      <c r="O942" s="68"/>
      <c r="P942" s="68"/>
      <c r="Q942" s="68"/>
      <c r="R942" s="68"/>
      <c r="S942" s="68"/>
      <c r="T942" s="68"/>
      <c r="U942" s="68"/>
      <c r="V942" s="68"/>
      <c r="W942" s="68"/>
      <c r="X942" s="68"/>
      <c r="Y942" s="68"/>
      <c r="Z942" s="68"/>
    </row>
    <row r="943">
      <c r="A943" s="68"/>
      <c r="B943" s="68"/>
      <c r="C943" s="68"/>
      <c r="D943" s="68"/>
      <c r="E943" s="68"/>
      <c r="F943" s="68"/>
      <c r="G943" s="68"/>
      <c r="H943" s="68"/>
      <c r="I943" s="68"/>
      <c r="J943" s="68"/>
      <c r="K943" s="68"/>
      <c r="L943" s="68"/>
      <c r="M943" s="68"/>
      <c r="N943" s="68"/>
      <c r="O943" s="68"/>
      <c r="P943" s="68"/>
      <c r="Q943" s="68"/>
      <c r="R943" s="68"/>
      <c r="S943" s="68"/>
      <c r="T943" s="68"/>
      <c r="U943" s="68"/>
      <c r="V943" s="68"/>
      <c r="W943" s="68"/>
      <c r="X943" s="68"/>
      <c r="Y943" s="68"/>
      <c r="Z943" s="68"/>
    </row>
    <row r="944">
      <c r="A944" s="68"/>
      <c r="B944" s="68"/>
      <c r="C944" s="68"/>
      <c r="D944" s="68"/>
      <c r="E944" s="68"/>
      <c r="F944" s="68"/>
      <c r="G944" s="68"/>
      <c r="H944" s="68"/>
      <c r="I944" s="68"/>
      <c r="J944" s="68"/>
      <c r="K944" s="68"/>
      <c r="L944" s="68"/>
      <c r="M944" s="68"/>
      <c r="N944" s="68"/>
      <c r="O944" s="68"/>
      <c r="P944" s="68"/>
      <c r="Q944" s="68"/>
      <c r="R944" s="68"/>
      <c r="S944" s="68"/>
      <c r="T944" s="68"/>
      <c r="U944" s="68"/>
      <c r="V944" s="68"/>
      <c r="W944" s="68"/>
      <c r="X944" s="68"/>
      <c r="Y944" s="68"/>
      <c r="Z944" s="68"/>
    </row>
    <row r="945">
      <c r="A945" s="68"/>
      <c r="B945" s="68"/>
      <c r="C945" s="68"/>
      <c r="D945" s="68"/>
      <c r="E945" s="68"/>
      <c r="F945" s="68"/>
      <c r="G945" s="68"/>
      <c r="H945" s="68"/>
      <c r="I945" s="68"/>
      <c r="J945" s="68"/>
      <c r="K945" s="68"/>
      <c r="L945" s="68"/>
      <c r="M945" s="68"/>
      <c r="N945" s="68"/>
      <c r="O945" s="68"/>
      <c r="P945" s="68"/>
      <c r="Q945" s="68"/>
      <c r="R945" s="68"/>
      <c r="S945" s="68"/>
      <c r="T945" s="68"/>
      <c r="U945" s="68"/>
      <c r="V945" s="68"/>
      <c r="W945" s="68"/>
      <c r="X945" s="68"/>
      <c r="Y945" s="68"/>
      <c r="Z945" s="68"/>
    </row>
    <row r="946">
      <c r="A946" s="68"/>
      <c r="B946" s="68"/>
      <c r="C946" s="68"/>
      <c r="D946" s="68"/>
      <c r="E946" s="68"/>
      <c r="F946" s="68"/>
      <c r="G946" s="68"/>
      <c r="H946" s="68"/>
      <c r="I946" s="68"/>
      <c r="J946" s="68"/>
      <c r="K946" s="68"/>
      <c r="L946" s="68"/>
      <c r="M946" s="68"/>
      <c r="N946" s="68"/>
      <c r="O946" s="68"/>
      <c r="P946" s="68"/>
      <c r="Q946" s="68"/>
      <c r="R946" s="68"/>
      <c r="S946" s="68"/>
      <c r="T946" s="68"/>
      <c r="U946" s="68"/>
      <c r="V946" s="68"/>
      <c r="W946" s="68"/>
      <c r="X946" s="68"/>
      <c r="Y946" s="68"/>
      <c r="Z946" s="68"/>
    </row>
    <row r="947">
      <c r="A947" s="68"/>
      <c r="B947" s="68"/>
      <c r="C947" s="68"/>
      <c r="D947" s="68"/>
      <c r="E947" s="68"/>
      <c r="F947" s="68"/>
      <c r="G947" s="68"/>
      <c r="H947" s="68"/>
      <c r="I947" s="68"/>
      <c r="J947" s="68"/>
      <c r="K947" s="68"/>
      <c r="L947" s="68"/>
      <c r="M947" s="68"/>
      <c r="N947" s="68"/>
      <c r="O947" s="68"/>
      <c r="P947" s="68"/>
      <c r="Q947" s="68"/>
      <c r="R947" s="68"/>
      <c r="S947" s="68"/>
      <c r="T947" s="68"/>
      <c r="U947" s="68"/>
      <c r="V947" s="68"/>
      <c r="W947" s="68"/>
      <c r="X947" s="68"/>
      <c r="Y947" s="68"/>
      <c r="Z947" s="68"/>
    </row>
    <row r="948">
      <c r="A948" s="68"/>
      <c r="B948" s="68"/>
      <c r="C948" s="68"/>
      <c r="D948" s="68"/>
      <c r="E948" s="68"/>
      <c r="F948" s="68"/>
      <c r="G948" s="68"/>
      <c r="H948" s="68"/>
      <c r="I948" s="68"/>
      <c r="J948" s="68"/>
      <c r="K948" s="68"/>
      <c r="L948" s="68"/>
      <c r="M948" s="68"/>
      <c r="N948" s="68"/>
      <c r="O948" s="68"/>
      <c r="P948" s="68"/>
      <c r="Q948" s="68"/>
      <c r="R948" s="68"/>
      <c r="S948" s="68"/>
      <c r="T948" s="68"/>
      <c r="U948" s="68"/>
      <c r="V948" s="68"/>
      <c r="W948" s="68"/>
      <c r="X948" s="68"/>
      <c r="Y948" s="68"/>
      <c r="Z948" s="68"/>
    </row>
    <row r="949">
      <c r="A949" s="68"/>
      <c r="B949" s="68"/>
      <c r="C949" s="68"/>
      <c r="D949" s="68"/>
      <c r="E949" s="68"/>
      <c r="F949" s="68"/>
      <c r="G949" s="68"/>
      <c r="H949" s="68"/>
      <c r="I949" s="68"/>
      <c r="J949" s="68"/>
      <c r="K949" s="68"/>
      <c r="L949" s="68"/>
      <c r="M949" s="68"/>
      <c r="N949" s="68"/>
      <c r="O949" s="68"/>
      <c r="P949" s="68"/>
      <c r="Q949" s="68"/>
      <c r="R949" s="68"/>
      <c r="S949" s="68"/>
      <c r="T949" s="68"/>
      <c r="U949" s="68"/>
      <c r="V949" s="68"/>
      <c r="W949" s="68"/>
      <c r="X949" s="68"/>
      <c r="Y949" s="68"/>
      <c r="Z949" s="68"/>
    </row>
    <row r="950">
      <c r="A950" s="68"/>
      <c r="B950" s="68"/>
      <c r="C950" s="68"/>
      <c r="D950" s="68"/>
      <c r="E950" s="68"/>
      <c r="F950" s="68"/>
      <c r="G950" s="68"/>
      <c r="H950" s="68"/>
      <c r="I950" s="68"/>
      <c r="J950" s="68"/>
      <c r="K950" s="68"/>
      <c r="L950" s="68"/>
      <c r="M950" s="68"/>
      <c r="N950" s="68"/>
      <c r="O950" s="68"/>
      <c r="P950" s="68"/>
      <c r="Q950" s="68"/>
      <c r="R950" s="68"/>
      <c r="S950" s="68"/>
      <c r="T950" s="68"/>
      <c r="U950" s="68"/>
      <c r="V950" s="68"/>
      <c r="W950" s="68"/>
      <c r="X950" s="68"/>
      <c r="Y950" s="68"/>
      <c r="Z950" s="68"/>
    </row>
    <row r="951">
      <c r="A951" s="68"/>
      <c r="B951" s="68"/>
      <c r="C951" s="68"/>
      <c r="D951" s="68"/>
      <c r="E951" s="68"/>
      <c r="F951" s="68"/>
      <c r="G951" s="68"/>
      <c r="H951" s="68"/>
      <c r="I951" s="68"/>
      <c r="J951" s="68"/>
      <c r="K951" s="68"/>
      <c r="L951" s="68"/>
      <c r="M951" s="68"/>
      <c r="N951" s="68"/>
      <c r="O951" s="68"/>
      <c r="P951" s="68"/>
      <c r="Q951" s="68"/>
      <c r="R951" s="68"/>
      <c r="S951" s="68"/>
      <c r="T951" s="68"/>
      <c r="U951" s="68"/>
      <c r="V951" s="68"/>
      <c r="W951" s="68"/>
      <c r="X951" s="68"/>
      <c r="Y951" s="68"/>
      <c r="Z951" s="68"/>
    </row>
    <row r="952">
      <c r="A952" s="68"/>
      <c r="B952" s="68"/>
      <c r="C952" s="68"/>
      <c r="D952" s="68"/>
      <c r="E952" s="68"/>
      <c r="F952" s="68"/>
      <c r="G952" s="68"/>
      <c r="H952" s="68"/>
      <c r="I952" s="68"/>
      <c r="J952" s="68"/>
      <c r="K952" s="68"/>
      <c r="L952" s="68"/>
      <c r="M952" s="68"/>
      <c r="N952" s="68"/>
      <c r="O952" s="68"/>
      <c r="P952" s="68"/>
      <c r="Q952" s="68"/>
      <c r="R952" s="68"/>
      <c r="S952" s="68"/>
      <c r="T952" s="68"/>
      <c r="U952" s="68"/>
      <c r="V952" s="68"/>
      <c r="W952" s="68"/>
      <c r="X952" s="68"/>
      <c r="Y952" s="68"/>
      <c r="Z952" s="68"/>
    </row>
    <row r="953">
      <c r="A953" s="68"/>
      <c r="B953" s="68"/>
      <c r="C953" s="68"/>
      <c r="D953" s="68"/>
      <c r="E953" s="68"/>
      <c r="F953" s="68"/>
      <c r="G953" s="68"/>
      <c r="H953" s="68"/>
      <c r="I953" s="68"/>
      <c r="J953" s="68"/>
      <c r="K953" s="68"/>
      <c r="L953" s="68"/>
      <c r="M953" s="68"/>
      <c r="N953" s="68"/>
      <c r="O953" s="68"/>
      <c r="P953" s="68"/>
      <c r="Q953" s="68"/>
      <c r="R953" s="68"/>
      <c r="S953" s="68"/>
      <c r="T953" s="68"/>
      <c r="U953" s="68"/>
      <c r="V953" s="68"/>
      <c r="W953" s="68"/>
      <c r="X953" s="68"/>
      <c r="Y953" s="68"/>
      <c r="Z953" s="68"/>
    </row>
    <row r="954">
      <c r="A954" s="68"/>
      <c r="B954" s="68"/>
      <c r="C954" s="68"/>
      <c r="D954" s="68"/>
      <c r="E954" s="68"/>
      <c r="F954" s="68"/>
      <c r="G954" s="68"/>
      <c r="H954" s="68"/>
      <c r="I954" s="68"/>
      <c r="J954" s="68"/>
      <c r="K954" s="68"/>
      <c r="L954" s="68"/>
      <c r="M954" s="68"/>
      <c r="N954" s="68"/>
      <c r="O954" s="68"/>
      <c r="P954" s="68"/>
      <c r="Q954" s="68"/>
      <c r="R954" s="68"/>
      <c r="S954" s="68"/>
      <c r="T954" s="68"/>
      <c r="U954" s="68"/>
      <c r="V954" s="68"/>
      <c r="W954" s="68"/>
      <c r="X954" s="68"/>
      <c r="Y954" s="68"/>
      <c r="Z954" s="68"/>
    </row>
    <row r="955">
      <c r="A955" s="68"/>
      <c r="B955" s="68"/>
      <c r="C955" s="68"/>
      <c r="D955" s="68"/>
      <c r="E955" s="68"/>
      <c r="F955" s="68"/>
      <c r="G955" s="68"/>
      <c r="H955" s="68"/>
      <c r="I955" s="68"/>
      <c r="J955" s="68"/>
      <c r="K955" s="68"/>
      <c r="L955" s="68"/>
      <c r="M955" s="68"/>
      <c r="N955" s="68"/>
      <c r="O955" s="68"/>
      <c r="P955" s="68"/>
      <c r="Q955" s="68"/>
      <c r="R955" s="68"/>
      <c r="S955" s="68"/>
      <c r="T955" s="68"/>
      <c r="U955" s="68"/>
      <c r="V955" s="68"/>
      <c r="W955" s="68"/>
      <c r="X955" s="68"/>
      <c r="Y955" s="68"/>
      <c r="Z955" s="68"/>
    </row>
    <row r="956">
      <c r="A956" s="68"/>
      <c r="B956" s="68"/>
      <c r="C956" s="68"/>
      <c r="D956" s="68"/>
      <c r="E956" s="68"/>
      <c r="F956" s="68"/>
      <c r="G956" s="68"/>
      <c r="H956" s="68"/>
      <c r="I956" s="68"/>
      <c r="J956" s="68"/>
      <c r="K956" s="68"/>
      <c r="L956" s="68"/>
      <c r="M956" s="68"/>
      <c r="N956" s="68"/>
      <c r="O956" s="68"/>
      <c r="P956" s="68"/>
      <c r="Q956" s="68"/>
      <c r="R956" s="68"/>
      <c r="S956" s="68"/>
      <c r="T956" s="68"/>
      <c r="U956" s="68"/>
      <c r="V956" s="68"/>
      <c r="W956" s="68"/>
      <c r="X956" s="68"/>
      <c r="Y956" s="68"/>
      <c r="Z956" s="68"/>
    </row>
    <row r="957">
      <c r="A957" s="68"/>
      <c r="B957" s="68"/>
      <c r="C957" s="68"/>
      <c r="D957" s="68"/>
      <c r="E957" s="68"/>
      <c r="F957" s="68"/>
      <c r="G957" s="68"/>
      <c r="H957" s="68"/>
      <c r="I957" s="68"/>
      <c r="J957" s="68"/>
      <c r="K957" s="68"/>
      <c r="L957" s="68"/>
      <c r="M957" s="68"/>
      <c r="N957" s="68"/>
      <c r="O957" s="68"/>
      <c r="P957" s="68"/>
      <c r="Q957" s="68"/>
      <c r="R957" s="68"/>
      <c r="S957" s="68"/>
      <c r="T957" s="68"/>
      <c r="U957" s="68"/>
      <c r="V957" s="68"/>
      <c r="W957" s="68"/>
      <c r="X957" s="68"/>
      <c r="Y957" s="68"/>
      <c r="Z957" s="68"/>
    </row>
    <row r="958">
      <c r="A958" s="68"/>
      <c r="B958" s="68"/>
      <c r="C958" s="68"/>
      <c r="D958" s="68"/>
      <c r="E958" s="68"/>
      <c r="F958" s="68"/>
      <c r="G958" s="68"/>
      <c r="H958" s="68"/>
      <c r="I958" s="68"/>
      <c r="J958" s="68"/>
      <c r="K958" s="68"/>
      <c r="L958" s="68"/>
      <c r="M958" s="68"/>
      <c r="N958" s="68"/>
      <c r="O958" s="68"/>
      <c r="P958" s="68"/>
      <c r="Q958" s="68"/>
      <c r="R958" s="68"/>
      <c r="S958" s="68"/>
      <c r="T958" s="68"/>
      <c r="U958" s="68"/>
      <c r="V958" s="68"/>
      <c r="W958" s="68"/>
      <c r="X958" s="68"/>
      <c r="Y958" s="68"/>
      <c r="Z958" s="68"/>
    </row>
    <row r="959">
      <c r="A959" s="68"/>
      <c r="B959" s="68"/>
      <c r="C959" s="68"/>
      <c r="D959" s="68"/>
      <c r="E959" s="68"/>
      <c r="F959" s="68"/>
      <c r="G959" s="68"/>
      <c r="H959" s="68"/>
      <c r="I959" s="68"/>
      <c r="J959" s="68"/>
      <c r="K959" s="68"/>
      <c r="L959" s="68"/>
      <c r="M959" s="68"/>
      <c r="N959" s="68"/>
      <c r="O959" s="68"/>
      <c r="P959" s="68"/>
      <c r="Q959" s="68"/>
      <c r="R959" s="68"/>
      <c r="S959" s="68"/>
      <c r="T959" s="68"/>
      <c r="U959" s="68"/>
      <c r="V959" s="68"/>
      <c r="W959" s="68"/>
      <c r="X959" s="68"/>
      <c r="Y959" s="68"/>
      <c r="Z959" s="68"/>
    </row>
    <row r="960">
      <c r="A960" s="68"/>
      <c r="B960" s="68"/>
      <c r="C960" s="68"/>
      <c r="D960" s="68"/>
      <c r="E960" s="68"/>
      <c r="F960" s="68"/>
      <c r="G960" s="68"/>
      <c r="H960" s="68"/>
      <c r="I960" s="68"/>
      <c r="J960" s="68"/>
      <c r="K960" s="68"/>
      <c r="L960" s="68"/>
      <c r="M960" s="68"/>
      <c r="N960" s="68"/>
      <c r="O960" s="68"/>
      <c r="P960" s="68"/>
      <c r="Q960" s="68"/>
      <c r="R960" s="68"/>
      <c r="S960" s="68"/>
      <c r="T960" s="68"/>
      <c r="U960" s="68"/>
      <c r="V960" s="68"/>
      <c r="W960" s="68"/>
      <c r="X960" s="68"/>
      <c r="Y960" s="68"/>
      <c r="Z960" s="68"/>
    </row>
    <row r="961">
      <c r="A961" s="68"/>
      <c r="B961" s="68"/>
      <c r="C961" s="68"/>
      <c r="D961" s="68"/>
      <c r="E961" s="68"/>
      <c r="F961" s="68"/>
      <c r="G961" s="68"/>
      <c r="H961" s="68"/>
      <c r="I961" s="68"/>
      <c r="J961" s="68"/>
      <c r="K961" s="68"/>
      <c r="L961" s="68"/>
      <c r="M961" s="68"/>
      <c r="N961" s="68"/>
      <c r="O961" s="68"/>
      <c r="P961" s="68"/>
      <c r="Q961" s="68"/>
      <c r="R961" s="68"/>
      <c r="S961" s="68"/>
      <c r="T961" s="68"/>
      <c r="U961" s="68"/>
      <c r="V961" s="68"/>
      <c r="W961" s="68"/>
      <c r="X961" s="68"/>
      <c r="Y961" s="68"/>
      <c r="Z961" s="68"/>
    </row>
    <row r="962">
      <c r="A962" s="68"/>
      <c r="B962" s="68"/>
      <c r="C962" s="68"/>
      <c r="D962" s="68"/>
      <c r="E962" s="68"/>
      <c r="F962" s="68"/>
      <c r="G962" s="68"/>
      <c r="H962" s="68"/>
      <c r="I962" s="68"/>
      <c r="J962" s="68"/>
      <c r="K962" s="68"/>
      <c r="L962" s="68"/>
      <c r="M962" s="68"/>
      <c r="N962" s="68"/>
      <c r="O962" s="68"/>
      <c r="P962" s="68"/>
      <c r="Q962" s="68"/>
      <c r="R962" s="68"/>
      <c r="S962" s="68"/>
      <c r="T962" s="68"/>
      <c r="U962" s="68"/>
      <c r="V962" s="68"/>
      <c r="W962" s="68"/>
      <c r="X962" s="68"/>
      <c r="Y962" s="68"/>
      <c r="Z962" s="68"/>
    </row>
    <row r="963">
      <c r="A963" s="68"/>
      <c r="B963" s="68"/>
      <c r="C963" s="68"/>
      <c r="D963" s="68"/>
      <c r="E963" s="68"/>
      <c r="F963" s="68"/>
      <c r="G963" s="68"/>
      <c r="H963" s="68"/>
      <c r="I963" s="68"/>
      <c r="J963" s="68"/>
      <c r="K963" s="68"/>
      <c r="L963" s="68"/>
      <c r="M963" s="68"/>
      <c r="N963" s="68"/>
      <c r="O963" s="68"/>
      <c r="P963" s="68"/>
      <c r="Q963" s="68"/>
      <c r="R963" s="68"/>
      <c r="S963" s="68"/>
      <c r="T963" s="68"/>
      <c r="U963" s="68"/>
      <c r="V963" s="68"/>
      <c r="W963" s="68"/>
      <c r="X963" s="68"/>
      <c r="Y963" s="68"/>
      <c r="Z963" s="68"/>
    </row>
    <row r="964">
      <c r="A964" s="68"/>
      <c r="B964" s="68"/>
      <c r="C964" s="68"/>
      <c r="D964" s="68"/>
      <c r="E964" s="68"/>
      <c r="F964" s="68"/>
      <c r="G964" s="68"/>
      <c r="H964" s="68"/>
      <c r="I964" s="68"/>
      <c r="J964" s="68"/>
      <c r="K964" s="68"/>
      <c r="L964" s="68"/>
      <c r="M964" s="68"/>
      <c r="N964" s="68"/>
      <c r="O964" s="68"/>
      <c r="P964" s="68"/>
      <c r="Q964" s="68"/>
      <c r="R964" s="68"/>
      <c r="S964" s="68"/>
      <c r="T964" s="68"/>
      <c r="U964" s="68"/>
      <c r="V964" s="68"/>
      <c r="W964" s="68"/>
      <c r="X964" s="68"/>
      <c r="Y964" s="68"/>
      <c r="Z964" s="68"/>
    </row>
    <row r="965">
      <c r="A965" s="68"/>
      <c r="B965" s="68"/>
      <c r="C965" s="68"/>
      <c r="D965" s="68"/>
      <c r="E965" s="68"/>
      <c r="F965" s="68"/>
      <c r="G965" s="68"/>
      <c r="H965" s="68"/>
      <c r="I965" s="68"/>
      <c r="J965" s="68"/>
      <c r="K965" s="68"/>
      <c r="L965" s="68"/>
      <c r="M965" s="68"/>
      <c r="N965" s="68"/>
      <c r="O965" s="68"/>
      <c r="P965" s="68"/>
      <c r="Q965" s="68"/>
      <c r="R965" s="68"/>
      <c r="S965" s="68"/>
      <c r="T965" s="68"/>
      <c r="U965" s="68"/>
      <c r="V965" s="68"/>
      <c r="W965" s="68"/>
      <c r="X965" s="68"/>
      <c r="Y965" s="68"/>
      <c r="Z965" s="68"/>
    </row>
    <row r="966">
      <c r="A966" s="68"/>
      <c r="B966" s="68"/>
      <c r="C966" s="68"/>
      <c r="D966" s="68"/>
      <c r="E966" s="68"/>
      <c r="F966" s="68"/>
      <c r="G966" s="68"/>
      <c r="H966" s="68"/>
      <c r="I966" s="68"/>
      <c r="J966" s="68"/>
      <c r="K966" s="68"/>
      <c r="L966" s="68"/>
      <c r="M966" s="68"/>
      <c r="N966" s="68"/>
      <c r="O966" s="68"/>
      <c r="P966" s="68"/>
      <c r="Q966" s="68"/>
      <c r="R966" s="68"/>
      <c r="S966" s="68"/>
      <c r="T966" s="68"/>
      <c r="U966" s="68"/>
      <c r="V966" s="68"/>
      <c r="W966" s="68"/>
      <c r="X966" s="68"/>
      <c r="Y966" s="68"/>
      <c r="Z966" s="68"/>
    </row>
    <row r="967">
      <c r="A967" s="68"/>
      <c r="B967" s="68"/>
      <c r="C967" s="68"/>
      <c r="D967" s="68"/>
      <c r="E967" s="68"/>
      <c r="F967" s="68"/>
      <c r="G967" s="68"/>
      <c r="H967" s="68"/>
      <c r="I967" s="68"/>
      <c r="J967" s="68"/>
      <c r="K967" s="68"/>
      <c r="L967" s="68"/>
      <c r="M967" s="68"/>
      <c r="N967" s="68"/>
      <c r="O967" s="68"/>
      <c r="P967" s="68"/>
      <c r="Q967" s="68"/>
      <c r="R967" s="68"/>
      <c r="S967" s="68"/>
      <c r="T967" s="68"/>
      <c r="U967" s="68"/>
      <c r="V967" s="68"/>
      <c r="W967" s="68"/>
      <c r="X967" s="68"/>
      <c r="Y967" s="68"/>
      <c r="Z967" s="68"/>
    </row>
    <row r="968">
      <c r="A968" s="68"/>
      <c r="B968" s="68"/>
      <c r="C968" s="68"/>
      <c r="D968" s="68"/>
      <c r="E968" s="68"/>
      <c r="F968" s="68"/>
      <c r="G968" s="68"/>
      <c r="H968" s="68"/>
      <c r="I968" s="68"/>
      <c r="J968" s="68"/>
      <c r="K968" s="68"/>
      <c r="L968" s="68"/>
      <c r="M968" s="68"/>
      <c r="N968" s="68"/>
      <c r="O968" s="68"/>
      <c r="P968" s="68"/>
      <c r="Q968" s="68"/>
      <c r="R968" s="68"/>
      <c r="S968" s="68"/>
      <c r="T968" s="68"/>
      <c r="U968" s="68"/>
      <c r="V968" s="68"/>
      <c r="W968" s="68"/>
      <c r="X968" s="68"/>
      <c r="Y968" s="68"/>
      <c r="Z968" s="68"/>
    </row>
    <row r="969">
      <c r="A969" s="68"/>
      <c r="B969" s="68"/>
      <c r="C969" s="68"/>
      <c r="D969" s="68"/>
      <c r="E969" s="68"/>
      <c r="F969" s="68"/>
      <c r="G969" s="68"/>
      <c r="H969" s="68"/>
      <c r="I969" s="68"/>
      <c r="J969" s="68"/>
      <c r="K969" s="68"/>
      <c r="L969" s="68"/>
      <c r="M969" s="68"/>
      <c r="N969" s="68"/>
      <c r="O969" s="68"/>
      <c r="P969" s="68"/>
      <c r="Q969" s="68"/>
      <c r="R969" s="68"/>
      <c r="S969" s="68"/>
      <c r="T969" s="68"/>
      <c r="U969" s="68"/>
      <c r="V969" s="68"/>
      <c r="W969" s="68"/>
      <c r="X969" s="68"/>
      <c r="Y969" s="68"/>
      <c r="Z969" s="68"/>
    </row>
    <row r="970">
      <c r="A970" s="68"/>
      <c r="B970" s="68"/>
      <c r="C970" s="68"/>
      <c r="D970" s="68"/>
      <c r="E970" s="68"/>
      <c r="F970" s="68"/>
      <c r="G970" s="68"/>
      <c r="H970" s="68"/>
      <c r="I970" s="68"/>
      <c r="J970" s="68"/>
      <c r="K970" s="68"/>
      <c r="L970" s="68"/>
      <c r="M970" s="68"/>
      <c r="N970" s="68"/>
      <c r="O970" s="68"/>
      <c r="P970" s="68"/>
      <c r="Q970" s="68"/>
      <c r="R970" s="68"/>
      <c r="S970" s="68"/>
      <c r="T970" s="68"/>
      <c r="U970" s="68"/>
      <c r="V970" s="68"/>
      <c r="W970" s="68"/>
      <c r="X970" s="68"/>
      <c r="Y970" s="68"/>
      <c r="Z970" s="68"/>
    </row>
    <row r="971">
      <c r="A971" s="68"/>
      <c r="B971" s="68"/>
      <c r="C971" s="68"/>
      <c r="D971" s="68"/>
      <c r="E971" s="68"/>
      <c r="F971" s="68"/>
      <c r="G971" s="68"/>
      <c r="H971" s="68"/>
      <c r="I971" s="68"/>
      <c r="J971" s="68"/>
      <c r="K971" s="68"/>
      <c r="L971" s="68"/>
      <c r="M971" s="68"/>
      <c r="N971" s="68"/>
      <c r="O971" s="68"/>
      <c r="P971" s="68"/>
      <c r="Q971" s="68"/>
      <c r="R971" s="68"/>
      <c r="S971" s="68"/>
      <c r="T971" s="68"/>
      <c r="U971" s="68"/>
      <c r="V971" s="68"/>
      <c r="W971" s="68"/>
      <c r="X971" s="68"/>
      <c r="Y971" s="68"/>
      <c r="Z971" s="68"/>
    </row>
    <row r="972">
      <c r="A972" s="68"/>
      <c r="B972" s="68"/>
      <c r="C972" s="68"/>
      <c r="D972" s="68"/>
      <c r="E972" s="68"/>
      <c r="F972" s="68"/>
      <c r="G972" s="68"/>
      <c r="H972" s="68"/>
      <c r="I972" s="68"/>
      <c r="J972" s="68"/>
      <c r="K972" s="68"/>
      <c r="L972" s="68"/>
      <c r="M972" s="68"/>
      <c r="N972" s="68"/>
      <c r="O972" s="68"/>
      <c r="P972" s="68"/>
      <c r="Q972" s="68"/>
      <c r="R972" s="68"/>
      <c r="S972" s="68"/>
      <c r="T972" s="68"/>
      <c r="U972" s="68"/>
      <c r="V972" s="68"/>
      <c r="W972" s="68"/>
      <c r="X972" s="68"/>
      <c r="Y972" s="68"/>
      <c r="Z972" s="68"/>
    </row>
    <row r="973">
      <c r="A973" s="68"/>
      <c r="B973" s="68"/>
      <c r="C973" s="68"/>
      <c r="D973" s="68"/>
      <c r="E973" s="68"/>
      <c r="F973" s="68"/>
      <c r="G973" s="68"/>
      <c r="H973" s="68"/>
      <c r="I973" s="68"/>
      <c r="J973" s="68"/>
      <c r="K973" s="68"/>
      <c r="L973" s="68"/>
      <c r="M973" s="68"/>
      <c r="N973" s="68"/>
      <c r="O973" s="68"/>
      <c r="P973" s="68"/>
      <c r="Q973" s="68"/>
      <c r="R973" s="68"/>
      <c r="S973" s="68"/>
      <c r="T973" s="68"/>
      <c r="U973" s="68"/>
      <c r="V973" s="68"/>
      <c r="W973" s="68"/>
      <c r="X973" s="68"/>
      <c r="Y973" s="68"/>
      <c r="Z973" s="68"/>
    </row>
    <row r="974">
      <c r="A974" s="68"/>
      <c r="B974" s="68"/>
      <c r="C974" s="68"/>
      <c r="D974" s="68"/>
      <c r="E974" s="68"/>
      <c r="F974" s="68"/>
      <c r="G974" s="68"/>
      <c r="H974" s="68"/>
      <c r="I974" s="68"/>
      <c r="J974" s="68"/>
      <c r="K974" s="68"/>
      <c r="L974" s="68"/>
      <c r="M974" s="68"/>
      <c r="N974" s="68"/>
      <c r="O974" s="68"/>
      <c r="P974" s="68"/>
      <c r="Q974" s="68"/>
      <c r="R974" s="68"/>
      <c r="S974" s="68"/>
      <c r="T974" s="68"/>
      <c r="U974" s="68"/>
      <c r="V974" s="68"/>
      <c r="W974" s="68"/>
      <c r="X974" s="68"/>
      <c r="Y974" s="68"/>
      <c r="Z974" s="68"/>
    </row>
    <row r="975">
      <c r="A975" s="68"/>
      <c r="B975" s="68"/>
      <c r="C975" s="68"/>
      <c r="D975" s="68"/>
      <c r="E975" s="68"/>
      <c r="F975" s="68"/>
      <c r="G975" s="68"/>
      <c r="H975" s="68"/>
      <c r="I975" s="68"/>
      <c r="J975" s="68"/>
      <c r="K975" s="68"/>
      <c r="L975" s="68"/>
      <c r="M975" s="68"/>
      <c r="N975" s="68"/>
      <c r="O975" s="68"/>
      <c r="P975" s="68"/>
      <c r="Q975" s="68"/>
      <c r="R975" s="68"/>
      <c r="S975" s="68"/>
      <c r="T975" s="68"/>
      <c r="U975" s="68"/>
      <c r="V975" s="68"/>
      <c r="W975" s="68"/>
      <c r="X975" s="68"/>
      <c r="Y975" s="68"/>
      <c r="Z975" s="68"/>
    </row>
    <row r="976">
      <c r="A976" s="68"/>
      <c r="B976" s="68"/>
      <c r="C976" s="68"/>
      <c r="D976" s="68"/>
      <c r="E976" s="68"/>
      <c r="F976" s="68"/>
      <c r="G976" s="68"/>
      <c r="H976" s="68"/>
      <c r="I976" s="68"/>
      <c r="J976" s="68"/>
      <c r="K976" s="68"/>
      <c r="L976" s="68"/>
      <c r="M976" s="68"/>
      <c r="N976" s="68"/>
      <c r="O976" s="68"/>
      <c r="P976" s="68"/>
      <c r="Q976" s="68"/>
      <c r="R976" s="68"/>
      <c r="S976" s="68"/>
      <c r="T976" s="68"/>
      <c r="U976" s="68"/>
      <c r="V976" s="68"/>
      <c r="W976" s="68"/>
      <c r="X976" s="68"/>
      <c r="Y976" s="68"/>
      <c r="Z976" s="68"/>
    </row>
    <row r="977">
      <c r="A977" s="68"/>
      <c r="B977" s="68"/>
      <c r="C977" s="68"/>
      <c r="D977" s="68"/>
      <c r="E977" s="68"/>
      <c r="F977" s="68"/>
      <c r="G977" s="68"/>
      <c r="H977" s="68"/>
      <c r="I977" s="68"/>
      <c r="J977" s="68"/>
      <c r="K977" s="68"/>
      <c r="L977" s="68"/>
      <c r="M977" s="68"/>
      <c r="N977" s="68"/>
      <c r="O977" s="68"/>
      <c r="P977" s="68"/>
      <c r="Q977" s="68"/>
      <c r="R977" s="68"/>
      <c r="S977" s="68"/>
      <c r="T977" s="68"/>
      <c r="U977" s="68"/>
      <c r="V977" s="68"/>
      <c r="W977" s="68"/>
      <c r="X977" s="68"/>
      <c r="Y977" s="68"/>
      <c r="Z977" s="68"/>
    </row>
    <row r="978">
      <c r="A978" s="68"/>
      <c r="B978" s="68"/>
      <c r="C978" s="68"/>
      <c r="D978" s="68"/>
      <c r="E978" s="68"/>
      <c r="F978" s="68"/>
      <c r="G978" s="68"/>
      <c r="H978" s="68"/>
      <c r="I978" s="68"/>
      <c r="J978" s="68"/>
      <c r="K978" s="68"/>
      <c r="L978" s="68"/>
      <c r="M978" s="68"/>
      <c r="N978" s="68"/>
      <c r="O978" s="68"/>
      <c r="P978" s="68"/>
      <c r="Q978" s="68"/>
      <c r="R978" s="68"/>
      <c r="S978" s="68"/>
      <c r="T978" s="68"/>
      <c r="U978" s="68"/>
      <c r="V978" s="68"/>
      <c r="W978" s="68"/>
      <c r="X978" s="68"/>
      <c r="Y978" s="68"/>
      <c r="Z978" s="68"/>
    </row>
    <row r="979">
      <c r="A979" s="68"/>
      <c r="B979" s="68"/>
      <c r="C979" s="68"/>
      <c r="D979" s="68"/>
      <c r="E979" s="68"/>
      <c r="F979" s="68"/>
      <c r="G979" s="68"/>
      <c r="H979" s="68"/>
      <c r="I979" s="68"/>
      <c r="J979" s="68"/>
      <c r="K979" s="68"/>
      <c r="L979" s="68"/>
      <c r="M979" s="68"/>
      <c r="N979" s="68"/>
      <c r="O979" s="68"/>
      <c r="P979" s="68"/>
      <c r="Q979" s="68"/>
      <c r="R979" s="68"/>
      <c r="S979" s="68"/>
      <c r="T979" s="68"/>
      <c r="U979" s="68"/>
      <c r="V979" s="68"/>
      <c r="W979" s="68"/>
      <c r="X979" s="68"/>
      <c r="Y979" s="68"/>
      <c r="Z979" s="68"/>
    </row>
    <row r="980">
      <c r="A980" s="68"/>
      <c r="B980" s="68"/>
      <c r="C980" s="68"/>
      <c r="D980" s="68"/>
      <c r="E980" s="68"/>
      <c r="F980" s="68"/>
      <c r="G980" s="68"/>
      <c r="H980" s="68"/>
      <c r="I980" s="68"/>
      <c r="J980" s="68"/>
      <c r="K980" s="68"/>
      <c r="L980" s="68"/>
      <c r="M980" s="68"/>
      <c r="N980" s="68"/>
      <c r="O980" s="68"/>
      <c r="P980" s="68"/>
      <c r="Q980" s="68"/>
      <c r="R980" s="68"/>
      <c r="S980" s="68"/>
      <c r="T980" s="68"/>
      <c r="U980" s="68"/>
      <c r="V980" s="68"/>
      <c r="W980" s="68"/>
      <c r="X980" s="68"/>
      <c r="Y980" s="68"/>
      <c r="Z980" s="68"/>
    </row>
    <row r="981">
      <c r="A981" s="68"/>
      <c r="B981" s="68"/>
      <c r="C981" s="68"/>
      <c r="D981" s="68"/>
      <c r="E981" s="68"/>
      <c r="F981" s="68"/>
      <c r="G981" s="68"/>
      <c r="H981" s="68"/>
      <c r="I981" s="68"/>
      <c r="J981" s="68"/>
      <c r="K981" s="68"/>
      <c r="L981" s="68"/>
      <c r="M981" s="68"/>
      <c r="N981" s="68"/>
      <c r="O981" s="68"/>
      <c r="P981" s="68"/>
      <c r="Q981" s="68"/>
      <c r="R981" s="68"/>
      <c r="S981" s="68"/>
      <c r="T981" s="68"/>
      <c r="U981" s="68"/>
      <c r="V981" s="68"/>
      <c r="W981" s="68"/>
      <c r="X981" s="68"/>
      <c r="Y981" s="68"/>
      <c r="Z981" s="68"/>
    </row>
    <row r="982">
      <c r="A982" s="68"/>
      <c r="B982" s="68"/>
      <c r="C982" s="68"/>
      <c r="D982" s="68"/>
      <c r="E982" s="68"/>
      <c r="F982" s="68"/>
      <c r="G982" s="68"/>
      <c r="H982" s="68"/>
      <c r="I982" s="68"/>
      <c r="J982" s="68"/>
      <c r="K982" s="68"/>
      <c r="L982" s="68"/>
      <c r="M982" s="68"/>
      <c r="N982" s="68"/>
      <c r="O982" s="68"/>
      <c r="P982" s="68"/>
      <c r="Q982" s="68"/>
      <c r="R982" s="68"/>
      <c r="S982" s="68"/>
      <c r="T982" s="68"/>
      <c r="U982" s="68"/>
      <c r="V982" s="68"/>
      <c r="W982" s="68"/>
      <c r="X982" s="68"/>
      <c r="Y982" s="68"/>
      <c r="Z982" s="68"/>
    </row>
    <row r="983">
      <c r="A983" s="68"/>
      <c r="B983" s="68"/>
      <c r="C983" s="68"/>
      <c r="D983" s="68"/>
      <c r="E983" s="68"/>
      <c r="F983" s="68"/>
      <c r="G983" s="68"/>
      <c r="H983" s="68"/>
      <c r="I983" s="68"/>
      <c r="J983" s="68"/>
      <c r="K983" s="68"/>
      <c r="L983" s="68"/>
      <c r="M983" s="68"/>
      <c r="N983" s="68"/>
      <c r="O983" s="68"/>
      <c r="P983" s="68"/>
      <c r="Q983" s="68"/>
      <c r="R983" s="68"/>
      <c r="S983" s="68"/>
      <c r="T983" s="68"/>
      <c r="U983" s="68"/>
      <c r="V983" s="68"/>
      <c r="W983" s="68"/>
      <c r="X983" s="68"/>
      <c r="Y983" s="68"/>
      <c r="Z983" s="68"/>
    </row>
    <row r="984">
      <c r="A984" s="68"/>
      <c r="B984" s="68"/>
      <c r="C984" s="68"/>
      <c r="D984" s="68"/>
      <c r="E984" s="68"/>
      <c r="F984" s="68"/>
      <c r="G984" s="68"/>
      <c r="H984" s="68"/>
      <c r="I984" s="68"/>
      <c r="J984" s="68"/>
      <c r="K984" s="68"/>
      <c r="L984" s="68"/>
      <c r="M984" s="68"/>
      <c r="N984" s="68"/>
      <c r="O984" s="68"/>
      <c r="P984" s="68"/>
      <c r="Q984" s="68"/>
      <c r="R984" s="68"/>
      <c r="S984" s="68"/>
      <c r="T984" s="68"/>
      <c r="U984" s="68"/>
      <c r="V984" s="68"/>
      <c r="W984" s="68"/>
      <c r="X984" s="68"/>
      <c r="Y984" s="68"/>
      <c r="Z984" s="68"/>
    </row>
    <row r="985">
      <c r="A985" s="68"/>
      <c r="B985" s="68"/>
      <c r="C985" s="68"/>
      <c r="D985" s="68"/>
      <c r="E985" s="68"/>
      <c r="F985" s="68"/>
      <c r="G985" s="68"/>
      <c r="H985" s="68"/>
      <c r="I985" s="68"/>
      <c r="J985" s="68"/>
      <c r="K985" s="68"/>
      <c r="L985" s="68"/>
      <c r="M985" s="68"/>
      <c r="N985" s="68"/>
      <c r="O985" s="68"/>
      <c r="P985" s="68"/>
      <c r="Q985" s="68"/>
      <c r="R985" s="68"/>
      <c r="S985" s="68"/>
      <c r="T985" s="68"/>
      <c r="U985" s="68"/>
      <c r="V985" s="68"/>
      <c r="W985" s="68"/>
      <c r="X985" s="68"/>
      <c r="Y985" s="68"/>
      <c r="Z985" s="68"/>
    </row>
    <row r="986">
      <c r="A986" s="68"/>
      <c r="B986" s="68"/>
      <c r="C986" s="68"/>
      <c r="D986" s="68"/>
      <c r="E986" s="68"/>
      <c r="F986" s="68"/>
      <c r="G986" s="68"/>
      <c r="H986" s="68"/>
      <c r="I986" s="68"/>
      <c r="J986" s="68"/>
      <c r="K986" s="68"/>
      <c r="L986" s="68"/>
      <c r="M986" s="68"/>
      <c r="N986" s="68"/>
      <c r="O986" s="68"/>
      <c r="P986" s="68"/>
      <c r="Q986" s="68"/>
      <c r="R986" s="68"/>
      <c r="S986" s="68"/>
      <c r="T986" s="68"/>
      <c r="U986" s="68"/>
      <c r="V986" s="68"/>
      <c r="W986" s="68"/>
      <c r="X986" s="68"/>
      <c r="Y986" s="68"/>
      <c r="Z986" s="68"/>
    </row>
    <row r="987">
      <c r="A987" s="68"/>
      <c r="B987" s="68"/>
      <c r="C987" s="68"/>
      <c r="D987" s="68"/>
      <c r="E987" s="68"/>
      <c r="F987" s="68"/>
      <c r="G987" s="68"/>
      <c r="H987" s="68"/>
      <c r="I987" s="68"/>
      <c r="J987" s="68"/>
      <c r="K987" s="68"/>
      <c r="L987" s="68"/>
      <c r="M987" s="68"/>
      <c r="N987" s="68"/>
      <c r="O987" s="68"/>
      <c r="P987" s="68"/>
      <c r="Q987" s="68"/>
      <c r="R987" s="68"/>
      <c r="S987" s="68"/>
      <c r="T987" s="68"/>
      <c r="U987" s="68"/>
      <c r="V987" s="68"/>
      <c r="W987" s="68"/>
      <c r="X987" s="68"/>
      <c r="Y987" s="68"/>
      <c r="Z987" s="68"/>
    </row>
    <row r="988">
      <c r="A988" s="68"/>
      <c r="B988" s="68"/>
      <c r="C988" s="68"/>
      <c r="D988" s="68"/>
      <c r="E988" s="68"/>
      <c r="F988" s="68"/>
      <c r="G988" s="68"/>
      <c r="H988" s="68"/>
      <c r="I988" s="68"/>
      <c r="J988" s="68"/>
      <c r="K988" s="68"/>
      <c r="L988" s="68"/>
      <c r="M988" s="68"/>
      <c r="N988" s="68"/>
      <c r="O988" s="68"/>
      <c r="P988" s="68"/>
      <c r="Q988" s="68"/>
      <c r="R988" s="68"/>
      <c r="S988" s="68"/>
      <c r="T988" s="68"/>
      <c r="U988" s="68"/>
      <c r="V988" s="68"/>
      <c r="W988" s="68"/>
      <c r="X988" s="68"/>
      <c r="Y988" s="68"/>
      <c r="Z988" s="68"/>
    </row>
    <row r="989">
      <c r="A989" s="68"/>
      <c r="B989" s="68"/>
      <c r="C989" s="68"/>
      <c r="D989" s="68"/>
      <c r="E989" s="68"/>
      <c r="F989" s="68"/>
      <c r="G989" s="68"/>
      <c r="H989" s="68"/>
      <c r="I989" s="68"/>
      <c r="J989" s="68"/>
      <c r="K989" s="68"/>
      <c r="L989" s="68"/>
      <c r="M989" s="68"/>
      <c r="N989" s="68"/>
      <c r="O989" s="68"/>
      <c r="P989" s="68"/>
      <c r="Q989" s="68"/>
      <c r="R989" s="68"/>
      <c r="S989" s="68"/>
      <c r="T989" s="68"/>
      <c r="U989" s="68"/>
      <c r="V989" s="68"/>
      <c r="W989" s="68"/>
      <c r="X989" s="68"/>
      <c r="Y989" s="68"/>
      <c r="Z989" s="68"/>
    </row>
    <row r="990">
      <c r="A990" s="68"/>
      <c r="B990" s="68"/>
      <c r="C990" s="68"/>
      <c r="D990" s="68"/>
      <c r="E990" s="68"/>
      <c r="F990" s="68"/>
      <c r="G990" s="68"/>
      <c r="H990" s="68"/>
      <c r="I990" s="68"/>
      <c r="J990" s="68"/>
      <c r="K990" s="68"/>
      <c r="L990" s="68"/>
      <c r="M990" s="68"/>
      <c r="N990" s="68"/>
      <c r="O990" s="68"/>
      <c r="P990" s="68"/>
      <c r="Q990" s="68"/>
      <c r="R990" s="68"/>
      <c r="S990" s="68"/>
      <c r="T990" s="68"/>
      <c r="U990" s="68"/>
      <c r="V990" s="68"/>
      <c r="W990" s="68"/>
      <c r="X990" s="68"/>
      <c r="Y990" s="68"/>
      <c r="Z990" s="68"/>
    </row>
    <row r="991">
      <c r="A991" s="68"/>
      <c r="B991" s="68"/>
      <c r="C991" s="68"/>
      <c r="D991" s="68"/>
      <c r="E991" s="68"/>
      <c r="F991" s="68"/>
      <c r="G991" s="68"/>
      <c r="H991" s="68"/>
      <c r="I991" s="68"/>
      <c r="J991" s="68"/>
      <c r="K991" s="68"/>
      <c r="L991" s="68"/>
      <c r="M991" s="68"/>
      <c r="N991" s="68"/>
      <c r="O991" s="68"/>
      <c r="P991" s="68"/>
      <c r="Q991" s="68"/>
      <c r="R991" s="68"/>
      <c r="S991" s="68"/>
      <c r="T991" s="68"/>
      <c r="U991" s="68"/>
      <c r="V991" s="68"/>
      <c r="W991" s="68"/>
      <c r="X991" s="68"/>
      <c r="Y991" s="68"/>
      <c r="Z991" s="68"/>
    </row>
    <row r="992">
      <c r="A992" s="68"/>
      <c r="B992" s="68"/>
      <c r="C992" s="68"/>
      <c r="D992" s="68"/>
      <c r="E992" s="68"/>
      <c r="F992" s="68"/>
      <c r="G992" s="68"/>
      <c r="H992" s="68"/>
      <c r="I992" s="68"/>
      <c r="J992" s="68"/>
      <c r="K992" s="68"/>
      <c r="L992" s="68"/>
      <c r="M992" s="68"/>
      <c r="N992" s="68"/>
      <c r="O992" s="68"/>
      <c r="P992" s="68"/>
      <c r="Q992" s="68"/>
      <c r="R992" s="68"/>
      <c r="S992" s="68"/>
      <c r="T992" s="68"/>
      <c r="U992" s="68"/>
      <c r="V992" s="68"/>
      <c r="W992" s="68"/>
      <c r="X992" s="68"/>
      <c r="Y992" s="68"/>
      <c r="Z992" s="68"/>
    </row>
    <row r="993">
      <c r="A993" s="68"/>
      <c r="B993" s="68"/>
      <c r="C993" s="68"/>
      <c r="D993" s="68"/>
      <c r="E993" s="68"/>
      <c r="F993" s="68"/>
      <c r="G993" s="68"/>
      <c r="H993" s="68"/>
      <c r="I993" s="68"/>
      <c r="J993" s="68"/>
      <c r="K993" s="68"/>
      <c r="L993" s="68"/>
      <c r="M993" s="68"/>
      <c r="N993" s="68"/>
      <c r="O993" s="68"/>
      <c r="P993" s="68"/>
      <c r="Q993" s="68"/>
      <c r="R993" s="68"/>
      <c r="S993" s="68"/>
      <c r="T993" s="68"/>
      <c r="U993" s="68"/>
      <c r="V993" s="68"/>
      <c r="W993" s="68"/>
      <c r="X993" s="68"/>
      <c r="Y993" s="68"/>
      <c r="Z993" s="68"/>
    </row>
    <row r="994">
      <c r="A994" s="68"/>
      <c r="B994" s="68"/>
      <c r="C994" s="68"/>
      <c r="D994" s="68"/>
      <c r="E994" s="68"/>
      <c r="F994" s="68"/>
      <c r="G994" s="68"/>
      <c r="H994" s="68"/>
      <c r="I994" s="68"/>
      <c r="J994" s="68"/>
      <c r="K994" s="68"/>
      <c r="L994" s="68"/>
      <c r="M994" s="68"/>
      <c r="N994" s="68"/>
      <c r="O994" s="68"/>
      <c r="P994" s="68"/>
      <c r="Q994" s="68"/>
      <c r="R994" s="68"/>
      <c r="S994" s="68"/>
      <c r="T994" s="68"/>
      <c r="U994" s="68"/>
      <c r="V994" s="68"/>
      <c r="W994" s="68"/>
      <c r="X994" s="68"/>
      <c r="Y994" s="68"/>
      <c r="Z994" s="68"/>
    </row>
    <row r="995">
      <c r="A995" s="68"/>
      <c r="B995" s="68"/>
      <c r="C995" s="68"/>
      <c r="D995" s="68"/>
      <c r="E995" s="68"/>
      <c r="F995" s="68"/>
      <c r="G995" s="68"/>
      <c r="H995" s="68"/>
      <c r="I995" s="68"/>
      <c r="J995" s="68"/>
      <c r="K995" s="68"/>
      <c r="L995" s="68"/>
      <c r="M995" s="68"/>
      <c r="N995" s="68"/>
      <c r="O995" s="68"/>
      <c r="P995" s="68"/>
      <c r="Q995" s="68"/>
      <c r="R995" s="68"/>
      <c r="S995" s="68"/>
      <c r="T995" s="68"/>
      <c r="U995" s="68"/>
      <c r="V995" s="68"/>
      <c r="W995" s="68"/>
      <c r="X995" s="68"/>
      <c r="Y995" s="68"/>
      <c r="Z995" s="68"/>
    </row>
    <row r="996">
      <c r="A996" s="68"/>
      <c r="B996" s="68"/>
      <c r="C996" s="68"/>
      <c r="D996" s="68"/>
      <c r="E996" s="68"/>
      <c r="F996" s="68"/>
      <c r="G996" s="68"/>
      <c r="H996" s="68"/>
      <c r="I996" s="68"/>
      <c r="J996" s="68"/>
      <c r="K996" s="68"/>
      <c r="L996" s="68"/>
      <c r="M996" s="68"/>
      <c r="N996" s="68"/>
      <c r="O996" s="68"/>
      <c r="P996" s="68"/>
      <c r="Q996" s="68"/>
      <c r="R996" s="68"/>
      <c r="S996" s="68"/>
      <c r="T996" s="68"/>
      <c r="U996" s="68"/>
      <c r="V996" s="68"/>
      <c r="W996" s="68"/>
      <c r="X996" s="68"/>
      <c r="Y996" s="68"/>
      <c r="Z996" s="68"/>
    </row>
    <row r="997">
      <c r="A997" s="68"/>
      <c r="B997" s="68"/>
      <c r="C997" s="68"/>
      <c r="D997" s="68"/>
      <c r="E997" s="68"/>
      <c r="F997" s="68"/>
      <c r="G997" s="68"/>
      <c r="H997" s="68"/>
      <c r="I997" s="68"/>
      <c r="J997" s="68"/>
      <c r="K997" s="68"/>
      <c r="L997" s="68"/>
      <c r="M997" s="68"/>
      <c r="N997" s="68"/>
      <c r="O997" s="68"/>
      <c r="P997" s="68"/>
      <c r="Q997" s="68"/>
      <c r="R997" s="68"/>
      <c r="S997" s="68"/>
      <c r="T997" s="68"/>
      <c r="U997" s="68"/>
      <c r="V997" s="68"/>
      <c r="W997" s="68"/>
      <c r="X997" s="68"/>
      <c r="Y997" s="68"/>
      <c r="Z997" s="68"/>
    </row>
    <row r="998">
      <c r="A998" s="68"/>
      <c r="B998" s="68"/>
      <c r="C998" s="68"/>
      <c r="D998" s="68"/>
      <c r="E998" s="68"/>
      <c r="F998" s="68"/>
      <c r="G998" s="68"/>
      <c r="H998" s="68"/>
      <c r="I998" s="68"/>
      <c r="J998" s="68"/>
      <c r="K998" s="68"/>
      <c r="L998" s="68"/>
      <c r="M998" s="68"/>
      <c r="N998" s="68"/>
      <c r="O998" s="68"/>
      <c r="P998" s="68"/>
      <c r="Q998" s="68"/>
      <c r="R998" s="68"/>
      <c r="S998" s="68"/>
      <c r="T998" s="68"/>
      <c r="U998" s="68"/>
      <c r="V998" s="68"/>
      <c r="W998" s="68"/>
      <c r="X998" s="68"/>
      <c r="Y998" s="68"/>
      <c r="Z998" s="68"/>
    </row>
    <row r="999">
      <c r="A999" s="68"/>
      <c r="B999" s="68"/>
      <c r="C999" s="68"/>
      <c r="D999" s="68"/>
      <c r="E999" s="68"/>
      <c r="F999" s="68"/>
      <c r="G999" s="68"/>
      <c r="H999" s="68"/>
      <c r="I999" s="68"/>
      <c r="J999" s="68"/>
      <c r="K999" s="68"/>
      <c r="L999" s="68"/>
      <c r="M999" s="68"/>
      <c r="N999" s="68"/>
      <c r="O999" s="68"/>
      <c r="P999" s="68"/>
      <c r="Q999" s="68"/>
      <c r="R999" s="68"/>
      <c r="S999" s="68"/>
      <c r="T999" s="68"/>
      <c r="U999" s="68"/>
      <c r="V999" s="68"/>
      <c r="W999" s="68"/>
      <c r="X999" s="68"/>
      <c r="Y999" s="68"/>
      <c r="Z999" s="68"/>
    </row>
    <row r="1000">
      <c r="A1000" s="68"/>
      <c r="B1000" s="68"/>
      <c r="C1000" s="68"/>
      <c r="D1000" s="68"/>
      <c r="E1000" s="68"/>
      <c r="F1000" s="68"/>
      <c r="G1000" s="68"/>
      <c r="H1000" s="68"/>
      <c r="I1000" s="68"/>
      <c r="J1000" s="68"/>
      <c r="K1000" s="68"/>
      <c r="L1000" s="68"/>
      <c r="M1000" s="68"/>
      <c r="N1000" s="68"/>
      <c r="O1000" s="68"/>
      <c r="P1000" s="68"/>
      <c r="Q1000" s="68"/>
      <c r="R1000" s="68"/>
      <c r="S1000" s="68"/>
      <c r="T1000" s="68"/>
      <c r="U1000" s="68"/>
      <c r="V1000" s="68"/>
      <c r="W1000" s="68"/>
      <c r="X1000" s="68"/>
      <c r="Y1000" s="68"/>
      <c r="Z1000" s="68"/>
    </row>
    <row r="1001">
      <c r="A1001" s="68"/>
      <c r="B1001" s="68"/>
      <c r="C1001" s="68"/>
      <c r="D1001" s="68"/>
      <c r="E1001" s="68"/>
      <c r="F1001" s="68"/>
      <c r="G1001" s="68"/>
      <c r="H1001" s="68"/>
      <c r="I1001" s="68"/>
      <c r="J1001" s="68"/>
      <c r="K1001" s="68"/>
      <c r="L1001" s="68"/>
      <c r="M1001" s="68"/>
      <c r="N1001" s="68"/>
      <c r="O1001" s="68"/>
      <c r="P1001" s="68"/>
      <c r="Q1001" s="68"/>
      <c r="R1001" s="68"/>
      <c r="S1001" s="68"/>
      <c r="T1001" s="68"/>
      <c r="U1001" s="68"/>
      <c r="V1001" s="68"/>
      <c r="W1001" s="68"/>
      <c r="X1001" s="68"/>
      <c r="Y1001" s="68"/>
      <c r="Z1001" s="6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25"/>
    <col customWidth="1" min="2" max="2" width="5.63"/>
    <col customWidth="1" min="3" max="3" width="19.13"/>
    <col customWidth="1" min="4" max="4" width="9.25"/>
    <col customWidth="1" min="5" max="5" width="11.25"/>
    <col customWidth="1" min="6" max="7" width="5.88"/>
    <col customWidth="1" min="8" max="8" width="7.88"/>
    <col customWidth="1" min="13" max="13" width="3.38"/>
    <col customWidth="1" min="16" max="17" width="7.5"/>
    <col customWidth="1" min="18" max="18" width="6.25"/>
    <col customWidth="1" min="20" max="20" width="7.38"/>
    <col customWidth="1" min="21" max="21" width="7.88"/>
    <col customWidth="1" min="22" max="22" width="3.75"/>
    <col customWidth="1" min="23" max="23" width="8.5"/>
    <col customWidth="1" min="24" max="24" width="8.0"/>
    <col customWidth="1" min="27" max="30" width="7.5"/>
    <col customWidth="1" min="31" max="31" width="6.25"/>
    <col customWidth="1" min="33" max="33" width="7.38"/>
    <col customWidth="1" min="34" max="34" width="7.88"/>
    <col customWidth="1" min="35" max="35" width="3.63"/>
    <col customWidth="1" min="36" max="37" width="12.88"/>
    <col customWidth="1" min="38" max="39" width="7.5"/>
    <col customWidth="1" min="40" max="40" width="6.25"/>
    <col customWidth="1" min="42" max="42" width="7.38"/>
    <col customWidth="1" min="43" max="43" width="7.88"/>
    <col customWidth="1" min="44" max="44" width="2.25"/>
    <col customWidth="1" min="45" max="45" width="10.0"/>
    <col customWidth="1" min="46" max="47" width="7.5"/>
    <col customWidth="1" min="48" max="48" width="6.25"/>
  </cols>
  <sheetData>
    <row r="1">
      <c r="A1" s="1" t="s">
        <v>0</v>
      </c>
      <c r="B1" s="2"/>
      <c r="C1" s="3"/>
      <c r="AA1" s="16" t="s">
        <v>240</v>
      </c>
      <c r="AG1" s="84"/>
      <c r="AP1" s="84"/>
    </row>
    <row r="2">
      <c r="A2" s="6" t="s">
        <v>3</v>
      </c>
      <c r="B2" s="7" t="s">
        <v>4</v>
      </c>
      <c r="C2" s="8" t="s">
        <v>6</v>
      </c>
      <c r="D2" s="8" t="s">
        <v>8</v>
      </c>
      <c r="E2" s="66" t="s">
        <v>172</v>
      </c>
      <c r="F2" s="85" t="s">
        <v>173</v>
      </c>
      <c r="G2" s="85" t="s">
        <v>174</v>
      </c>
      <c r="H2" s="85" t="s">
        <v>175</v>
      </c>
      <c r="I2" s="86" t="s">
        <v>241</v>
      </c>
      <c r="J2" s="86" t="s">
        <v>242</v>
      </c>
      <c r="K2" s="86" t="s">
        <v>243</v>
      </c>
      <c r="L2" s="86" t="s">
        <v>244</v>
      </c>
      <c r="M2" s="87"/>
      <c r="N2" s="86" t="s">
        <v>245</v>
      </c>
      <c r="O2" s="86" t="s">
        <v>246</v>
      </c>
      <c r="P2" s="86" t="s">
        <v>247</v>
      </c>
      <c r="Q2" s="86" t="s">
        <v>248</v>
      </c>
      <c r="R2" s="86" t="s">
        <v>249</v>
      </c>
      <c r="S2" s="65" t="s">
        <v>250</v>
      </c>
      <c r="T2" s="88" t="s">
        <v>251</v>
      </c>
      <c r="U2" s="86" t="s">
        <v>252</v>
      </c>
      <c r="V2" s="87"/>
      <c r="W2" s="86" t="s">
        <v>253</v>
      </c>
      <c r="X2" s="86" t="s">
        <v>254</v>
      </c>
      <c r="Y2" s="86" t="s">
        <v>245</v>
      </c>
      <c r="Z2" s="86" t="s">
        <v>246</v>
      </c>
      <c r="AA2" s="86" t="s">
        <v>255</v>
      </c>
      <c r="AB2" s="86" t="s">
        <v>256</v>
      </c>
      <c r="AC2" s="65" t="s">
        <v>257</v>
      </c>
      <c r="AD2" s="65" t="s">
        <v>258</v>
      </c>
      <c r="AE2" s="65" t="s">
        <v>259</v>
      </c>
      <c r="AF2" s="65" t="s">
        <v>260</v>
      </c>
      <c r="AG2" s="89" t="s">
        <v>251</v>
      </c>
      <c r="AH2" s="65" t="s">
        <v>261</v>
      </c>
      <c r="AI2" s="87"/>
      <c r="AJ2" s="86" t="s">
        <v>245</v>
      </c>
      <c r="AK2" s="86" t="s">
        <v>246</v>
      </c>
      <c r="AL2" s="65" t="s">
        <v>262</v>
      </c>
      <c r="AM2" s="65" t="s">
        <v>263</v>
      </c>
      <c r="AN2" s="65" t="s">
        <v>264</v>
      </c>
      <c r="AO2" s="65" t="s">
        <v>265</v>
      </c>
      <c r="AP2" s="90" t="s">
        <v>266</v>
      </c>
      <c r="AQ2" s="65" t="s">
        <v>267</v>
      </c>
      <c r="AR2" s="87"/>
      <c r="AT2" s="65" t="s">
        <v>268</v>
      </c>
      <c r="AU2" s="65" t="s">
        <v>269</v>
      </c>
      <c r="AV2" s="65" t="s">
        <v>270</v>
      </c>
      <c r="AW2" s="87"/>
      <c r="AX2" s="87"/>
      <c r="AY2" s="87"/>
      <c r="AZ2" s="87"/>
    </row>
    <row r="3">
      <c r="A3" s="12">
        <v>1.0</v>
      </c>
      <c r="B3" s="13">
        <v>101.0</v>
      </c>
      <c r="C3" s="15" t="s">
        <v>14</v>
      </c>
      <c r="D3" s="13" t="s">
        <v>16</v>
      </c>
      <c r="E3" s="16" t="s">
        <v>177</v>
      </c>
      <c r="F3" s="16">
        <v>24.6</v>
      </c>
      <c r="G3" s="16">
        <v>25.8</v>
      </c>
      <c r="H3" s="20">
        <f t="shared" ref="H3:H52" si="1">AVERAGE(F3:G3)</f>
        <v>25.2</v>
      </c>
      <c r="I3" s="91">
        <f t="shared" ref="I3:I52" si="2">31-1</f>
        <v>30</v>
      </c>
      <c r="J3" s="91">
        <f t="shared" ref="J3:J52" si="3">H3*11.5</f>
        <v>289.8</v>
      </c>
      <c r="K3" s="91">
        <f t="shared" ref="K3:K52" si="4">H3*I3</f>
        <v>756</v>
      </c>
      <c r="L3" s="92" t="s">
        <v>16</v>
      </c>
      <c r="N3" s="82"/>
      <c r="O3" s="82"/>
      <c r="P3" s="91"/>
      <c r="Q3" s="91"/>
      <c r="R3" s="91"/>
      <c r="S3" s="92" t="s">
        <v>16</v>
      </c>
      <c r="T3" s="20">
        <f>I3</f>
        <v>30</v>
      </c>
      <c r="AF3" s="92" t="s">
        <v>16</v>
      </c>
      <c r="AG3" s="84">
        <v>30.0</v>
      </c>
      <c r="AO3" s="92" t="s">
        <v>16</v>
      </c>
      <c r="AP3" s="84">
        <v>30.0</v>
      </c>
    </row>
    <row r="4">
      <c r="A4" s="12">
        <v>2.0</v>
      </c>
      <c r="B4" s="13">
        <v>102.0</v>
      </c>
      <c r="C4" s="19" t="s">
        <v>17</v>
      </c>
      <c r="D4" s="13" t="s">
        <v>18</v>
      </c>
      <c r="E4" s="16" t="s">
        <v>177</v>
      </c>
      <c r="F4" s="16">
        <v>65.2</v>
      </c>
      <c r="G4" s="16">
        <v>67.8</v>
      </c>
      <c r="H4" s="20">
        <f t="shared" si="1"/>
        <v>66.5</v>
      </c>
      <c r="I4" s="91">
        <f t="shared" si="2"/>
        <v>30</v>
      </c>
      <c r="J4" s="91">
        <f t="shared" si="3"/>
        <v>764.75</v>
      </c>
      <c r="K4" s="91">
        <f t="shared" si="4"/>
        <v>1995</v>
      </c>
      <c r="L4" s="13" t="s">
        <v>18</v>
      </c>
      <c r="N4" s="82">
        <f t="shared" ref="N4:N5" si="5">(23*20)/H4</f>
        <v>6.917293233</v>
      </c>
      <c r="O4" s="82">
        <f t="shared" ref="O4:O5" si="6">20-N4</f>
        <v>13.08270677</v>
      </c>
      <c r="P4" s="16">
        <v>23.2</v>
      </c>
      <c r="Q4" s="16">
        <v>24.0</v>
      </c>
      <c r="R4" s="20">
        <f t="shared" ref="R4:R5" si="7">AVERAGE(P4:Q4)</f>
        <v>23.6</v>
      </c>
      <c r="S4" s="92" t="s">
        <v>271</v>
      </c>
      <c r="T4" s="93">
        <f t="shared" ref="T4:T5" si="8">I4-N4</f>
        <v>23.08270677</v>
      </c>
      <c r="U4" s="20">
        <f t="shared" ref="U4:U5" si="9">20-1</f>
        <v>19</v>
      </c>
      <c r="AF4" s="92" t="s">
        <v>18</v>
      </c>
      <c r="AG4" s="84">
        <v>23.082706766917294</v>
      </c>
      <c r="AH4" s="20">
        <v>19.0</v>
      </c>
      <c r="AJ4" s="16" t="s">
        <v>272</v>
      </c>
      <c r="AO4" s="92" t="s">
        <v>18</v>
      </c>
      <c r="AP4" s="84">
        <v>23.082706766917294</v>
      </c>
      <c r="AQ4" s="20">
        <v>19.0</v>
      </c>
    </row>
    <row r="5">
      <c r="A5" s="12">
        <v>3.0</v>
      </c>
      <c r="B5" s="13">
        <v>103.0</v>
      </c>
      <c r="C5" s="15" t="s">
        <v>19</v>
      </c>
      <c r="D5" s="13" t="s">
        <v>20</v>
      </c>
      <c r="E5" s="16" t="s">
        <v>177</v>
      </c>
      <c r="F5" s="16">
        <v>31.8</v>
      </c>
      <c r="G5" s="16">
        <v>33.2</v>
      </c>
      <c r="H5" s="94">
        <f t="shared" si="1"/>
        <v>32.5</v>
      </c>
      <c r="I5" s="91">
        <f t="shared" si="2"/>
        <v>30</v>
      </c>
      <c r="J5" s="91">
        <f t="shared" si="3"/>
        <v>373.75</v>
      </c>
      <c r="K5" s="91">
        <f t="shared" si="4"/>
        <v>975</v>
      </c>
      <c r="L5" s="13" t="s">
        <v>20</v>
      </c>
      <c r="N5" s="82">
        <f t="shared" si="5"/>
        <v>14.15384615</v>
      </c>
      <c r="O5" s="82">
        <f t="shared" si="6"/>
        <v>5.846153846</v>
      </c>
      <c r="P5" s="16">
        <v>14.6</v>
      </c>
      <c r="Q5" s="16">
        <v>14.8</v>
      </c>
      <c r="R5" s="20">
        <f t="shared" si="7"/>
        <v>14.7</v>
      </c>
      <c r="S5" s="13" t="s">
        <v>273</v>
      </c>
      <c r="T5" s="93">
        <f t="shared" si="8"/>
        <v>15.84615385</v>
      </c>
      <c r="U5" s="20">
        <f t="shared" si="9"/>
        <v>19</v>
      </c>
      <c r="W5" s="95" t="s">
        <v>274</v>
      </c>
      <c r="AA5" s="16">
        <v>17.7</v>
      </c>
      <c r="AB5" s="16">
        <v>18.8</v>
      </c>
      <c r="AC5" s="16">
        <v>32.2</v>
      </c>
      <c r="AD5" s="16">
        <v>33.4</v>
      </c>
      <c r="AE5" s="20">
        <f>AVERAGE(AC5:AD5)</f>
        <v>32.8</v>
      </c>
      <c r="AF5" s="13" t="s">
        <v>20</v>
      </c>
      <c r="AG5" s="84">
        <f>T5-2</f>
        <v>13.84615385</v>
      </c>
      <c r="AH5" s="20">
        <f>U5-1</f>
        <v>18</v>
      </c>
      <c r="AJ5" s="96">
        <f>(24*15)/AE5</f>
        <v>10.97560976</v>
      </c>
      <c r="AK5" s="96">
        <f>15-AJ5</f>
        <v>4.024390244</v>
      </c>
      <c r="AL5" s="16">
        <v>19.8</v>
      </c>
      <c r="AM5" s="16">
        <v>19.7</v>
      </c>
      <c r="AN5" s="20">
        <f>AVERAGE(AL5:AM5)</f>
        <v>19.75</v>
      </c>
      <c r="AO5" s="92" t="s">
        <v>20</v>
      </c>
      <c r="AP5" s="84">
        <f>AG5-AJ5</f>
        <v>2.87054409</v>
      </c>
      <c r="AQ5" s="20">
        <f>15-1</f>
        <v>14</v>
      </c>
    </row>
    <row r="6">
      <c r="A6" s="12">
        <v>4.0</v>
      </c>
      <c r="B6" s="13">
        <v>104.0</v>
      </c>
      <c r="C6" s="15" t="s">
        <v>21</v>
      </c>
      <c r="D6" s="13" t="s">
        <v>22</v>
      </c>
      <c r="E6" s="16" t="s">
        <v>177</v>
      </c>
      <c r="F6" s="16">
        <v>21.2</v>
      </c>
      <c r="G6" s="16">
        <v>21.4</v>
      </c>
      <c r="H6" s="20">
        <f t="shared" si="1"/>
        <v>21.3</v>
      </c>
      <c r="I6" s="91">
        <f t="shared" si="2"/>
        <v>30</v>
      </c>
      <c r="J6" s="91">
        <f t="shared" si="3"/>
        <v>244.95</v>
      </c>
      <c r="K6" s="91">
        <f t="shared" si="4"/>
        <v>639</v>
      </c>
      <c r="L6" s="92" t="s">
        <v>22</v>
      </c>
      <c r="N6" s="82"/>
      <c r="O6" s="82"/>
      <c r="S6" s="92" t="s">
        <v>22</v>
      </c>
      <c r="T6" s="20">
        <f>I6</f>
        <v>30</v>
      </c>
      <c r="Z6" s="95" t="s">
        <v>275</v>
      </c>
      <c r="AC6" s="16">
        <v>18.6</v>
      </c>
      <c r="AD6" s="16">
        <v>17.8</v>
      </c>
      <c r="AE6" s="20">
        <f>AC6</f>
        <v>18.6</v>
      </c>
      <c r="AF6" s="92" t="s">
        <v>22</v>
      </c>
      <c r="AG6" s="84">
        <v>30.0</v>
      </c>
      <c r="AO6" s="92" t="s">
        <v>22</v>
      </c>
      <c r="AP6" s="84">
        <v>30.0</v>
      </c>
    </row>
    <row r="7">
      <c r="A7" s="12">
        <v>5.0</v>
      </c>
      <c r="B7" s="13">
        <v>105.0</v>
      </c>
      <c r="C7" s="15" t="s">
        <v>23</v>
      </c>
      <c r="D7" s="13" t="s">
        <v>24</v>
      </c>
      <c r="E7" s="16" t="s">
        <v>177</v>
      </c>
      <c r="F7" s="16">
        <v>38.8</v>
      </c>
      <c r="G7" s="16">
        <v>32.2</v>
      </c>
      <c r="H7" s="20">
        <f t="shared" si="1"/>
        <v>35.5</v>
      </c>
      <c r="I7" s="91">
        <f t="shared" si="2"/>
        <v>30</v>
      </c>
      <c r="J7" s="91">
        <f t="shared" si="3"/>
        <v>408.25</v>
      </c>
      <c r="K7" s="91">
        <f t="shared" si="4"/>
        <v>1065</v>
      </c>
      <c r="L7" s="13" t="s">
        <v>24</v>
      </c>
      <c r="N7" s="82">
        <f>(23*20)/H7</f>
        <v>12.95774648</v>
      </c>
      <c r="O7" s="82">
        <f>20-N7</f>
        <v>7.042253521</v>
      </c>
      <c r="P7" s="16">
        <v>21.6</v>
      </c>
      <c r="Q7" s="16">
        <v>22.0</v>
      </c>
      <c r="R7" s="20">
        <f>AVERAGE(P7:Q7)</f>
        <v>21.8</v>
      </c>
      <c r="S7" s="92" t="s">
        <v>276</v>
      </c>
      <c r="T7" s="93">
        <f>I7-N7</f>
        <v>17.04225352</v>
      </c>
      <c r="U7" s="20">
        <f>20-1</f>
        <v>19</v>
      </c>
      <c r="AD7" s="16" t="s">
        <v>277</v>
      </c>
      <c r="AF7" s="92" t="s">
        <v>24</v>
      </c>
      <c r="AG7" s="84">
        <v>17.04225352112676</v>
      </c>
      <c r="AH7" s="20">
        <v>19.0</v>
      </c>
      <c r="AO7" s="92" t="s">
        <v>24</v>
      </c>
      <c r="AP7" s="84">
        <v>17.04225352112676</v>
      </c>
      <c r="AQ7" s="20">
        <v>19.0</v>
      </c>
    </row>
    <row r="8">
      <c r="A8" s="12">
        <v>6.0</v>
      </c>
      <c r="B8" s="13">
        <v>106.0</v>
      </c>
      <c r="C8" s="15" t="s">
        <v>25</v>
      </c>
      <c r="D8" s="13" t="s">
        <v>26</v>
      </c>
      <c r="E8" s="16" t="s">
        <v>177</v>
      </c>
      <c r="F8" s="16">
        <v>21.4</v>
      </c>
      <c r="G8" s="16">
        <v>21.6</v>
      </c>
      <c r="H8" s="20">
        <f t="shared" si="1"/>
        <v>21.5</v>
      </c>
      <c r="I8" s="91">
        <f t="shared" si="2"/>
        <v>30</v>
      </c>
      <c r="J8" s="91">
        <f t="shared" si="3"/>
        <v>247.25</v>
      </c>
      <c r="K8" s="91">
        <f t="shared" si="4"/>
        <v>645</v>
      </c>
      <c r="L8" s="92" t="s">
        <v>26</v>
      </c>
      <c r="N8" s="82"/>
      <c r="O8" s="82"/>
      <c r="S8" s="92" t="s">
        <v>26</v>
      </c>
      <c r="T8" s="20">
        <f>I8</f>
        <v>30</v>
      </c>
      <c r="AF8" s="92" t="s">
        <v>26</v>
      </c>
      <c r="AG8" s="84">
        <v>30.0</v>
      </c>
      <c r="AO8" s="92" t="s">
        <v>26</v>
      </c>
      <c r="AP8" s="84">
        <v>30.0</v>
      </c>
      <c r="AS8" s="16" t="s">
        <v>278</v>
      </c>
    </row>
    <row r="9">
      <c r="A9" s="12">
        <v>7.0</v>
      </c>
      <c r="B9" s="13">
        <v>107.0</v>
      </c>
      <c r="C9" s="15" t="s">
        <v>27</v>
      </c>
      <c r="D9" s="13" t="s">
        <v>28</v>
      </c>
      <c r="E9" s="16" t="s">
        <v>177</v>
      </c>
      <c r="F9" s="16">
        <v>40.2</v>
      </c>
      <c r="G9" s="16">
        <v>41.2</v>
      </c>
      <c r="H9" s="20">
        <f t="shared" si="1"/>
        <v>40.7</v>
      </c>
      <c r="I9" s="91">
        <f t="shared" si="2"/>
        <v>30</v>
      </c>
      <c r="J9" s="91">
        <f t="shared" si="3"/>
        <v>468.05</v>
      </c>
      <c r="K9" s="91">
        <f t="shared" si="4"/>
        <v>1221</v>
      </c>
      <c r="L9" s="13" t="s">
        <v>28</v>
      </c>
      <c r="N9" s="82">
        <f>(23*20)/H9</f>
        <v>11.3022113</v>
      </c>
      <c r="O9" s="82">
        <f>20-N9</f>
        <v>8.697788698</v>
      </c>
      <c r="P9" s="16">
        <v>23.4</v>
      </c>
      <c r="Q9" s="16">
        <v>24.0</v>
      </c>
      <c r="R9" s="20">
        <f>AVERAGE(P9:Q9)</f>
        <v>23.7</v>
      </c>
      <c r="S9" s="92" t="s">
        <v>279</v>
      </c>
      <c r="T9" s="93">
        <f>I9-N9</f>
        <v>18.6977887</v>
      </c>
      <c r="U9" s="20">
        <f>20-1</f>
        <v>19</v>
      </c>
      <c r="AF9" s="92" t="s">
        <v>28</v>
      </c>
      <c r="AG9" s="84">
        <v>18.6977886977887</v>
      </c>
      <c r="AH9" s="20">
        <v>19.0</v>
      </c>
      <c r="AO9" s="92" t="s">
        <v>28</v>
      </c>
      <c r="AP9" s="84">
        <v>18.6977886977887</v>
      </c>
      <c r="AQ9" s="20">
        <v>19.0</v>
      </c>
    </row>
    <row r="10">
      <c r="A10" s="12">
        <v>8.0</v>
      </c>
      <c r="B10" s="13">
        <v>108.0</v>
      </c>
      <c r="C10" s="15" t="s">
        <v>29</v>
      </c>
      <c r="D10" s="13" t="s">
        <v>30</v>
      </c>
      <c r="E10" s="16" t="s">
        <v>177</v>
      </c>
      <c r="F10" s="16">
        <v>23.2</v>
      </c>
      <c r="G10" s="16">
        <v>23.8</v>
      </c>
      <c r="H10" s="20">
        <f t="shared" si="1"/>
        <v>23.5</v>
      </c>
      <c r="I10" s="91">
        <f t="shared" si="2"/>
        <v>30</v>
      </c>
      <c r="J10" s="91">
        <f t="shared" si="3"/>
        <v>270.25</v>
      </c>
      <c r="K10" s="91">
        <f t="shared" si="4"/>
        <v>705</v>
      </c>
      <c r="L10" s="92" t="s">
        <v>30</v>
      </c>
      <c r="N10" s="82"/>
      <c r="O10" s="82"/>
      <c r="S10" s="92" t="s">
        <v>30</v>
      </c>
      <c r="T10" s="20">
        <f>I10</f>
        <v>30</v>
      </c>
      <c r="AF10" s="92" t="s">
        <v>30</v>
      </c>
      <c r="AG10" s="84">
        <v>30.0</v>
      </c>
      <c r="AO10" s="92" t="s">
        <v>30</v>
      </c>
      <c r="AP10" s="84">
        <v>30.0</v>
      </c>
    </row>
    <row r="11">
      <c r="A11" s="12">
        <v>9.0</v>
      </c>
      <c r="B11" s="13">
        <v>109.0</v>
      </c>
      <c r="C11" s="15" t="s">
        <v>31</v>
      </c>
      <c r="D11" s="13" t="s">
        <v>32</v>
      </c>
      <c r="E11" s="16" t="s">
        <v>177</v>
      </c>
      <c r="F11" s="16">
        <v>33.2</v>
      </c>
      <c r="G11" s="16">
        <v>33.6</v>
      </c>
      <c r="H11" s="20">
        <f t="shared" si="1"/>
        <v>33.4</v>
      </c>
      <c r="I11" s="91">
        <f t="shared" si="2"/>
        <v>30</v>
      </c>
      <c r="J11" s="91">
        <f t="shared" si="3"/>
        <v>384.1</v>
      </c>
      <c r="K11" s="91">
        <f t="shared" si="4"/>
        <v>1002</v>
      </c>
      <c r="L11" s="13" t="s">
        <v>32</v>
      </c>
      <c r="N11" s="82">
        <f t="shared" ref="N11:N18" si="10">(23*20)/H11</f>
        <v>13.77245509</v>
      </c>
      <c r="O11" s="82">
        <f t="shared" ref="O11:O18" si="11">20-N11</f>
        <v>6.22754491</v>
      </c>
      <c r="P11" s="16">
        <v>19.1</v>
      </c>
      <c r="Q11" s="16">
        <v>19.6</v>
      </c>
      <c r="R11" s="20">
        <f t="shared" ref="R11:R18" si="12">AVERAGE(P11:Q11)</f>
        <v>19.35</v>
      </c>
      <c r="S11" s="13" t="s">
        <v>280</v>
      </c>
      <c r="T11" s="93">
        <f t="shared" ref="T11:T18" si="13">I11-N11</f>
        <v>16.22754491</v>
      </c>
      <c r="U11" s="20">
        <f t="shared" ref="U11:U18" si="14">20-1</f>
        <v>19</v>
      </c>
      <c r="W11" s="97" t="s">
        <v>281</v>
      </c>
      <c r="AA11" s="16">
        <v>10.9</v>
      </c>
      <c r="AB11" s="16">
        <v>11.1</v>
      </c>
      <c r="AC11" s="16">
        <v>20.2</v>
      </c>
      <c r="AD11" s="16">
        <v>20.0</v>
      </c>
      <c r="AE11" s="20">
        <f>AVERAGE(AC11:AD11)</f>
        <v>20.1</v>
      </c>
      <c r="AF11" s="92" t="s">
        <v>32</v>
      </c>
      <c r="AG11" s="84">
        <v>16.227544910179645</v>
      </c>
      <c r="AH11" s="20">
        <f>U11+3-2</f>
        <v>20</v>
      </c>
      <c r="AO11" s="92" t="s">
        <v>32</v>
      </c>
      <c r="AP11" s="84">
        <v>16.227544910179645</v>
      </c>
      <c r="AQ11" s="20">
        <f>AD11+3-2</f>
        <v>21</v>
      </c>
    </row>
    <row r="12">
      <c r="A12" s="12">
        <v>10.0</v>
      </c>
      <c r="B12" s="13">
        <v>201.0</v>
      </c>
      <c r="C12" s="15" t="s">
        <v>19</v>
      </c>
      <c r="D12" s="13" t="s">
        <v>33</v>
      </c>
      <c r="E12" s="16" t="s">
        <v>177</v>
      </c>
      <c r="F12" s="16">
        <v>35.8</v>
      </c>
      <c r="G12" s="16">
        <v>36.6</v>
      </c>
      <c r="H12" s="20">
        <f t="shared" si="1"/>
        <v>36.2</v>
      </c>
      <c r="I12" s="91">
        <f t="shared" si="2"/>
        <v>30</v>
      </c>
      <c r="J12" s="91">
        <f t="shared" si="3"/>
        <v>416.3</v>
      </c>
      <c r="K12" s="91">
        <f t="shared" si="4"/>
        <v>1086</v>
      </c>
      <c r="L12" s="13" t="s">
        <v>33</v>
      </c>
      <c r="N12" s="82">
        <f t="shared" si="10"/>
        <v>12.70718232</v>
      </c>
      <c r="O12" s="82">
        <f t="shared" si="11"/>
        <v>7.29281768</v>
      </c>
      <c r="P12" s="16">
        <v>21.0</v>
      </c>
      <c r="Q12" s="16">
        <v>21.2</v>
      </c>
      <c r="R12" s="20">
        <f t="shared" si="12"/>
        <v>21.1</v>
      </c>
      <c r="S12" s="92" t="s">
        <v>282</v>
      </c>
      <c r="T12" s="93">
        <f t="shared" si="13"/>
        <v>17.29281768</v>
      </c>
      <c r="U12" s="20">
        <f t="shared" si="14"/>
        <v>19</v>
      </c>
      <c r="AF12" s="92" t="s">
        <v>33</v>
      </c>
      <c r="AG12" s="84">
        <v>17.292817679558013</v>
      </c>
      <c r="AH12" s="20">
        <v>19.0</v>
      </c>
      <c r="AO12" s="92" t="s">
        <v>33</v>
      </c>
      <c r="AP12" s="84">
        <v>17.292817679558013</v>
      </c>
      <c r="AQ12" s="20">
        <v>19.0</v>
      </c>
    </row>
    <row r="13">
      <c r="A13" s="12">
        <v>11.0</v>
      </c>
      <c r="B13" s="13">
        <v>202.0</v>
      </c>
      <c r="C13" s="15" t="s">
        <v>21</v>
      </c>
      <c r="D13" s="13" t="s">
        <v>34</v>
      </c>
      <c r="E13" s="16" t="s">
        <v>177</v>
      </c>
      <c r="F13" s="16">
        <v>35.0</v>
      </c>
      <c r="G13" s="16">
        <v>36.0</v>
      </c>
      <c r="H13" s="20">
        <f t="shared" si="1"/>
        <v>35.5</v>
      </c>
      <c r="I13" s="91">
        <f t="shared" si="2"/>
        <v>30</v>
      </c>
      <c r="J13" s="91">
        <f t="shared" si="3"/>
        <v>408.25</v>
      </c>
      <c r="K13" s="91">
        <f t="shared" si="4"/>
        <v>1065</v>
      </c>
      <c r="L13" s="13" t="s">
        <v>34</v>
      </c>
      <c r="N13" s="82">
        <f t="shared" si="10"/>
        <v>12.95774648</v>
      </c>
      <c r="O13" s="82">
        <f t="shared" si="11"/>
        <v>7.042253521</v>
      </c>
      <c r="P13" s="16">
        <v>22.0</v>
      </c>
      <c r="Q13" s="16">
        <v>22.2</v>
      </c>
      <c r="R13" s="20">
        <f t="shared" si="12"/>
        <v>22.1</v>
      </c>
      <c r="S13" s="92" t="s">
        <v>283</v>
      </c>
      <c r="T13" s="93">
        <f t="shared" si="13"/>
        <v>17.04225352</v>
      </c>
      <c r="U13" s="20">
        <f t="shared" si="14"/>
        <v>19</v>
      </c>
      <c r="AF13" s="92" t="s">
        <v>34</v>
      </c>
      <c r="AG13" s="84">
        <v>17.04225352112676</v>
      </c>
      <c r="AH13" s="20">
        <v>19.0</v>
      </c>
      <c r="AO13" s="92" t="s">
        <v>34</v>
      </c>
      <c r="AP13" s="84">
        <v>17.04225352112676</v>
      </c>
      <c r="AQ13" s="20">
        <v>19.0</v>
      </c>
    </row>
    <row r="14">
      <c r="A14" s="12">
        <v>12.0</v>
      </c>
      <c r="B14" s="13">
        <v>203.0</v>
      </c>
      <c r="C14" s="15" t="s">
        <v>17</v>
      </c>
      <c r="D14" s="13" t="s">
        <v>35</v>
      </c>
      <c r="E14" s="16" t="s">
        <v>177</v>
      </c>
      <c r="F14" s="16">
        <v>32.2</v>
      </c>
      <c r="G14" s="16">
        <v>33.2</v>
      </c>
      <c r="H14" s="20">
        <f t="shared" si="1"/>
        <v>32.7</v>
      </c>
      <c r="I14" s="91">
        <f t="shared" si="2"/>
        <v>30</v>
      </c>
      <c r="J14" s="91">
        <f t="shared" si="3"/>
        <v>376.05</v>
      </c>
      <c r="K14" s="91">
        <f t="shared" si="4"/>
        <v>981</v>
      </c>
      <c r="L14" s="13" t="s">
        <v>35</v>
      </c>
      <c r="N14" s="82">
        <f t="shared" si="10"/>
        <v>14.06727829</v>
      </c>
      <c r="O14" s="82">
        <f t="shared" si="11"/>
        <v>5.932721713</v>
      </c>
      <c r="P14" s="16">
        <v>22.4</v>
      </c>
      <c r="Q14" s="16">
        <v>22.6</v>
      </c>
      <c r="R14" s="20">
        <f t="shared" si="12"/>
        <v>22.5</v>
      </c>
      <c r="S14" s="92" t="s">
        <v>284</v>
      </c>
      <c r="T14" s="93">
        <f t="shared" si="13"/>
        <v>15.93272171</v>
      </c>
      <c r="U14" s="20">
        <f t="shared" si="14"/>
        <v>19</v>
      </c>
      <c r="AF14" s="92" t="s">
        <v>35</v>
      </c>
      <c r="AG14" s="84">
        <v>15.932721712538228</v>
      </c>
      <c r="AH14" s="20">
        <v>19.0</v>
      </c>
      <c r="AO14" s="92" t="s">
        <v>35</v>
      </c>
      <c r="AP14" s="84">
        <v>15.932721712538228</v>
      </c>
      <c r="AQ14" s="20">
        <v>19.0</v>
      </c>
    </row>
    <row r="15">
      <c r="A15" s="12">
        <v>13.0</v>
      </c>
      <c r="B15" s="13">
        <v>204.0</v>
      </c>
      <c r="C15" s="15" t="s">
        <v>27</v>
      </c>
      <c r="D15" s="13" t="s">
        <v>36</v>
      </c>
      <c r="E15" s="16" t="s">
        <v>179</v>
      </c>
      <c r="F15" s="16">
        <v>38.4</v>
      </c>
      <c r="G15" s="16">
        <v>40.6</v>
      </c>
      <c r="H15" s="20">
        <f t="shared" si="1"/>
        <v>39.5</v>
      </c>
      <c r="I15" s="91">
        <f t="shared" si="2"/>
        <v>30</v>
      </c>
      <c r="J15" s="91">
        <f t="shared" si="3"/>
        <v>454.25</v>
      </c>
      <c r="K15" s="91">
        <f t="shared" si="4"/>
        <v>1185</v>
      </c>
      <c r="L15" s="13" t="s">
        <v>36</v>
      </c>
      <c r="N15" s="82">
        <f t="shared" si="10"/>
        <v>11.64556962</v>
      </c>
      <c r="O15" s="82">
        <f t="shared" si="11"/>
        <v>8.35443038</v>
      </c>
      <c r="P15" s="16">
        <v>22.0</v>
      </c>
      <c r="Q15" s="16">
        <v>22.8</v>
      </c>
      <c r="R15" s="20">
        <f t="shared" si="12"/>
        <v>22.4</v>
      </c>
      <c r="S15" s="92" t="s">
        <v>285</v>
      </c>
      <c r="T15" s="93">
        <f t="shared" si="13"/>
        <v>18.35443038</v>
      </c>
      <c r="U15" s="20">
        <f t="shared" si="14"/>
        <v>19</v>
      </c>
      <c r="AF15" s="92" t="s">
        <v>36</v>
      </c>
      <c r="AG15" s="84">
        <v>18.354430379746837</v>
      </c>
      <c r="AH15" s="20">
        <v>19.0</v>
      </c>
      <c r="AO15" s="92" t="s">
        <v>36</v>
      </c>
      <c r="AP15" s="84">
        <v>18.354430379746837</v>
      </c>
      <c r="AQ15" s="20">
        <v>19.0</v>
      </c>
    </row>
    <row r="16">
      <c r="A16" s="12">
        <v>14.0</v>
      </c>
      <c r="B16" s="13">
        <v>205.0</v>
      </c>
      <c r="C16" s="15" t="s">
        <v>25</v>
      </c>
      <c r="D16" s="13" t="s">
        <v>37</v>
      </c>
      <c r="E16" s="16" t="s">
        <v>179</v>
      </c>
      <c r="F16" s="16">
        <v>33.8</v>
      </c>
      <c r="G16" s="16">
        <v>34.8</v>
      </c>
      <c r="H16" s="20">
        <f t="shared" si="1"/>
        <v>34.3</v>
      </c>
      <c r="I16" s="91">
        <f t="shared" si="2"/>
        <v>30</v>
      </c>
      <c r="J16" s="91">
        <f t="shared" si="3"/>
        <v>394.45</v>
      </c>
      <c r="K16" s="91">
        <f t="shared" si="4"/>
        <v>1029</v>
      </c>
      <c r="L16" s="13" t="s">
        <v>37</v>
      </c>
      <c r="N16" s="82">
        <f t="shared" si="10"/>
        <v>13.41107872</v>
      </c>
      <c r="O16" s="82">
        <f t="shared" si="11"/>
        <v>6.588921283</v>
      </c>
      <c r="P16" s="16">
        <v>24.6</v>
      </c>
      <c r="Q16" s="16">
        <v>25.4</v>
      </c>
      <c r="R16" s="20">
        <f t="shared" si="12"/>
        <v>25</v>
      </c>
      <c r="S16" s="92" t="s">
        <v>286</v>
      </c>
      <c r="T16" s="93">
        <f t="shared" si="13"/>
        <v>16.58892128</v>
      </c>
      <c r="U16" s="20">
        <f t="shared" si="14"/>
        <v>19</v>
      </c>
      <c r="AF16" s="92" t="s">
        <v>37</v>
      </c>
      <c r="AG16" s="84">
        <v>16.588921282798832</v>
      </c>
      <c r="AH16" s="20">
        <v>19.0</v>
      </c>
      <c r="AO16" s="92" t="s">
        <v>37</v>
      </c>
      <c r="AP16" s="84">
        <v>16.588921282798832</v>
      </c>
      <c r="AQ16" s="20">
        <v>19.0</v>
      </c>
    </row>
    <row r="17">
      <c r="A17" s="12">
        <v>15.0</v>
      </c>
      <c r="B17" s="13">
        <v>206.0</v>
      </c>
      <c r="C17" s="15" t="s">
        <v>14</v>
      </c>
      <c r="D17" s="13" t="s">
        <v>38</v>
      </c>
      <c r="E17" s="16" t="s">
        <v>179</v>
      </c>
      <c r="F17" s="16">
        <v>30.6</v>
      </c>
      <c r="G17" s="16">
        <v>32.0</v>
      </c>
      <c r="H17" s="20">
        <f t="shared" si="1"/>
        <v>31.3</v>
      </c>
      <c r="I17" s="91">
        <f t="shared" si="2"/>
        <v>30</v>
      </c>
      <c r="J17" s="91">
        <f t="shared" si="3"/>
        <v>359.95</v>
      </c>
      <c r="K17" s="91">
        <f t="shared" si="4"/>
        <v>939</v>
      </c>
      <c r="L17" s="13" t="s">
        <v>38</v>
      </c>
      <c r="N17" s="82">
        <f t="shared" si="10"/>
        <v>14.69648562</v>
      </c>
      <c r="O17" s="82">
        <f t="shared" si="11"/>
        <v>5.303514377</v>
      </c>
      <c r="P17" s="16">
        <v>23.0</v>
      </c>
      <c r="Q17" s="16">
        <v>24.0</v>
      </c>
      <c r="R17" s="20">
        <f t="shared" si="12"/>
        <v>23.5</v>
      </c>
      <c r="S17" s="92" t="s">
        <v>287</v>
      </c>
      <c r="T17" s="93">
        <f t="shared" si="13"/>
        <v>15.30351438</v>
      </c>
      <c r="U17" s="20">
        <f t="shared" si="14"/>
        <v>19</v>
      </c>
      <c r="AF17" s="92" t="s">
        <v>38</v>
      </c>
      <c r="AG17" s="84">
        <v>15.303514376996805</v>
      </c>
      <c r="AH17" s="20">
        <v>19.0</v>
      </c>
      <c r="AO17" s="92" t="s">
        <v>38</v>
      </c>
      <c r="AP17" s="84">
        <v>15.303514376996805</v>
      </c>
      <c r="AQ17" s="20">
        <v>19.0</v>
      </c>
    </row>
    <row r="18">
      <c r="A18" s="12">
        <v>16.0</v>
      </c>
      <c r="B18" s="13">
        <v>207.0</v>
      </c>
      <c r="C18" s="15" t="s">
        <v>29</v>
      </c>
      <c r="D18" s="13" t="s">
        <v>39</v>
      </c>
      <c r="E18" s="16" t="s">
        <v>183</v>
      </c>
      <c r="F18" s="16">
        <v>30.6</v>
      </c>
      <c r="G18" s="16">
        <v>31.6</v>
      </c>
      <c r="H18" s="20">
        <f t="shared" si="1"/>
        <v>31.1</v>
      </c>
      <c r="I18" s="91">
        <f t="shared" si="2"/>
        <v>30</v>
      </c>
      <c r="J18" s="91">
        <f t="shared" si="3"/>
        <v>357.65</v>
      </c>
      <c r="K18" s="91">
        <f t="shared" si="4"/>
        <v>933</v>
      </c>
      <c r="L18" s="13" t="s">
        <v>39</v>
      </c>
      <c r="N18" s="82">
        <f t="shared" si="10"/>
        <v>14.79099678</v>
      </c>
      <c r="O18" s="82">
        <f t="shared" si="11"/>
        <v>5.209003215</v>
      </c>
      <c r="P18" s="16">
        <v>27.8</v>
      </c>
      <c r="Q18" s="16">
        <v>28.4</v>
      </c>
      <c r="R18" s="20">
        <f t="shared" si="12"/>
        <v>28.1</v>
      </c>
      <c r="S18" s="13" t="s">
        <v>288</v>
      </c>
      <c r="T18" s="93">
        <f t="shared" si="13"/>
        <v>15.20900322</v>
      </c>
      <c r="U18" s="20">
        <f t="shared" si="14"/>
        <v>19</v>
      </c>
      <c r="X18" s="98">
        <f>((R18*U18)/24)-U18</f>
        <v>3.245833333</v>
      </c>
      <c r="Y18" s="82"/>
      <c r="Z18" s="82"/>
      <c r="AA18" s="16">
        <v>13.5</v>
      </c>
      <c r="AB18" s="16">
        <v>13.8</v>
      </c>
      <c r="AC18" s="16">
        <v>21.8</v>
      </c>
      <c r="AD18" s="16">
        <v>21.8</v>
      </c>
      <c r="AE18" s="20">
        <f>AVERAGE(AC18:AD18)</f>
        <v>21.8</v>
      </c>
      <c r="AF18" s="92" t="s">
        <v>289</v>
      </c>
      <c r="AG18" s="84">
        <v>15.209003215434084</v>
      </c>
      <c r="AH18" s="93">
        <f>U18+X18-2</f>
        <v>20.24583333</v>
      </c>
      <c r="AO18" s="92" t="s">
        <v>289</v>
      </c>
      <c r="AP18" s="84">
        <v>15.209003215434084</v>
      </c>
      <c r="AQ18" s="84">
        <f>AD18+AG18-2</f>
        <v>35.00900322</v>
      </c>
    </row>
    <row r="19">
      <c r="A19" s="12">
        <v>17.0</v>
      </c>
      <c r="B19" s="13">
        <v>208.0</v>
      </c>
      <c r="C19" s="15" t="s">
        <v>23</v>
      </c>
      <c r="D19" s="13" t="s">
        <v>40</v>
      </c>
      <c r="E19" s="16" t="s">
        <v>183</v>
      </c>
      <c r="F19" s="16">
        <v>26.2</v>
      </c>
      <c r="G19" s="16">
        <v>27.6</v>
      </c>
      <c r="H19" s="20">
        <f t="shared" si="1"/>
        <v>26.9</v>
      </c>
      <c r="I19" s="91">
        <f t="shared" si="2"/>
        <v>30</v>
      </c>
      <c r="J19" s="91">
        <f t="shared" si="3"/>
        <v>309.35</v>
      </c>
      <c r="K19" s="91">
        <f t="shared" si="4"/>
        <v>807</v>
      </c>
      <c r="L19" s="92" t="s">
        <v>40</v>
      </c>
      <c r="N19" s="82"/>
      <c r="O19" s="82"/>
      <c r="S19" s="92" t="s">
        <v>40</v>
      </c>
      <c r="T19" s="20">
        <f t="shared" ref="T19:T23" si="15">I19</f>
        <v>30</v>
      </c>
      <c r="AF19" s="92" t="s">
        <v>40</v>
      </c>
      <c r="AG19" s="84">
        <v>30.0</v>
      </c>
      <c r="AO19" s="92" t="s">
        <v>40</v>
      </c>
      <c r="AP19" s="84">
        <v>30.0</v>
      </c>
    </row>
    <row r="20">
      <c r="A20" s="12">
        <v>18.0</v>
      </c>
      <c r="B20" s="13">
        <v>209.0</v>
      </c>
      <c r="C20" s="15" t="s">
        <v>31</v>
      </c>
      <c r="D20" s="13" t="s">
        <v>41</v>
      </c>
      <c r="E20" s="16" t="s">
        <v>179</v>
      </c>
      <c r="F20" s="16">
        <v>23.8</v>
      </c>
      <c r="G20" s="16">
        <v>24.6</v>
      </c>
      <c r="H20" s="20">
        <f t="shared" si="1"/>
        <v>24.2</v>
      </c>
      <c r="I20" s="91">
        <f t="shared" si="2"/>
        <v>30</v>
      </c>
      <c r="J20" s="91">
        <f t="shared" si="3"/>
        <v>278.3</v>
      </c>
      <c r="K20" s="91">
        <f t="shared" si="4"/>
        <v>726</v>
      </c>
      <c r="L20" s="92" t="s">
        <v>41</v>
      </c>
      <c r="N20" s="82"/>
      <c r="O20" s="82"/>
      <c r="S20" s="92" t="s">
        <v>41</v>
      </c>
      <c r="T20" s="20">
        <f t="shared" si="15"/>
        <v>30</v>
      </c>
      <c r="AF20" s="92" t="s">
        <v>41</v>
      </c>
      <c r="AG20" s="84">
        <v>30.0</v>
      </c>
      <c r="AO20" s="92" t="s">
        <v>41</v>
      </c>
      <c r="AP20" s="84">
        <v>30.0</v>
      </c>
    </row>
    <row r="21">
      <c r="A21" s="12">
        <v>19.0</v>
      </c>
      <c r="B21" s="13">
        <v>301.0</v>
      </c>
      <c r="C21" s="15" t="s">
        <v>27</v>
      </c>
      <c r="D21" s="13" t="s">
        <v>42</v>
      </c>
      <c r="E21" s="16" t="s">
        <v>183</v>
      </c>
      <c r="F21" s="16">
        <v>19.9</v>
      </c>
      <c r="G21" s="16">
        <v>20.8</v>
      </c>
      <c r="H21" s="20">
        <f t="shared" si="1"/>
        <v>20.35</v>
      </c>
      <c r="I21" s="91">
        <f t="shared" si="2"/>
        <v>30</v>
      </c>
      <c r="J21" s="91">
        <f t="shared" si="3"/>
        <v>234.025</v>
      </c>
      <c r="K21" s="91">
        <f t="shared" si="4"/>
        <v>610.5</v>
      </c>
      <c r="L21" s="92" t="s">
        <v>42</v>
      </c>
      <c r="N21" s="82"/>
      <c r="O21" s="82"/>
      <c r="S21" s="92" t="s">
        <v>42</v>
      </c>
      <c r="T21" s="20">
        <f t="shared" si="15"/>
        <v>30</v>
      </c>
      <c r="AF21" s="92" t="s">
        <v>42</v>
      </c>
      <c r="AG21" s="84">
        <v>30.0</v>
      </c>
      <c r="AO21" s="92" t="s">
        <v>42</v>
      </c>
      <c r="AP21" s="84">
        <v>30.0</v>
      </c>
    </row>
    <row r="22">
      <c r="A22" s="12">
        <v>20.0</v>
      </c>
      <c r="B22" s="13">
        <v>302.0</v>
      </c>
      <c r="C22" s="15" t="s">
        <v>19</v>
      </c>
      <c r="D22" s="13" t="s">
        <v>43</v>
      </c>
      <c r="E22" s="16" t="s">
        <v>179</v>
      </c>
      <c r="F22" s="16">
        <v>20.8</v>
      </c>
      <c r="G22" s="16">
        <v>21.4</v>
      </c>
      <c r="H22" s="20">
        <f t="shared" si="1"/>
        <v>21.1</v>
      </c>
      <c r="I22" s="91">
        <f t="shared" si="2"/>
        <v>30</v>
      </c>
      <c r="J22" s="91">
        <f t="shared" si="3"/>
        <v>242.65</v>
      </c>
      <c r="K22" s="91">
        <f t="shared" si="4"/>
        <v>633</v>
      </c>
      <c r="L22" s="92" t="s">
        <v>43</v>
      </c>
      <c r="N22" s="82"/>
      <c r="O22" s="82"/>
      <c r="S22" s="92" t="s">
        <v>43</v>
      </c>
      <c r="T22" s="20">
        <f t="shared" si="15"/>
        <v>30</v>
      </c>
      <c r="AF22" s="92" t="s">
        <v>43</v>
      </c>
      <c r="AG22" s="84">
        <v>30.0</v>
      </c>
      <c r="AO22" s="92" t="s">
        <v>43</v>
      </c>
      <c r="AP22" s="84">
        <v>30.0</v>
      </c>
    </row>
    <row r="23">
      <c r="A23" s="12">
        <v>21.0</v>
      </c>
      <c r="B23" s="13">
        <v>303.0</v>
      </c>
      <c r="C23" s="15" t="s">
        <v>14</v>
      </c>
      <c r="D23" s="13" t="s">
        <v>44</v>
      </c>
      <c r="E23" s="16" t="s">
        <v>179</v>
      </c>
      <c r="F23" s="16">
        <v>21.8</v>
      </c>
      <c r="G23" s="16">
        <v>23.4</v>
      </c>
      <c r="H23" s="20">
        <f t="shared" si="1"/>
        <v>22.6</v>
      </c>
      <c r="I23" s="91">
        <f t="shared" si="2"/>
        <v>30</v>
      </c>
      <c r="J23" s="91">
        <f t="shared" si="3"/>
        <v>259.9</v>
      </c>
      <c r="K23" s="91">
        <f t="shared" si="4"/>
        <v>678</v>
      </c>
      <c r="L23" s="92" t="s">
        <v>44</v>
      </c>
      <c r="N23" s="82"/>
      <c r="O23" s="82"/>
      <c r="S23" s="92" t="s">
        <v>44</v>
      </c>
      <c r="T23" s="20">
        <f t="shared" si="15"/>
        <v>30</v>
      </c>
      <c r="AF23" s="92" t="s">
        <v>44</v>
      </c>
      <c r="AG23" s="84">
        <v>30.0</v>
      </c>
      <c r="AO23" s="92" t="s">
        <v>44</v>
      </c>
      <c r="AP23" s="84">
        <v>30.0</v>
      </c>
    </row>
    <row r="24">
      <c r="A24" s="12">
        <v>22.0</v>
      </c>
      <c r="B24" s="13">
        <v>304.0</v>
      </c>
      <c r="C24" s="15" t="s">
        <v>29</v>
      </c>
      <c r="D24" s="13" t="s">
        <v>45</v>
      </c>
      <c r="E24" s="16" t="s">
        <v>179</v>
      </c>
      <c r="F24" s="16">
        <v>29.0</v>
      </c>
      <c r="G24" s="16">
        <v>30.0</v>
      </c>
      <c r="H24" s="20">
        <f t="shared" si="1"/>
        <v>29.5</v>
      </c>
      <c r="I24" s="91">
        <f t="shared" si="2"/>
        <v>30</v>
      </c>
      <c r="J24" s="91">
        <f t="shared" si="3"/>
        <v>339.25</v>
      </c>
      <c r="K24" s="91">
        <f t="shared" si="4"/>
        <v>885</v>
      </c>
      <c r="L24" s="13" t="s">
        <v>45</v>
      </c>
      <c r="N24" s="82">
        <f>(23*20)/H24</f>
        <v>15.59322034</v>
      </c>
      <c r="O24" s="82">
        <f>20-N24</f>
        <v>4.406779661</v>
      </c>
      <c r="P24" s="16">
        <v>19.3</v>
      </c>
      <c r="Q24" s="16">
        <v>19.4</v>
      </c>
      <c r="R24" s="20">
        <f>AVERAGE(P24:Q24)</f>
        <v>19.35</v>
      </c>
      <c r="S24" s="13" t="s">
        <v>290</v>
      </c>
      <c r="T24" s="93">
        <f>I24-N24</f>
        <v>14.40677966</v>
      </c>
      <c r="U24" s="20">
        <f>20-1</f>
        <v>19</v>
      </c>
      <c r="W24" s="97" t="s">
        <v>291</v>
      </c>
      <c r="AA24" s="16">
        <v>13.8</v>
      </c>
      <c r="AB24" s="16">
        <v>13.9</v>
      </c>
      <c r="AC24" s="16">
        <v>19.4</v>
      </c>
      <c r="AD24" s="16">
        <v>19.4</v>
      </c>
      <c r="AE24" s="20">
        <f>AVERAGE(AC24:AD24)</f>
        <v>19.4</v>
      </c>
      <c r="AF24" s="13" t="s">
        <v>45</v>
      </c>
      <c r="AG24" s="84">
        <v>14.40677966101695</v>
      </c>
      <c r="AH24" s="20">
        <f>U24+3-2</f>
        <v>20</v>
      </c>
      <c r="AJ24" s="95" t="s">
        <v>292</v>
      </c>
      <c r="AL24" s="16">
        <v>25.0</v>
      </c>
      <c r="AM24" s="16">
        <v>25.0</v>
      </c>
      <c r="AN24" s="20">
        <f>AVERAGE(AL24:AM24)</f>
        <v>25</v>
      </c>
      <c r="AO24" s="92" t="s">
        <v>45</v>
      </c>
      <c r="AP24" s="84">
        <f>AG24-1</f>
        <v>13.40677966</v>
      </c>
      <c r="AQ24" s="20">
        <f>AH24</f>
        <v>20</v>
      </c>
    </row>
    <row r="25">
      <c r="A25" s="12">
        <v>23.0</v>
      </c>
      <c r="B25" s="13">
        <v>305.0</v>
      </c>
      <c r="C25" s="15" t="s">
        <v>17</v>
      </c>
      <c r="D25" s="13" t="s">
        <v>47</v>
      </c>
      <c r="E25" s="16" t="s">
        <v>179</v>
      </c>
      <c r="F25" s="16">
        <v>24.0</v>
      </c>
      <c r="G25" s="16">
        <v>24.2</v>
      </c>
      <c r="H25" s="20">
        <f t="shared" si="1"/>
        <v>24.1</v>
      </c>
      <c r="I25" s="91">
        <f t="shared" si="2"/>
        <v>30</v>
      </c>
      <c r="J25" s="91">
        <f t="shared" si="3"/>
        <v>277.15</v>
      </c>
      <c r="K25" s="91">
        <f t="shared" si="4"/>
        <v>723</v>
      </c>
      <c r="L25" s="92" t="s">
        <v>47</v>
      </c>
      <c r="N25" s="82"/>
      <c r="O25" s="82"/>
      <c r="S25" s="92" t="s">
        <v>47</v>
      </c>
      <c r="T25" s="20">
        <f t="shared" ref="T25:T26" si="16">I25</f>
        <v>30</v>
      </c>
      <c r="U25" s="16"/>
      <c r="V25" s="16" t="s">
        <v>293</v>
      </c>
      <c r="AF25" s="92" t="s">
        <v>47</v>
      </c>
      <c r="AG25" s="84">
        <v>30.0</v>
      </c>
      <c r="AH25" s="16"/>
      <c r="AO25" s="92" t="s">
        <v>47</v>
      </c>
      <c r="AP25" s="84">
        <v>30.0</v>
      </c>
      <c r="AQ25" s="16"/>
    </row>
    <row r="26">
      <c r="A26" s="12">
        <v>24.0</v>
      </c>
      <c r="B26" s="13">
        <v>306.0</v>
      </c>
      <c r="C26" s="15" t="s">
        <v>25</v>
      </c>
      <c r="D26" s="13" t="s">
        <v>49</v>
      </c>
      <c r="E26" s="16" t="s">
        <v>183</v>
      </c>
      <c r="F26" s="16">
        <v>17.7</v>
      </c>
      <c r="G26" s="16">
        <v>18.0</v>
      </c>
      <c r="H26" s="99">
        <f t="shared" si="1"/>
        <v>17.85</v>
      </c>
      <c r="I26" s="91">
        <f t="shared" si="2"/>
        <v>30</v>
      </c>
      <c r="J26" s="91">
        <f t="shared" si="3"/>
        <v>205.275</v>
      </c>
      <c r="K26" s="91">
        <f t="shared" si="4"/>
        <v>535.5</v>
      </c>
      <c r="L26" s="13" t="s">
        <v>49</v>
      </c>
      <c r="N26" s="82"/>
      <c r="O26" s="82"/>
      <c r="S26" s="13" t="s">
        <v>49</v>
      </c>
      <c r="T26" s="20">
        <f t="shared" si="16"/>
        <v>30</v>
      </c>
      <c r="V26" s="20">
        <f>K26/20</f>
        <v>26.775</v>
      </c>
      <c r="W26" s="100" t="s">
        <v>294</v>
      </c>
      <c r="X26" s="101">
        <f>20-9</f>
        <v>11</v>
      </c>
      <c r="AA26" s="16">
        <v>11.9</v>
      </c>
      <c r="AB26" s="16">
        <v>12.1</v>
      </c>
      <c r="AC26" s="16">
        <v>20.4</v>
      </c>
      <c r="AD26" s="16">
        <v>20.4</v>
      </c>
      <c r="AE26" s="20">
        <f t="shared" ref="AE26:AE28" si="17">AVERAGE(AC26:AD26)</f>
        <v>20.4</v>
      </c>
      <c r="AF26" s="92" t="s">
        <v>49</v>
      </c>
      <c r="AG26" s="84">
        <f>19-2</f>
        <v>17</v>
      </c>
      <c r="AO26" s="92" t="s">
        <v>49</v>
      </c>
      <c r="AP26" s="84">
        <f>19-2</f>
        <v>17</v>
      </c>
      <c r="AS26" s="16" t="s">
        <v>295</v>
      </c>
    </row>
    <row r="27">
      <c r="A27" s="12">
        <v>25.0</v>
      </c>
      <c r="B27" s="13">
        <v>307.0</v>
      </c>
      <c r="C27" s="15" t="s">
        <v>23</v>
      </c>
      <c r="D27" s="13" t="s">
        <v>51</v>
      </c>
      <c r="E27" s="16" t="s">
        <v>179</v>
      </c>
      <c r="F27" s="16">
        <v>100.0</v>
      </c>
      <c r="G27" s="16">
        <v>108.0</v>
      </c>
      <c r="H27" s="20">
        <f t="shared" si="1"/>
        <v>104</v>
      </c>
      <c r="I27" s="91">
        <f t="shared" si="2"/>
        <v>30</v>
      </c>
      <c r="J27" s="91">
        <f t="shared" si="3"/>
        <v>1196</v>
      </c>
      <c r="K27" s="91">
        <f t="shared" si="4"/>
        <v>3120</v>
      </c>
      <c r="L27" s="13" t="s">
        <v>51</v>
      </c>
      <c r="N27" s="82">
        <f>(23*20)/H27</f>
        <v>4.423076923</v>
      </c>
      <c r="O27" s="82">
        <f>20-N27</f>
        <v>15.57692308</v>
      </c>
      <c r="P27" s="16">
        <v>16.0</v>
      </c>
      <c r="Q27" s="16">
        <v>16.0</v>
      </c>
      <c r="R27" s="20">
        <f>AVERAGE(P27:Q27)</f>
        <v>16</v>
      </c>
      <c r="S27" s="13" t="s">
        <v>296</v>
      </c>
      <c r="T27" s="93">
        <f>I27-N27-10</f>
        <v>15.57692308</v>
      </c>
      <c r="U27" s="20">
        <f>20-1</f>
        <v>19</v>
      </c>
      <c r="X27" s="97" t="s">
        <v>297</v>
      </c>
      <c r="AA27" s="16">
        <v>14.6</v>
      </c>
      <c r="AB27" s="16">
        <v>14.1</v>
      </c>
      <c r="AC27" s="16">
        <v>16.9</v>
      </c>
      <c r="AD27" s="16">
        <v>16.9</v>
      </c>
      <c r="AE27" s="20">
        <f t="shared" si="17"/>
        <v>16.9</v>
      </c>
      <c r="AF27" s="13" t="s">
        <v>51</v>
      </c>
      <c r="AG27" s="84">
        <v>15.576923076923077</v>
      </c>
      <c r="AH27" s="20">
        <f>40-2</f>
        <v>38</v>
      </c>
      <c r="AJ27" s="95" t="s">
        <v>298</v>
      </c>
      <c r="AL27" s="16">
        <v>73.2</v>
      </c>
      <c r="AM27" s="16">
        <v>73.4</v>
      </c>
      <c r="AN27" s="20">
        <f t="shared" ref="AN27:AN28" si="18">AVERAGE(AL27:AM27)</f>
        <v>73.3</v>
      </c>
      <c r="AO27" s="13" t="s">
        <v>51</v>
      </c>
      <c r="AP27" s="84">
        <f>AG27-1</f>
        <v>14.57692308</v>
      </c>
      <c r="AQ27" s="20">
        <f>40-2</f>
        <v>38</v>
      </c>
      <c r="AS27" s="98">
        <f>((AN27*AP27)/25)-AP27</f>
        <v>28.16261538</v>
      </c>
      <c r="AT27" s="16">
        <v>21.4</v>
      </c>
      <c r="AU27" s="16">
        <v>21.2</v>
      </c>
    </row>
    <row r="28">
      <c r="A28" s="12">
        <v>26.0</v>
      </c>
      <c r="B28" s="13">
        <v>308.0</v>
      </c>
      <c r="C28" s="15" t="s">
        <v>21</v>
      </c>
      <c r="D28" s="13" t="s">
        <v>55</v>
      </c>
      <c r="E28" s="16" t="s">
        <v>183</v>
      </c>
      <c r="F28" s="16">
        <v>32.8</v>
      </c>
      <c r="G28" s="16">
        <v>32.8</v>
      </c>
      <c r="H28" s="94">
        <f t="shared" si="1"/>
        <v>32.8</v>
      </c>
      <c r="I28" s="91">
        <f t="shared" si="2"/>
        <v>30</v>
      </c>
      <c r="J28" s="91">
        <f t="shared" si="3"/>
        <v>377.2</v>
      </c>
      <c r="K28" s="91">
        <f t="shared" si="4"/>
        <v>984</v>
      </c>
      <c r="L28" s="13" t="s">
        <v>55</v>
      </c>
      <c r="O28" s="16" t="s">
        <v>299</v>
      </c>
      <c r="S28" s="13" t="s">
        <v>55</v>
      </c>
      <c r="T28" s="20">
        <f>I28-10</f>
        <v>20</v>
      </c>
      <c r="X28" s="16" t="s">
        <v>300</v>
      </c>
      <c r="Y28" s="96">
        <f>(23*20)/H28</f>
        <v>14.02439024</v>
      </c>
      <c r="Z28" s="96">
        <f>20-Y28</f>
        <v>5.975609756</v>
      </c>
      <c r="AA28" s="16">
        <v>19.3</v>
      </c>
      <c r="AB28" s="16">
        <v>18.6</v>
      </c>
      <c r="AC28" s="16">
        <v>19.4</v>
      </c>
      <c r="AD28" s="16">
        <v>19.5</v>
      </c>
      <c r="AE28" s="20">
        <f t="shared" si="17"/>
        <v>19.45</v>
      </c>
      <c r="AF28" s="13" t="s">
        <v>301</v>
      </c>
      <c r="AG28" s="84">
        <f>T28-Y28</f>
        <v>5.975609756</v>
      </c>
      <c r="AH28" s="20">
        <f>20-2</f>
        <v>18</v>
      </c>
      <c r="AJ28" s="97" t="s">
        <v>302</v>
      </c>
      <c r="AL28" s="16">
        <v>20.2</v>
      </c>
      <c r="AM28" s="16">
        <v>19.9</v>
      </c>
      <c r="AN28" s="20">
        <f t="shared" si="18"/>
        <v>20.05</v>
      </c>
      <c r="AO28" s="92" t="s">
        <v>301</v>
      </c>
      <c r="AP28" s="84">
        <f>AG28-4</f>
        <v>1.975609756</v>
      </c>
      <c r="AQ28" s="20">
        <f>AH28+4-1</f>
        <v>21</v>
      </c>
    </row>
    <row r="29">
      <c r="A29" s="12">
        <v>27.0</v>
      </c>
      <c r="B29" s="13">
        <v>309.0</v>
      </c>
      <c r="C29" s="15" t="s">
        <v>31</v>
      </c>
      <c r="D29" s="13" t="s">
        <v>56</v>
      </c>
      <c r="E29" s="16" t="s">
        <v>183</v>
      </c>
      <c r="F29" s="16">
        <v>20.2</v>
      </c>
      <c r="G29" s="16">
        <v>20.4</v>
      </c>
      <c r="H29" s="20">
        <f t="shared" si="1"/>
        <v>20.3</v>
      </c>
      <c r="I29" s="91">
        <f t="shared" si="2"/>
        <v>30</v>
      </c>
      <c r="J29" s="91">
        <f t="shared" si="3"/>
        <v>233.45</v>
      </c>
      <c r="K29" s="91">
        <f t="shared" si="4"/>
        <v>609</v>
      </c>
      <c r="L29" s="92" t="s">
        <v>56</v>
      </c>
      <c r="S29" s="92" t="s">
        <v>56</v>
      </c>
      <c r="T29" s="20">
        <f t="shared" ref="T29:T31" si="19">I29</f>
        <v>30</v>
      </c>
      <c r="AF29" s="92" t="s">
        <v>56</v>
      </c>
      <c r="AG29" s="84">
        <v>30.0</v>
      </c>
      <c r="AO29" s="92" t="s">
        <v>56</v>
      </c>
      <c r="AP29" s="84">
        <v>30.0</v>
      </c>
    </row>
    <row r="30">
      <c r="A30" s="12">
        <v>28.0</v>
      </c>
      <c r="B30" s="13">
        <v>401.0</v>
      </c>
      <c r="C30" s="15" t="s">
        <v>14</v>
      </c>
      <c r="D30" s="13" t="s">
        <v>57</v>
      </c>
      <c r="E30" s="16" t="s">
        <v>183</v>
      </c>
      <c r="F30" s="16">
        <v>25.8</v>
      </c>
      <c r="G30" s="16">
        <v>26.4</v>
      </c>
      <c r="H30" s="20">
        <f t="shared" si="1"/>
        <v>26.1</v>
      </c>
      <c r="I30" s="91">
        <f t="shared" si="2"/>
        <v>30</v>
      </c>
      <c r="J30" s="91">
        <f t="shared" si="3"/>
        <v>300.15</v>
      </c>
      <c r="K30" s="91">
        <f t="shared" si="4"/>
        <v>783</v>
      </c>
      <c r="L30" s="92" t="s">
        <v>57</v>
      </c>
      <c r="S30" s="92" t="s">
        <v>57</v>
      </c>
      <c r="T30" s="20">
        <f t="shared" si="19"/>
        <v>30</v>
      </c>
      <c r="AF30" s="92" t="s">
        <v>57</v>
      </c>
      <c r="AG30" s="84">
        <v>30.0</v>
      </c>
      <c r="AO30" s="92" t="s">
        <v>57</v>
      </c>
      <c r="AP30" s="84">
        <v>30.0</v>
      </c>
    </row>
    <row r="31">
      <c r="A31" s="12">
        <v>29.0</v>
      </c>
      <c r="B31" s="13">
        <v>402.0</v>
      </c>
      <c r="C31" s="15" t="s">
        <v>17</v>
      </c>
      <c r="D31" s="13" t="s">
        <v>58</v>
      </c>
      <c r="E31" s="16" t="s">
        <v>183</v>
      </c>
      <c r="F31" s="16">
        <v>26.8</v>
      </c>
      <c r="G31" s="16">
        <v>27.2</v>
      </c>
      <c r="H31" s="20">
        <f t="shared" si="1"/>
        <v>27</v>
      </c>
      <c r="I31" s="91">
        <f t="shared" si="2"/>
        <v>30</v>
      </c>
      <c r="J31" s="91">
        <f t="shared" si="3"/>
        <v>310.5</v>
      </c>
      <c r="K31" s="91">
        <f t="shared" si="4"/>
        <v>810</v>
      </c>
      <c r="L31" s="92" t="s">
        <v>58</v>
      </c>
      <c r="S31" s="92" t="s">
        <v>58</v>
      </c>
      <c r="T31" s="20">
        <f t="shared" si="19"/>
        <v>30</v>
      </c>
      <c r="AF31" s="92" t="s">
        <v>58</v>
      </c>
      <c r="AG31" s="84">
        <v>30.0</v>
      </c>
      <c r="AO31" s="92" t="s">
        <v>58</v>
      </c>
      <c r="AP31" s="84">
        <v>30.0</v>
      </c>
    </row>
    <row r="32">
      <c r="A32" s="12">
        <v>30.0</v>
      </c>
      <c r="B32" s="13">
        <v>403.0</v>
      </c>
      <c r="C32" s="15" t="s">
        <v>23</v>
      </c>
      <c r="D32" s="13" t="s">
        <v>59</v>
      </c>
      <c r="E32" s="16" t="s">
        <v>183</v>
      </c>
      <c r="F32" s="16">
        <v>33.4</v>
      </c>
      <c r="G32" s="16">
        <v>33.8</v>
      </c>
      <c r="H32" s="20">
        <f t="shared" si="1"/>
        <v>33.6</v>
      </c>
      <c r="I32" s="91">
        <f t="shared" si="2"/>
        <v>30</v>
      </c>
      <c r="J32" s="91">
        <f t="shared" si="3"/>
        <v>386.4</v>
      </c>
      <c r="K32" s="91">
        <f t="shared" si="4"/>
        <v>1008</v>
      </c>
      <c r="L32" s="13" t="s">
        <v>59</v>
      </c>
      <c r="N32" s="82">
        <f>(23*20)/H32</f>
        <v>13.69047619</v>
      </c>
      <c r="O32" s="82">
        <f>20-N32</f>
        <v>6.30952381</v>
      </c>
      <c r="P32" s="16">
        <v>24.4</v>
      </c>
      <c r="Q32" s="16">
        <v>25.6</v>
      </c>
      <c r="R32" s="20">
        <f>AVERAGE(P32:Q32)</f>
        <v>25</v>
      </c>
      <c r="S32" s="92" t="s">
        <v>303</v>
      </c>
      <c r="T32" s="93">
        <f>I32-N32</f>
        <v>16.30952381</v>
      </c>
      <c r="U32" s="20">
        <f>20-1</f>
        <v>19</v>
      </c>
      <c r="AF32" s="92" t="s">
        <v>59</v>
      </c>
      <c r="AG32" s="84">
        <v>16.309523809523807</v>
      </c>
      <c r="AH32" s="20">
        <v>19.0</v>
      </c>
      <c r="AO32" s="92" t="s">
        <v>59</v>
      </c>
      <c r="AP32" s="84">
        <v>16.309523809523807</v>
      </c>
      <c r="AQ32" s="20">
        <v>19.0</v>
      </c>
    </row>
    <row r="33">
      <c r="A33" s="12">
        <v>31.0</v>
      </c>
      <c r="B33" s="13">
        <v>404.0</v>
      </c>
      <c r="C33" s="15" t="s">
        <v>25</v>
      </c>
      <c r="D33" s="13" t="s">
        <v>60</v>
      </c>
      <c r="E33" s="16" t="s">
        <v>183</v>
      </c>
      <c r="F33" s="16">
        <v>19.9</v>
      </c>
      <c r="G33" s="16">
        <v>20.4</v>
      </c>
      <c r="H33" s="20">
        <f t="shared" si="1"/>
        <v>20.15</v>
      </c>
      <c r="I33" s="91">
        <f t="shared" si="2"/>
        <v>30</v>
      </c>
      <c r="J33" s="91">
        <f t="shared" si="3"/>
        <v>231.725</v>
      </c>
      <c r="K33" s="91">
        <f t="shared" si="4"/>
        <v>604.5</v>
      </c>
      <c r="L33" s="92" t="s">
        <v>60</v>
      </c>
      <c r="S33" s="92" t="s">
        <v>60</v>
      </c>
      <c r="T33" s="20">
        <f t="shared" ref="T33:T35" si="20">I33</f>
        <v>30</v>
      </c>
      <c r="AF33" s="92" t="s">
        <v>60</v>
      </c>
      <c r="AG33" s="84">
        <v>30.0</v>
      </c>
      <c r="AO33" s="92" t="s">
        <v>60</v>
      </c>
      <c r="AP33" s="84">
        <v>30.0</v>
      </c>
    </row>
    <row r="34">
      <c r="A34" s="12">
        <v>32.0</v>
      </c>
      <c r="B34" s="13">
        <v>405.0</v>
      </c>
      <c r="C34" s="15" t="s">
        <v>19</v>
      </c>
      <c r="D34" s="13" t="s">
        <v>61</v>
      </c>
      <c r="E34" s="16" t="s">
        <v>183</v>
      </c>
      <c r="F34" s="16">
        <v>18.4</v>
      </c>
      <c r="G34" s="16">
        <v>18.9</v>
      </c>
      <c r="H34" s="99">
        <f t="shared" si="1"/>
        <v>18.65</v>
      </c>
      <c r="I34" s="91">
        <f t="shared" si="2"/>
        <v>30</v>
      </c>
      <c r="J34" s="91">
        <f t="shared" si="3"/>
        <v>214.475</v>
      </c>
      <c r="K34" s="91">
        <f t="shared" si="4"/>
        <v>559.5</v>
      </c>
      <c r="L34" s="13" t="s">
        <v>61</v>
      </c>
      <c r="S34" s="13" t="s">
        <v>61</v>
      </c>
      <c r="T34" s="20">
        <f t="shared" si="20"/>
        <v>30</v>
      </c>
      <c r="V34" s="20">
        <f t="shared" ref="V34:V35" si="21">K34/20</f>
        <v>27.975</v>
      </c>
      <c r="W34" s="100" t="s">
        <v>304</v>
      </c>
      <c r="X34" s="101">
        <f>20-8</f>
        <v>12</v>
      </c>
      <c r="AA34" s="16">
        <v>19.8</v>
      </c>
      <c r="AC34" s="16">
        <v>23.6</v>
      </c>
      <c r="AD34" s="16">
        <v>23.6</v>
      </c>
      <c r="AE34" s="20">
        <f t="shared" ref="AE34:AE35" si="22">AVERAGE(AC34:AD34)</f>
        <v>23.6</v>
      </c>
      <c r="AF34" s="92" t="s">
        <v>61</v>
      </c>
      <c r="AG34" s="84">
        <f>19-2</f>
        <v>17</v>
      </c>
      <c r="AJ34" s="16" t="s">
        <v>295</v>
      </c>
      <c r="AO34" s="92" t="s">
        <v>61</v>
      </c>
      <c r="AP34" s="84">
        <f>19-2</f>
        <v>17</v>
      </c>
    </row>
    <row r="35">
      <c r="A35" s="12">
        <v>33.0</v>
      </c>
      <c r="B35" s="13">
        <v>406.0</v>
      </c>
      <c r="C35" s="15" t="s">
        <v>21</v>
      </c>
      <c r="D35" s="13" t="s">
        <v>62</v>
      </c>
      <c r="E35" s="16" t="s">
        <v>183</v>
      </c>
      <c r="F35" s="16">
        <v>19.0</v>
      </c>
      <c r="G35" s="16">
        <v>19.3</v>
      </c>
      <c r="H35" s="99">
        <f t="shared" si="1"/>
        <v>19.15</v>
      </c>
      <c r="I35" s="91">
        <f t="shared" si="2"/>
        <v>30</v>
      </c>
      <c r="J35" s="91">
        <f t="shared" si="3"/>
        <v>220.225</v>
      </c>
      <c r="K35" s="91">
        <f t="shared" si="4"/>
        <v>574.5</v>
      </c>
      <c r="L35" s="13" t="s">
        <v>62</v>
      </c>
      <c r="S35" s="13" t="s">
        <v>62</v>
      </c>
      <c r="T35" s="20">
        <f t="shared" si="20"/>
        <v>30</v>
      </c>
      <c r="V35" s="20">
        <f t="shared" si="21"/>
        <v>28.725</v>
      </c>
      <c r="W35" s="100" t="s">
        <v>305</v>
      </c>
      <c r="X35" s="101">
        <f>20-9</f>
        <v>11</v>
      </c>
      <c r="AA35" s="16">
        <v>23.2</v>
      </c>
      <c r="AC35" s="16">
        <v>28.2</v>
      </c>
      <c r="AD35" s="16">
        <v>28.0</v>
      </c>
      <c r="AE35" s="20">
        <f t="shared" si="22"/>
        <v>28.1</v>
      </c>
      <c r="AF35" s="13" t="s">
        <v>62</v>
      </c>
      <c r="AG35" s="84">
        <f>20-2</f>
        <v>18</v>
      </c>
      <c r="AJ35" s="98">
        <f>((AE35*AG35)/24)-AG35</f>
        <v>3.075</v>
      </c>
      <c r="AL35" s="16">
        <v>22.0</v>
      </c>
      <c r="AM35" s="16">
        <v>22.0</v>
      </c>
      <c r="AN35" s="20">
        <f>AVERAGE(AL35:AM35)</f>
        <v>22</v>
      </c>
      <c r="AO35" s="92" t="s">
        <v>62</v>
      </c>
      <c r="AP35" s="84">
        <f>AG35+AJ35</f>
        <v>21.075</v>
      </c>
    </row>
    <row r="36">
      <c r="A36" s="12">
        <v>34.0</v>
      </c>
      <c r="B36" s="13">
        <v>407.0</v>
      </c>
      <c r="C36" s="15" t="s">
        <v>27</v>
      </c>
      <c r="D36" s="13" t="s">
        <v>63</v>
      </c>
      <c r="E36" s="16" t="s">
        <v>186</v>
      </c>
      <c r="F36" s="16">
        <v>6.6</v>
      </c>
      <c r="G36" s="16">
        <v>7.08</v>
      </c>
      <c r="H36" s="99">
        <f t="shared" si="1"/>
        <v>6.84</v>
      </c>
      <c r="I36" s="91">
        <f t="shared" si="2"/>
        <v>30</v>
      </c>
      <c r="J36" s="91">
        <f t="shared" si="3"/>
        <v>78.66</v>
      </c>
      <c r="K36" s="102">
        <f t="shared" si="4"/>
        <v>205.2</v>
      </c>
      <c r="L36" s="13" t="s">
        <v>63</v>
      </c>
      <c r="N36" s="103">
        <f t="shared" ref="N36:N37" si="23">R36*29</f>
        <v>192.56</v>
      </c>
      <c r="P36" s="16">
        <v>6.42</v>
      </c>
      <c r="Q36" s="16">
        <v>6.86</v>
      </c>
      <c r="R36" s="20">
        <f t="shared" ref="R36:R37" si="24">AVERAGE(P36:Q36)</f>
        <v>6.64</v>
      </c>
      <c r="S36" s="13" t="s">
        <v>63</v>
      </c>
      <c r="T36" s="20">
        <f t="shared" ref="T36:T37" si="25">I36-1</f>
        <v>29</v>
      </c>
      <c r="V36" s="16" t="s">
        <v>306</v>
      </c>
      <c r="W36" s="100" t="s">
        <v>307</v>
      </c>
      <c r="X36" s="97">
        <v>11.5</v>
      </c>
      <c r="Y36" s="16" t="s">
        <v>308</v>
      </c>
      <c r="Z36" s="20">
        <f>N36/16</f>
        <v>12.035</v>
      </c>
      <c r="AA36" s="16">
        <v>8.06</v>
      </c>
      <c r="AF36" s="104" t="s">
        <v>63</v>
      </c>
      <c r="AG36" s="84">
        <f>16-2</f>
        <v>14</v>
      </c>
      <c r="AO36" s="104" t="s">
        <v>63</v>
      </c>
      <c r="AP36" s="84">
        <f>16-2</f>
        <v>14</v>
      </c>
    </row>
    <row r="37">
      <c r="A37" s="12">
        <v>35.0</v>
      </c>
      <c r="B37" s="13">
        <v>408.0</v>
      </c>
      <c r="C37" s="15" t="s">
        <v>29</v>
      </c>
      <c r="D37" s="13" t="s">
        <v>64</v>
      </c>
      <c r="E37" s="16" t="s">
        <v>186</v>
      </c>
      <c r="F37" s="16">
        <v>12.7</v>
      </c>
      <c r="G37" s="16">
        <v>13.4</v>
      </c>
      <c r="H37" s="99">
        <f t="shared" si="1"/>
        <v>13.05</v>
      </c>
      <c r="I37" s="91">
        <f t="shared" si="2"/>
        <v>30</v>
      </c>
      <c r="J37" s="91">
        <f t="shared" si="3"/>
        <v>150.075</v>
      </c>
      <c r="K37" s="91">
        <f t="shared" si="4"/>
        <v>391.5</v>
      </c>
      <c r="L37" s="13" t="s">
        <v>64</v>
      </c>
      <c r="N37" s="20">
        <f t="shared" si="23"/>
        <v>475.6</v>
      </c>
      <c r="P37" s="16">
        <v>16.0</v>
      </c>
      <c r="Q37" s="16">
        <v>16.8</v>
      </c>
      <c r="R37" s="20">
        <f t="shared" si="24"/>
        <v>16.4</v>
      </c>
      <c r="S37" s="13" t="s">
        <v>64</v>
      </c>
      <c r="T37" s="20">
        <f t="shared" si="25"/>
        <v>29</v>
      </c>
      <c r="V37" s="20">
        <f>K37/15</f>
        <v>26.1</v>
      </c>
      <c r="W37" s="100" t="s">
        <v>309</v>
      </c>
      <c r="X37" s="97">
        <v>15.0</v>
      </c>
      <c r="AA37" s="16">
        <v>19.7</v>
      </c>
      <c r="AC37" s="16">
        <v>21.6</v>
      </c>
      <c r="AD37" s="16">
        <v>22.6</v>
      </c>
      <c r="AE37" s="20">
        <f>AVERAGE(AC37:AD37)</f>
        <v>22.1</v>
      </c>
      <c r="AF37" s="92" t="s">
        <v>64</v>
      </c>
      <c r="AG37" s="84">
        <f>15-2</f>
        <v>13</v>
      </c>
      <c r="AO37" s="92" t="s">
        <v>64</v>
      </c>
      <c r="AP37" s="84">
        <f>15-2</f>
        <v>13</v>
      </c>
    </row>
    <row r="38">
      <c r="A38" s="12">
        <v>36.0</v>
      </c>
      <c r="B38" s="13">
        <v>409.0</v>
      </c>
      <c r="C38" s="15" t="s">
        <v>31</v>
      </c>
      <c r="D38" s="13" t="s">
        <v>65</v>
      </c>
      <c r="E38" s="16" t="s">
        <v>186</v>
      </c>
      <c r="F38" s="16">
        <v>21.8</v>
      </c>
      <c r="G38" s="16">
        <v>22.8</v>
      </c>
      <c r="H38" s="20">
        <f t="shared" si="1"/>
        <v>22.3</v>
      </c>
      <c r="I38" s="91">
        <f t="shared" si="2"/>
        <v>30</v>
      </c>
      <c r="J38" s="91">
        <f t="shared" si="3"/>
        <v>256.45</v>
      </c>
      <c r="K38" s="91">
        <f t="shared" si="4"/>
        <v>669</v>
      </c>
      <c r="L38" s="92" t="s">
        <v>65</v>
      </c>
      <c r="S38" s="92" t="s">
        <v>65</v>
      </c>
      <c r="T38" s="20">
        <f t="shared" ref="T38:T39" si="26">I38</f>
        <v>30</v>
      </c>
      <c r="AF38" s="92" t="s">
        <v>65</v>
      </c>
      <c r="AG38" s="84">
        <v>30.0</v>
      </c>
      <c r="AO38" s="92" t="s">
        <v>65</v>
      </c>
      <c r="AP38" s="84">
        <v>30.0</v>
      </c>
    </row>
    <row r="39">
      <c r="A39" s="12">
        <v>37.0</v>
      </c>
      <c r="B39" s="13">
        <v>501.0</v>
      </c>
      <c r="C39" s="15" t="s">
        <v>27</v>
      </c>
      <c r="D39" s="13" t="s">
        <v>66</v>
      </c>
      <c r="E39" s="16" t="s">
        <v>186</v>
      </c>
      <c r="F39" s="16">
        <v>7.16</v>
      </c>
      <c r="G39" s="16">
        <v>7.48</v>
      </c>
      <c r="H39" s="99">
        <f t="shared" si="1"/>
        <v>7.32</v>
      </c>
      <c r="I39" s="91">
        <f t="shared" si="2"/>
        <v>30</v>
      </c>
      <c r="J39" s="91">
        <f t="shared" si="3"/>
        <v>84.18</v>
      </c>
      <c r="K39" s="102">
        <f t="shared" si="4"/>
        <v>219.6</v>
      </c>
      <c r="L39" s="13" t="s">
        <v>66</v>
      </c>
      <c r="N39" s="103">
        <f>R39*29</f>
        <v>218.08</v>
      </c>
      <c r="P39" s="16">
        <v>7.34</v>
      </c>
      <c r="Q39" s="16">
        <v>7.7</v>
      </c>
      <c r="R39" s="20">
        <f>AVERAGE(P39:Q39)</f>
        <v>7.52</v>
      </c>
      <c r="S39" s="13" t="s">
        <v>66</v>
      </c>
      <c r="T39" s="20">
        <f t="shared" si="26"/>
        <v>30</v>
      </c>
      <c r="U39" s="16"/>
      <c r="V39" s="16" t="s">
        <v>306</v>
      </c>
      <c r="W39" s="100" t="s">
        <v>309</v>
      </c>
      <c r="X39" s="97">
        <v>11.5</v>
      </c>
      <c r="Y39" s="105" t="s">
        <v>310</v>
      </c>
      <c r="AF39" s="106" t="s">
        <v>66</v>
      </c>
      <c r="AG39" s="84">
        <f>11.5</f>
        <v>11.5</v>
      </c>
      <c r="AH39" s="16"/>
      <c r="AO39" s="106" t="s">
        <v>66</v>
      </c>
      <c r="AP39" s="84">
        <f>11.5</f>
        <v>11.5</v>
      </c>
      <c r="AQ39" s="16"/>
    </row>
    <row r="40">
      <c r="A40" s="12">
        <v>38.0</v>
      </c>
      <c r="B40" s="13">
        <v>502.0</v>
      </c>
      <c r="C40" s="15" t="s">
        <v>14</v>
      </c>
      <c r="D40" s="13" t="s">
        <v>67</v>
      </c>
      <c r="E40" s="16" t="s">
        <v>186</v>
      </c>
      <c r="F40" s="16">
        <v>20.4</v>
      </c>
      <c r="G40" s="16">
        <v>21.0</v>
      </c>
      <c r="H40" s="20">
        <f t="shared" si="1"/>
        <v>20.7</v>
      </c>
      <c r="I40" s="91">
        <f t="shared" si="2"/>
        <v>30</v>
      </c>
      <c r="J40" s="91">
        <f t="shared" si="3"/>
        <v>238.05</v>
      </c>
      <c r="K40" s="91">
        <f t="shared" si="4"/>
        <v>621</v>
      </c>
      <c r="L40" s="92" t="s">
        <v>67</v>
      </c>
      <c r="S40" s="92" t="s">
        <v>67</v>
      </c>
      <c r="T40" s="20">
        <f>I40-1</f>
        <v>29</v>
      </c>
      <c r="AF40" s="92" t="s">
        <v>67</v>
      </c>
      <c r="AG40" s="84">
        <v>29.0</v>
      </c>
      <c r="AO40" s="92" t="s">
        <v>67</v>
      </c>
      <c r="AP40" s="84">
        <v>29.0</v>
      </c>
    </row>
    <row r="41">
      <c r="A41" s="12">
        <v>39.0</v>
      </c>
      <c r="B41" s="13">
        <v>503.0</v>
      </c>
      <c r="C41" s="15" t="s">
        <v>31</v>
      </c>
      <c r="D41" s="13" t="s">
        <v>68</v>
      </c>
      <c r="E41" s="16" t="s">
        <v>186</v>
      </c>
      <c r="F41" s="16">
        <v>16.0</v>
      </c>
      <c r="G41" s="16">
        <v>16.8</v>
      </c>
      <c r="H41" s="99">
        <f t="shared" si="1"/>
        <v>16.4</v>
      </c>
      <c r="I41" s="91">
        <f t="shared" si="2"/>
        <v>30</v>
      </c>
      <c r="J41" s="91">
        <f t="shared" si="3"/>
        <v>188.6</v>
      </c>
      <c r="K41" s="91">
        <f t="shared" si="4"/>
        <v>492</v>
      </c>
      <c r="L41" s="13" t="s">
        <v>68</v>
      </c>
      <c r="S41" s="13" t="s">
        <v>68</v>
      </c>
      <c r="T41" s="20">
        <f t="shared" ref="T41:T54" si="27">I41</f>
        <v>30</v>
      </c>
      <c r="V41" s="20">
        <f>K41/20</f>
        <v>24.6</v>
      </c>
      <c r="W41" s="100" t="s">
        <v>309</v>
      </c>
      <c r="X41" s="97">
        <v>20.0</v>
      </c>
      <c r="Y41" s="105" t="s">
        <v>310</v>
      </c>
      <c r="AA41" s="16">
        <v>17.8</v>
      </c>
      <c r="AC41" s="16">
        <v>20.8</v>
      </c>
      <c r="AD41" s="16">
        <v>20.8</v>
      </c>
      <c r="AE41" s="20">
        <f t="shared" ref="AE41:AE43" si="28">AVERAGE(AC41:AD41)</f>
        <v>20.8</v>
      </c>
      <c r="AF41" s="92" t="s">
        <v>68</v>
      </c>
      <c r="AG41" s="84">
        <f>20-2</f>
        <v>18</v>
      </c>
      <c r="AO41" s="92" t="s">
        <v>68</v>
      </c>
      <c r="AP41" s="84">
        <f>20-2</f>
        <v>18</v>
      </c>
    </row>
    <row r="42">
      <c r="A42" s="12">
        <v>40.0</v>
      </c>
      <c r="B42" s="13">
        <v>504.0</v>
      </c>
      <c r="C42" s="15" t="s">
        <v>21</v>
      </c>
      <c r="D42" s="13" t="s">
        <v>69</v>
      </c>
      <c r="E42" s="16" t="s">
        <v>186</v>
      </c>
      <c r="F42" s="16">
        <v>32.4</v>
      </c>
      <c r="G42" s="16">
        <v>33.0</v>
      </c>
      <c r="H42" s="20">
        <f t="shared" si="1"/>
        <v>32.7</v>
      </c>
      <c r="I42" s="91">
        <f t="shared" si="2"/>
        <v>30</v>
      </c>
      <c r="J42" s="91">
        <f t="shared" si="3"/>
        <v>376.05</v>
      </c>
      <c r="K42" s="91">
        <f t="shared" si="4"/>
        <v>981</v>
      </c>
      <c r="L42" s="13" t="s">
        <v>69</v>
      </c>
      <c r="S42" s="13" t="s">
        <v>69</v>
      </c>
      <c r="T42" s="20">
        <f t="shared" si="27"/>
        <v>30</v>
      </c>
      <c r="Y42" s="96">
        <f t="shared" ref="Y42:Y43" si="29">(23*20)/H42</f>
        <v>14.06727829</v>
      </c>
      <c r="Z42" s="96">
        <f t="shared" ref="Z42:Z43" si="30">20-Y42</f>
        <v>5.932721713</v>
      </c>
      <c r="AA42" s="16">
        <v>17.5</v>
      </c>
      <c r="AC42" s="16">
        <v>16.8</v>
      </c>
      <c r="AD42" s="16">
        <v>16.4</v>
      </c>
      <c r="AE42" s="20">
        <f t="shared" si="28"/>
        <v>16.6</v>
      </c>
      <c r="AF42" s="13" t="s">
        <v>69</v>
      </c>
      <c r="AG42" s="84">
        <f t="shared" ref="AG42:AG43" si="31">30-Y42</f>
        <v>15.93272171</v>
      </c>
      <c r="AH42" s="20">
        <f t="shared" ref="AH42:AH43" si="32">20-2</f>
        <v>18</v>
      </c>
      <c r="AJ42" s="95" t="s">
        <v>311</v>
      </c>
      <c r="AL42" s="16">
        <v>22.8</v>
      </c>
      <c r="AM42" s="16">
        <v>22.6</v>
      </c>
      <c r="AN42" s="20">
        <f t="shared" ref="AN42:AN43" si="33">AVERAGE(AL42:AM42)</f>
        <v>22.7</v>
      </c>
      <c r="AO42" s="92" t="s">
        <v>69</v>
      </c>
      <c r="AP42" s="84">
        <f t="shared" ref="AP42:AP43" si="34">AG42-1</f>
        <v>14.93272171</v>
      </c>
      <c r="AQ42" s="20">
        <f t="shared" ref="AQ42:AQ43" si="35">20-2</f>
        <v>18</v>
      </c>
    </row>
    <row r="43">
      <c r="A43" s="12">
        <v>41.0</v>
      </c>
      <c r="B43" s="13">
        <v>505.0</v>
      </c>
      <c r="C43" s="15" t="s">
        <v>25</v>
      </c>
      <c r="D43" s="13" t="s">
        <v>70</v>
      </c>
      <c r="E43" s="16" t="s">
        <v>186</v>
      </c>
      <c r="F43" s="16">
        <v>30.0</v>
      </c>
      <c r="G43" s="16">
        <v>30.6</v>
      </c>
      <c r="H43" s="20">
        <f t="shared" si="1"/>
        <v>30.3</v>
      </c>
      <c r="I43" s="91">
        <f t="shared" si="2"/>
        <v>30</v>
      </c>
      <c r="J43" s="91">
        <f t="shared" si="3"/>
        <v>348.45</v>
      </c>
      <c r="K43" s="91">
        <f t="shared" si="4"/>
        <v>909</v>
      </c>
      <c r="L43" s="13" t="s">
        <v>70</v>
      </c>
      <c r="S43" s="13" t="s">
        <v>70</v>
      </c>
      <c r="T43" s="20">
        <f t="shared" si="27"/>
        <v>30</v>
      </c>
      <c r="Y43" s="96">
        <f t="shared" si="29"/>
        <v>15.18151815</v>
      </c>
      <c r="Z43" s="96">
        <f t="shared" si="30"/>
        <v>4.818481848</v>
      </c>
      <c r="AA43" s="16">
        <v>16.9</v>
      </c>
      <c r="AC43" s="16">
        <v>17.0</v>
      </c>
      <c r="AD43" s="16">
        <v>16.5</v>
      </c>
      <c r="AE43" s="20">
        <f t="shared" si="28"/>
        <v>16.75</v>
      </c>
      <c r="AF43" s="13" t="s">
        <v>70</v>
      </c>
      <c r="AG43" s="84">
        <f t="shared" si="31"/>
        <v>14.81848185</v>
      </c>
      <c r="AH43" s="20">
        <f t="shared" si="32"/>
        <v>18</v>
      </c>
      <c r="AJ43" s="95" t="s">
        <v>311</v>
      </c>
      <c r="AL43" s="16">
        <v>20.6</v>
      </c>
      <c r="AM43" s="16">
        <v>20.8</v>
      </c>
      <c r="AN43" s="20">
        <f t="shared" si="33"/>
        <v>20.7</v>
      </c>
      <c r="AO43" s="92" t="s">
        <v>70</v>
      </c>
      <c r="AP43" s="84">
        <f t="shared" si="34"/>
        <v>13.81848185</v>
      </c>
      <c r="AQ43" s="20">
        <f t="shared" si="35"/>
        <v>18</v>
      </c>
    </row>
    <row r="44">
      <c r="A44" s="12">
        <v>42.0</v>
      </c>
      <c r="B44" s="13">
        <v>506.0</v>
      </c>
      <c r="C44" s="15" t="s">
        <v>19</v>
      </c>
      <c r="D44" s="13" t="s">
        <v>71</v>
      </c>
      <c r="E44" s="16" t="s">
        <v>186</v>
      </c>
      <c r="F44" s="16">
        <v>24.4</v>
      </c>
      <c r="G44" s="16">
        <v>24.8</v>
      </c>
      <c r="H44" s="20">
        <f t="shared" si="1"/>
        <v>24.6</v>
      </c>
      <c r="I44" s="91">
        <f t="shared" si="2"/>
        <v>30</v>
      </c>
      <c r="J44" s="91">
        <f t="shared" si="3"/>
        <v>282.9</v>
      </c>
      <c r="K44" s="91">
        <f t="shared" si="4"/>
        <v>738</v>
      </c>
      <c r="L44" s="92" t="s">
        <v>71</v>
      </c>
      <c r="S44" s="92" t="s">
        <v>71</v>
      </c>
      <c r="T44" s="20">
        <f t="shared" si="27"/>
        <v>30</v>
      </c>
      <c r="AF44" s="92" t="s">
        <v>71</v>
      </c>
      <c r="AG44" s="84">
        <v>30.0</v>
      </c>
      <c r="AO44" s="92" t="s">
        <v>71</v>
      </c>
      <c r="AP44" s="84">
        <v>30.0</v>
      </c>
    </row>
    <row r="45">
      <c r="A45" s="12">
        <v>43.0</v>
      </c>
      <c r="B45" s="13">
        <v>507.0</v>
      </c>
      <c r="C45" s="15" t="s">
        <v>23</v>
      </c>
      <c r="D45" s="13" t="s">
        <v>72</v>
      </c>
      <c r="E45" s="16" t="s">
        <v>186</v>
      </c>
      <c r="F45" s="16">
        <v>17.7</v>
      </c>
      <c r="G45" s="16">
        <v>18.3</v>
      </c>
      <c r="H45" s="99">
        <f t="shared" si="1"/>
        <v>18</v>
      </c>
      <c r="I45" s="91">
        <f t="shared" si="2"/>
        <v>30</v>
      </c>
      <c r="J45" s="91">
        <f t="shared" si="3"/>
        <v>207</v>
      </c>
      <c r="K45" s="91">
        <f t="shared" si="4"/>
        <v>540</v>
      </c>
      <c r="L45" s="13" t="s">
        <v>72</v>
      </c>
      <c r="S45" s="13" t="s">
        <v>72</v>
      </c>
      <c r="T45" s="20">
        <f t="shared" si="27"/>
        <v>30</v>
      </c>
      <c r="V45" s="20">
        <f t="shared" ref="V45:V46" si="36">K45/20</f>
        <v>27</v>
      </c>
      <c r="W45" s="100" t="s">
        <v>309</v>
      </c>
      <c r="X45" s="97">
        <v>20.0</v>
      </c>
      <c r="Y45" s="105" t="s">
        <v>312</v>
      </c>
      <c r="AA45" s="16">
        <v>14.4</v>
      </c>
      <c r="AC45" s="16">
        <v>20.4</v>
      </c>
      <c r="AD45" s="16">
        <v>20.0</v>
      </c>
      <c r="AE45" s="20">
        <f t="shared" ref="AE45:AE46" si="37">AVERAGE(AC45:AD45)</f>
        <v>20.2</v>
      </c>
      <c r="AF45" s="92" t="s">
        <v>72</v>
      </c>
      <c r="AG45" s="84">
        <f t="shared" ref="AG45:AG46" si="38">20-2</f>
        <v>18</v>
      </c>
      <c r="AO45" s="92" t="s">
        <v>72</v>
      </c>
      <c r="AP45" s="84">
        <f t="shared" ref="AP45:AP46" si="39">20-2</f>
        <v>18</v>
      </c>
    </row>
    <row r="46">
      <c r="A46" s="12">
        <v>44.0</v>
      </c>
      <c r="B46" s="13">
        <v>508.0</v>
      </c>
      <c r="C46" s="15" t="s">
        <v>29</v>
      </c>
      <c r="D46" s="13" t="s">
        <v>73</v>
      </c>
      <c r="E46" s="16" t="s">
        <v>186</v>
      </c>
      <c r="F46" s="16">
        <v>16.5</v>
      </c>
      <c r="G46" s="16">
        <v>16.8</v>
      </c>
      <c r="H46" s="99">
        <f t="shared" si="1"/>
        <v>16.65</v>
      </c>
      <c r="I46" s="91">
        <f t="shared" si="2"/>
        <v>30</v>
      </c>
      <c r="J46" s="91">
        <f t="shared" si="3"/>
        <v>191.475</v>
      </c>
      <c r="K46" s="91">
        <f t="shared" si="4"/>
        <v>499.5</v>
      </c>
      <c r="L46" s="13" t="s">
        <v>73</v>
      </c>
      <c r="S46" s="13" t="s">
        <v>73</v>
      </c>
      <c r="T46" s="20">
        <f t="shared" si="27"/>
        <v>30</v>
      </c>
      <c r="V46" s="20">
        <f t="shared" si="36"/>
        <v>24.975</v>
      </c>
      <c r="W46" s="100" t="s">
        <v>309</v>
      </c>
      <c r="X46" s="97">
        <v>20.0</v>
      </c>
      <c r="Y46" s="105" t="s">
        <v>312</v>
      </c>
      <c r="AA46" s="16">
        <v>15.9</v>
      </c>
      <c r="AC46" s="16">
        <v>18.2</v>
      </c>
      <c r="AD46" s="16">
        <v>17.8</v>
      </c>
      <c r="AE46" s="20">
        <f t="shared" si="37"/>
        <v>18</v>
      </c>
      <c r="AF46" s="106" t="s">
        <v>73</v>
      </c>
      <c r="AG46" s="84">
        <f t="shared" si="38"/>
        <v>18</v>
      </c>
      <c r="AO46" s="106" t="s">
        <v>73</v>
      </c>
      <c r="AP46" s="84">
        <f t="shared" si="39"/>
        <v>18</v>
      </c>
    </row>
    <row r="47">
      <c r="A47" s="12">
        <v>45.0</v>
      </c>
      <c r="B47" s="13">
        <v>509.0</v>
      </c>
      <c r="C47" s="15" t="s">
        <v>17</v>
      </c>
      <c r="D47" s="13" t="s">
        <v>74</v>
      </c>
      <c r="E47" s="16" t="s">
        <v>186</v>
      </c>
      <c r="F47" s="16">
        <v>23.4</v>
      </c>
      <c r="G47" s="16">
        <v>24.0</v>
      </c>
      <c r="H47" s="20">
        <f t="shared" si="1"/>
        <v>23.7</v>
      </c>
      <c r="I47" s="91">
        <f t="shared" si="2"/>
        <v>30</v>
      </c>
      <c r="J47" s="91">
        <f t="shared" si="3"/>
        <v>272.55</v>
      </c>
      <c r="K47" s="91">
        <f t="shared" si="4"/>
        <v>711</v>
      </c>
      <c r="L47" s="92" t="s">
        <v>74</v>
      </c>
      <c r="S47" s="92" t="s">
        <v>74</v>
      </c>
      <c r="T47" s="20">
        <f t="shared" si="27"/>
        <v>30</v>
      </c>
      <c r="AF47" s="92" t="s">
        <v>74</v>
      </c>
      <c r="AG47" s="84">
        <v>30.0</v>
      </c>
      <c r="AO47" s="92" t="s">
        <v>74</v>
      </c>
      <c r="AP47" s="84">
        <v>30.0</v>
      </c>
      <c r="AS47" s="16" t="s">
        <v>295</v>
      </c>
    </row>
    <row r="48">
      <c r="A48" s="21"/>
      <c r="B48" s="22" t="s">
        <v>75</v>
      </c>
      <c r="C48" s="15" t="s">
        <v>76</v>
      </c>
      <c r="D48" s="13" t="s">
        <v>77</v>
      </c>
      <c r="E48" s="16" t="s">
        <v>183</v>
      </c>
      <c r="F48" s="16">
        <v>52.8</v>
      </c>
      <c r="G48" s="16">
        <v>55.2</v>
      </c>
      <c r="H48" s="20">
        <f t="shared" si="1"/>
        <v>54</v>
      </c>
      <c r="I48" s="91">
        <f t="shared" si="2"/>
        <v>30</v>
      </c>
      <c r="J48" s="91">
        <f t="shared" si="3"/>
        <v>621</v>
      </c>
      <c r="K48" s="91">
        <f t="shared" si="4"/>
        <v>1620</v>
      </c>
      <c r="L48" s="13" t="s">
        <v>77</v>
      </c>
      <c r="S48" s="13" t="s">
        <v>77</v>
      </c>
      <c r="T48" s="20">
        <f t="shared" si="27"/>
        <v>30</v>
      </c>
      <c r="Y48" s="96">
        <f>(23*20)/H48</f>
        <v>8.518518519</v>
      </c>
      <c r="Z48" s="96">
        <f>20-Y48</f>
        <v>11.48148148</v>
      </c>
      <c r="AA48" s="16">
        <v>16.7</v>
      </c>
      <c r="AC48" s="16">
        <v>17.3</v>
      </c>
      <c r="AD48" s="16">
        <v>17.0</v>
      </c>
      <c r="AE48" s="20">
        <f>AVERAGE(AC48:AD48)</f>
        <v>17.15</v>
      </c>
      <c r="AF48" s="13" t="s">
        <v>77</v>
      </c>
      <c r="AG48" s="84">
        <f>30-Y48</f>
        <v>21.48148148</v>
      </c>
      <c r="AH48" s="20">
        <f>20-2</f>
        <v>18</v>
      </c>
      <c r="AJ48" s="95" t="s">
        <v>311</v>
      </c>
      <c r="AL48" s="16">
        <v>35.0</v>
      </c>
      <c r="AM48" s="16">
        <v>35.0</v>
      </c>
      <c r="AN48" s="20">
        <f>AVERAGE(AL48:AM48)</f>
        <v>35</v>
      </c>
      <c r="AO48" s="13" t="s">
        <v>77</v>
      </c>
      <c r="AP48" s="84">
        <f>AG48-1</f>
        <v>20.48148148</v>
      </c>
      <c r="AQ48" s="20">
        <f>20-2</f>
        <v>18</v>
      </c>
      <c r="AS48" s="98">
        <f>((AN48*AP48)/24)-AP48</f>
        <v>9.387345679</v>
      </c>
      <c r="AT48" s="16">
        <v>25.0</v>
      </c>
      <c r="AU48" s="16">
        <v>25.0</v>
      </c>
    </row>
    <row r="49">
      <c r="A49" s="21"/>
      <c r="B49" s="22" t="s">
        <v>78</v>
      </c>
      <c r="C49" s="15" t="s">
        <v>76</v>
      </c>
      <c r="D49" s="13" t="s">
        <v>79</v>
      </c>
      <c r="E49" s="16" t="s">
        <v>183</v>
      </c>
      <c r="F49" s="16">
        <v>23.2</v>
      </c>
      <c r="G49" s="16">
        <v>24.0</v>
      </c>
      <c r="H49" s="20">
        <f t="shared" si="1"/>
        <v>23.6</v>
      </c>
      <c r="I49" s="91">
        <f t="shared" si="2"/>
        <v>30</v>
      </c>
      <c r="J49" s="91">
        <f t="shared" si="3"/>
        <v>271.4</v>
      </c>
      <c r="K49" s="91">
        <f t="shared" si="4"/>
        <v>708</v>
      </c>
      <c r="L49" s="92" t="s">
        <v>79</v>
      </c>
      <c r="S49" s="92" t="s">
        <v>79</v>
      </c>
      <c r="T49" s="20">
        <f t="shared" si="27"/>
        <v>30</v>
      </c>
      <c r="AF49" s="92" t="s">
        <v>79</v>
      </c>
      <c r="AG49" s="84">
        <v>30.0</v>
      </c>
      <c r="AO49" s="92" t="s">
        <v>79</v>
      </c>
      <c r="AP49" s="84">
        <v>30.0</v>
      </c>
    </row>
    <row r="50">
      <c r="A50" s="21"/>
      <c r="B50" s="22" t="s">
        <v>80</v>
      </c>
      <c r="C50" s="15" t="s">
        <v>76</v>
      </c>
      <c r="D50" s="13" t="s">
        <v>81</v>
      </c>
      <c r="E50" s="16" t="s">
        <v>183</v>
      </c>
      <c r="F50" s="16">
        <v>27.6</v>
      </c>
      <c r="G50" s="16">
        <v>28.2</v>
      </c>
      <c r="H50" s="20">
        <f t="shared" si="1"/>
        <v>27.9</v>
      </c>
      <c r="I50" s="91">
        <f t="shared" si="2"/>
        <v>30</v>
      </c>
      <c r="J50" s="91">
        <f t="shared" si="3"/>
        <v>320.85</v>
      </c>
      <c r="K50" s="91">
        <f t="shared" si="4"/>
        <v>837</v>
      </c>
      <c r="L50" s="13" t="s">
        <v>81</v>
      </c>
      <c r="S50" s="13" t="s">
        <v>81</v>
      </c>
      <c r="T50" s="20">
        <f t="shared" si="27"/>
        <v>30</v>
      </c>
      <c r="Y50" s="96">
        <f t="shared" ref="Y50:Y52" si="40">(23*20)/H50</f>
        <v>16.4874552</v>
      </c>
      <c r="Z50" s="96">
        <f t="shared" ref="Z50:Z52" si="41">20-Y50</f>
        <v>3.512544803</v>
      </c>
      <c r="AA50" s="16">
        <v>17.3</v>
      </c>
      <c r="AC50" s="16">
        <v>16.2</v>
      </c>
      <c r="AD50" s="16">
        <v>16.0</v>
      </c>
      <c r="AE50" s="20">
        <f t="shared" ref="AE50:AE52" si="42">AVERAGE(AC50:AD50)</f>
        <v>16.1</v>
      </c>
      <c r="AF50" s="13" t="s">
        <v>81</v>
      </c>
      <c r="AG50" s="84">
        <f t="shared" ref="AG50:AG52" si="43">30-Y50</f>
        <v>13.5125448</v>
      </c>
      <c r="AH50" s="20">
        <f t="shared" ref="AH50:AH52" si="44">20-2</f>
        <v>18</v>
      </c>
      <c r="AJ50" s="95" t="s">
        <v>311</v>
      </c>
      <c r="AL50" s="16">
        <v>20.6</v>
      </c>
      <c r="AM50" s="16">
        <v>20.8</v>
      </c>
      <c r="AN50" s="20">
        <f t="shared" ref="AN50:AN52" si="45">AVERAGE(AL50:AM50)</f>
        <v>20.7</v>
      </c>
      <c r="AO50" s="92" t="s">
        <v>81</v>
      </c>
      <c r="AP50" s="84">
        <f t="shared" ref="AP50:AP52" si="46">AG50-1</f>
        <v>12.5125448</v>
      </c>
      <c r="AQ50" s="20">
        <f t="shared" ref="AQ50:AQ52" si="47">20-2</f>
        <v>18</v>
      </c>
      <c r="AS50" s="16" t="s">
        <v>295</v>
      </c>
    </row>
    <row r="51">
      <c r="A51" s="21"/>
      <c r="B51" s="22" t="s">
        <v>82</v>
      </c>
      <c r="C51" s="15" t="s">
        <v>76</v>
      </c>
      <c r="D51" s="13" t="s">
        <v>83</v>
      </c>
      <c r="E51" s="16" t="s">
        <v>183</v>
      </c>
      <c r="F51" s="16">
        <v>31.8</v>
      </c>
      <c r="G51" s="16">
        <v>33.2</v>
      </c>
      <c r="H51" s="20">
        <f t="shared" si="1"/>
        <v>32.5</v>
      </c>
      <c r="I51" s="91">
        <f t="shared" si="2"/>
        <v>30</v>
      </c>
      <c r="J51" s="91">
        <f t="shared" si="3"/>
        <v>373.75</v>
      </c>
      <c r="K51" s="91">
        <f t="shared" si="4"/>
        <v>975</v>
      </c>
      <c r="L51" s="13" t="s">
        <v>83</v>
      </c>
      <c r="S51" s="13" t="s">
        <v>83</v>
      </c>
      <c r="T51" s="20">
        <f t="shared" si="27"/>
        <v>30</v>
      </c>
      <c r="Y51" s="96">
        <f t="shared" si="40"/>
        <v>14.15384615</v>
      </c>
      <c r="Z51" s="96">
        <f t="shared" si="41"/>
        <v>5.846153846</v>
      </c>
      <c r="AA51" s="16">
        <v>17.8</v>
      </c>
      <c r="AC51" s="16">
        <v>18.9</v>
      </c>
      <c r="AD51" s="16">
        <v>18.7</v>
      </c>
      <c r="AE51" s="20">
        <f t="shared" si="42"/>
        <v>18.8</v>
      </c>
      <c r="AF51" s="13" t="s">
        <v>83</v>
      </c>
      <c r="AG51" s="84">
        <f t="shared" si="43"/>
        <v>15.84615385</v>
      </c>
      <c r="AH51" s="20">
        <f t="shared" si="44"/>
        <v>18</v>
      </c>
      <c r="AJ51" s="95" t="s">
        <v>311</v>
      </c>
      <c r="AL51" s="16">
        <v>27.8</v>
      </c>
      <c r="AM51" s="16">
        <v>27.8</v>
      </c>
      <c r="AN51" s="20">
        <f t="shared" si="45"/>
        <v>27.8</v>
      </c>
      <c r="AO51" s="13" t="s">
        <v>83</v>
      </c>
      <c r="AP51" s="84">
        <f t="shared" si="46"/>
        <v>14.84615385</v>
      </c>
      <c r="AQ51" s="20">
        <f t="shared" si="47"/>
        <v>18</v>
      </c>
      <c r="AS51" s="98">
        <f>((AN51*AP51)/24)-AP51</f>
        <v>2.350641026</v>
      </c>
      <c r="AT51" s="16">
        <v>21.2</v>
      </c>
      <c r="AU51" s="16">
        <v>21.0</v>
      </c>
    </row>
    <row r="52">
      <c r="A52" s="21"/>
      <c r="B52" s="22" t="s">
        <v>84</v>
      </c>
      <c r="C52" s="15" t="s">
        <v>76</v>
      </c>
      <c r="D52" s="24" t="s">
        <v>85</v>
      </c>
      <c r="E52" s="16" t="s">
        <v>183</v>
      </c>
      <c r="F52" s="16">
        <v>29.0</v>
      </c>
      <c r="G52" s="16">
        <v>29.8</v>
      </c>
      <c r="H52" s="20">
        <f t="shared" si="1"/>
        <v>29.4</v>
      </c>
      <c r="I52" s="91">
        <f t="shared" si="2"/>
        <v>30</v>
      </c>
      <c r="J52" s="91">
        <f t="shared" si="3"/>
        <v>338.1</v>
      </c>
      <c r="K52" s="91">
        <f t="shared" si="4"/>
        <v>882</v>
      </c>
      <c r="L52" s="24" t="s">
        <v>85</v>
      </c>
      <c r="S52" s="24" t="s">
        <v>85</v>
      </c>
      <c r="T52" s="20">
        <f t="shared" si="27"/>
        <v>30</v>
      </c>
      <c r="Y52" s="96">
        <f t="shared" si="40"/>
        <v>15.6462585</v>
      </c>
      <c r="Z52" s="96">
        <f t="shared" si="41"/>
        <v>4.353741497</v>
      </c>
      <c r="AA52" s="16">
        <v>16.4</v>
      </c>
      <c r="AC52" s="16">
        <v>17.7</v>
      </c>
      <c r="AD52" s="16">
        <v>17.8</v>
      </c>
      <c r="AE52" s="20">
        <f t="shared" si="42"/>
        <v>17.75</v>
      </c>
      <c r="AF52" s="24" t="s">
        <v>85</v>
      </c>
      <c r="AG52" s="84">
        <f t="shared" si="43"/>
        <v>14.3537415</v>
      </c>
      <c r="AH52" s="20">
        <f t="shared" si="44"/>
        <v>18</v>
      </c>
      <c r="AJ52" s="95" t="s">
        <v>311</v>
      </c>
      <c r="AL52" s="16">
        <v>19.4</v>
      </c>
      <c r="AM52" s="16">
        <v>19.5</v>
      </c>
      <c r="AN52" s="20">
        <f t="shared" si="45"/>
        <v>19.45</v>
      </c>
      <c r="AO52" s="107" t="s">
        <v>85</v>
      </c>
      <c r="AP52" s="84">
        <f t="shared" si="46"/>
        <v>13.3537415</v>
      </c>
      <c r="AQ52" s="20">
        <f t="shared" si="47"/>
        <v>18</v>
      </c>
    </row>
    <row r="53">
      <c r="C53" s="108" t="s">
        <v>313</v>
      </c>
      <c r="D53" s="109" t="s">
        <v>314</v>
      </c>
      <c r="E53" s="29"/>
      <c r="F53" s="108"/>
      <c r="G53" s="108"/>
      <c r="L53" s="110" t="s">
        <v>315</v>
      </c>
      <c r="S53" s="110" t="s">
        <v>315</v>
      </c>
      <c r="T53" s="20" t="str">
        <f t="shared" si="27"/>
        <v/>
      </c>
      <c r="AF53" s="110" t="s">
        <v>315</v>
      </c>
      <c r="AG53" s="84"/>
      <c r="AO53" s="110" t="s">
        <v>315</v>
      </c>
      <c r="AP53" s="84"/>
    </row>
    <row r="54">
      <c r="C54" s="16" t="s">
        <v>188</v>
      </c>
      <c r="D54" s="16" t="s">
        <v>188</v>
      </c>
      <c r="E54" s="16" t="s">
        <v>183</v>
      </c>
      <c r="L54" s="111" t="s">
        <v>188</v>
      </c>
      <c r="S54" s="111" t="s">
        <v>188</v>
      </c>
      <c r="T54" s="20" t="str">
        <f t="shared" si="27"/>
        <v/>
      </c>
      <c r="AF54" s="111" t="s">
        <v>188</v>
      </c>
      <c r="AG54" s="84"/>
      <c r="AO54" s="111" t="s">
        <v>188</v>
      </c>
      <c r="AP54" s="84"/>
    </row>
    <row r="55">
      <c r="Z55" s="16" t="s">
        <v>316</v>
      </c>
      <c r="AA55" s="16" t="s">
        <v>317</v>
      </c>
      <c r="AG55" s="84"/>
      <c r="AK55" s="16" t="s">
        <v>316</v>
      </c>
      <c r="AP55" s="84"/>
      <c r="AS55" s="16" t="s">
        <v>316</v>
      </c>
    </row>
    <row r="56">
      <c r="S56" s="16" t="s">
        <v>318</v>
      </c>
      <c r="Z56" s="16" t="s">
        <v>46</v>
      </c>
      <c r="AA56" s="16">
        <v>28.15</v>
      </c>
      <c r="AB56" s="16">
        <v>38.55</v>
      </c>
      <c r="AF56" s="16" t="s">
        <v>318</v>
      </c>
      <c r="AG56" s="84"/>
      <c r="AK56" s="16" t="s">
        <v>46</v>
      </c>
      <c r="AL56" s="16">
        <v>40.23</v>
      </c>
      <c r="AM56" s="16">
        <v>34.49</v>
      </c>
      <c r="AO56" s="16" t="s">
        <v>318</v>
      </c>
      <c r="AP56" s="84"/>
      <c r="AS56" s="16" t="s">
        <v>46</v>
      </c>
      <c r="AT56" s="16">
        <v>39.43</v>
      </c>
      <c r="AU56" s="16">
        <v>37.8</v>
      </c>
    </row>
    <row r="57">
      <c r="S57" s="16" t="s">
        <v>319</v>
      </c>
      <c r="Z57" s="16" t="s">
        <v>48</v>
      </c>
      <c r="AA57" s="16">
        <v>14612.0</v>
      </c>
      <c r="AB57" s="16">
        <v>14003.0</v>
      </c>
      <c r="AF57" s="16" t="s">
        <v>320</v>
      </c>
      <c r="AG57" s="84"/>
      <c r="AK57" s="16" t="s">
        <v>48</v>
      </c>
      <c r="AL57" s="16">
        <v>15392.0</v>
      </c>
      <c r="AM57" s="16">
        <v>14896.0</v>
      </c>
      <c r="AO57" s="16" t="s">
        <v>320</v>
      </c>
      <c r="AP57" s="84"/>
      <c r="AS57" s="16" t="s">
        <v>48</v>
      </c>
      <c r="AT57" s="16">
        <v>15604.0</v>
      </c>
      <c r="AU57" s="16">
        <v>15198.0</v>
      </c>
    </row>
    <row r="58">
      <c r="AA58" s="16" t="s">
        <v>321</v>
      </c>
      <c r="AG58" s="84"/>
      <c r="AP58" s="84"/>
    </row>
    <row r="59">
      <c r="AB59" s="16" t="s">
        <v>322</v>
      </c>
      <c r="AD59" s="16" t="s">
        <v>323</v>
      </c>
      <c r="AG59" s="84"/>
      <c r="AP59" s="84"/>
    </row>
    <row r="60">
      <c r="AB60" s="16" t="s">
        <v>46</v>
      </c>
      <c r="AC60" s="16">
        <v>36.51</v>
      </c>
      <c r="AD60" s="16">
        <v>33.07</v>
      </c>
      <c r="AG60" s="84"/>
      <c r="AP60" s="84"/>
    </row>
    <row r="61">
      <c r="AB61" s="16" t="s">
        <v>48</v>
      </c>
      <c r="AC61" s="16">
        <v>15234.0</v>
      </c>
      <c r="AD61" s="16">
        <v>14644.0</v>
      </c>
      <c r="AG61" s="84"/>
      <c r="AP61" s="84"/>
    </row>
    <row r="62">
      <c r="AB62" s="16" t="s">
        <v>324</v>
      </c>
      <c r="AD62" s="16" t="s">
        <v>325</v>
      </c>
      <c r="AG62" s="84"/>
      <c r="AP62" s="84"/>
    </row>
    <row r="63">
      <c r="AB63" s="16" t="s">
        <v>46</v>
      </c>
      <c r="AC63" s="16">
        <v>39.79</v>
      </c>
      <c r="AD63" s="16">
        <v>39.41</v>
      </c>
      <c r="AG63" s="84"/>
      <c r="AP63" s="84"/>
    </row>
    <row r="64">
      <c r="AB64" s="16" t="s">
        <v>48</v>
      </c>
      <c r="AC64" s="16">
        <v>15393.0</v>
      </c>
      <c r="AD64" s="16">
        <v>14966.0</v>
      </c>
      <c r="AG64" s="84"/>
      <c r="AP64" s="84"/>
    </row>
    <row r="65">
      <c r="AG65" s="84"/>
      <c r="AP65" s="84"/>
    </row>
    <row r="66">
      <c r="AG66" s="84"/>
      <c r="AP66" s="84"/>
    </row>
    <row r="67">
      <c r="AG67" s="84"/>
      <c r="AP67" s="84"/>
    </row>
    <row r="68">
      <c r="AG68" s="84"/>
      <c r="AP68" s="84"/>
    </row>
    <row r="69">
      <c r="AG69" s="84"/>
      <c r="AP69" s="84"/>
    </row>
    <row r="70">
      <c r="AG70" s="84"/>
      <c r="AP70" s="84"/>
    </row>
    <row r="71">
      <c r="AG71" s="84"/>
      <c r="AP71" s="84"/>
    </row>
    <row r="72">
      <c r="AG72" s="84"/>
      <c r="AP72" s="84"/>
    </row>
    <row r="73">
      <c r="AG73" s="84"/>
      <c r="AP73" s="84"/>
    </row>
    <row r="74">
      <c r="AG74" s="84"/>
      <c r="AP74" s="84"/>
    </row>
    <row r="75">
      <c r="AG75" s="84"/>
      <c r="AP75" s="84"/>
    </row>
    <row r="76">
      <c r="AG76" s="84"/>
      <c r="AP76" s="84"/>
    </row>
    <row r="77">
      <c r="AG77" s="84"/>
      <c r="AP77" s="84"/>
    </row>
    <row r="78">
      <c r="AG78" s="84"/>
      <c r="AP78" s="84"/>
    </row>
    <row r="79">
      <c r="AG79" s="84"/>
      <c r="AP79" s="84"/>
    </row>
    <row r="80">
      <c r="AG80" s="84"/>
      <c r="AP80" s="84"/>
    </row>
    <row r="81">
      <c r="AG81" s="84"/>
      <c r="AP81" s="84"/>
    </row>
    <row r="82">
      <c r="AG82" s="84"/>
      <c r="AP82" s="84"/>
    </row>
    <row r="83">
      <c r="AG83" s="84"/>
      <c r="AP83" s="84"/>
    </row>
    <row r="84">
      <c r="AG84" s="84"/>
      <c r="AP84" s="84"/>
    </row>
    <row r="85">
      <c r="AG85" s="84"/>
      <c r="AP85" s="84"/>
    </row>
    <row r="86">
      <c r="AG86" s="84"/>
      <c r="AP86" s="84"/>
    </row>
    <row r="87">
      <c r="AG87" s="84"/>
      <c r="AP87" s="84"/>
    </row>
    <row r="88">
      <c r="AG88" s="84"/>
      <c r="AP88" s="84"/>
    </row>
    <row r="89">
      <c r="AG89" s="84"/>
      <c r="AP89" s="84"/>
    </row>
    <row r="90">
      <c r="AG90" s="84"/>
      <c r="AP90" s="84"/>
    </row>
    <row r="91">
      <c r="AG91" s="84"/>
      <c r="AP91" s="84"/>
    </row>
    <row r="92">
      <c r="AG92" s="84"/>
      <c r="AP92" s="84"/>
    </row>
    <row r="93">
      <c r="AG93" s="84"/>
      <c r="AP93" s="84"/>
    </row>
    <row r="94">
      <c r="AG94" s="84"/>
      <c r="AP94" s="84"/>
    </row>
    <row r="95">
      <c r="AG95" s="84"/>
      <c r="AP95" s="84"/>
    </row>
    <row r="96">
      <c r="AG96" s="84"/>
      <c r="AP96" s="84"/>
    </row>
    <row r="97">
      <c r="AG97" s="84"/>
      <c r="AP97" s="84"/>
    </row>
    <row r="98">
      <c r="AG98" s="84"/>
      <c r="AP98" s="84"/>
    </row>
    <row r="99">
      <c r="AG99" s="84"/>
      <c r="AP99" s="84"/>
    </row>
    <row r="100">
      <c r="AG100" s="84"/>
      <c r="AP100" s="84"/>
    </row>
    <row r="101">
      <c r="AG101" s="84"/>
      <c r="AP101" s="84"/>
    </row>
    <row r="102">
      <c r="AG102" s="84"/>
      <c r="AP102" s="84"/>
    </row>
    <row r="103">
      <c r="AG103" s="84"/>
      <c r="AP103" s="84"/>
    </row>
    <row r="104">
      <c r="AG104" s="84"/>
      <c r="AP104" s="84"/>
    </row>
    <row r="105">
      <c r="AG105" s="84"/>
      <c r="AP105" s="84"/>
    </row>
    <row r="106">
      <c r="AG106" s="84"/>
      <c r="AP106" s="84"/>
    </row>
    <row r="107">
      <c r="AG107" s="84"/>
      <c r="AP107" s="84"/>
    </row>
    <row r="108">
      <c r="AG108" s="84"/>
      <c r="AP108" s="84"/>
    </row>
    <row r="109">
      <c r="AG109" s="84"/>
      <c r="AP109" s="84"/>
    </row>
    <row r="110">
      <c r="AG110" s="84"/>
      <c r="AP110" s="84"/>
    </row>
    <row r="111">
      <c r="AG111" s="84"/>
      <c r="AP111" s="84"/>
    </row>
    <row r="112">
      <c r="AG112" s="84"/>
      <c r="AP112" s="84"/>
    </row>
    <row r="113">
      <c r="AG113" s="84"/>
      <c r="AP113" s="84"/>
    </row>
    <row r="114">
      <c r="AG114" s="84"/>
      <c r="AP114" s="84"/>
    </row>
    <row r="115">
      <c r="AG115" s="84"/>
      <c r="AP115" s="84"/>
    </row>
    <row r="116">
      <c r="AG116" s="84"/>
      <c r="AP116" s="84"/>
    </row>
    <row r="117">
      <c r="AG117" s="84"/>
      <c r="AP117" s="84"/>
    </row>
    <row r="118">
      <c r="AG118" s="84"/>
      <c r="AP118" s="84"/>
    </row>
    <row r="119">
      <c r="AG119" s="84"/>
      <c r="AP119" s="84"/>
    </row>
    <row r="120">
      <c r="AG120" s="84"/>
      <c r="AP120" s="84"/>
    </row>
    <row r="121">
      <c r="AG121" s="84"/>
      <c r="AP121" s="84"/>
    </row>
    <row r="122">
      <c r="AG122" s="84"/>
      <c r="AP122" s="84"/>
    </row>
    <row r="123">
      <c r="AG123" s="84"/>
      <c r="AP123" s="84"/>
    </row>
    <row r="124">
      <c r="AG124" s="84"/>
      <c r="AP124" s="84"/>
    </row>
    <row r="125">
      <c r="AG125" s="84"/>
      <c r="AP125" s="84"/>
    </row>
    <row r="126">
      <c r="AG126" s="84"/>
      <c r="AP126" s="84"/>
    </row>
    <row r="127">
      <c r="AG127" s="84"/>
      <c r="AP127" s="84"/>
    </row>
    <row r="128">
      <c r="AG128" s="84"/>
      <c r="AP128" s="84"/>
    </row>
    <row r="129">
      <c r="AG129" s="84"/>
      <c r="AP129" s="84"/>
    </row>
    <row r="130">
      <c r="AG130" s="84"/>
      <c r="AP130" s="84"/>
    </row>
    <row r="131">
      <c r="AG131" s="84"/>
      <c r="AP131" s="84"/>
    </row>
    <row r="132">
      <c r="AG132" s="84"/>
      <c r="AP132" s="84"/>
    </row>
    <row r="133">
      <c r="AG133" s="84"/>
      <c r="AP133" s="84"/>
    </row>
    <row r="134">
      <c r="AG134" s="84"/>
      <c r="AP134" s="84"/>
    </row>
    <row r="135">
      <c r="AG135" s="84"/>
      <c r="AP135" s="84"/>
    </row>
    <row r="136">
      <c r="AG136" s="84"/>
      <c r="AP136" s="84"/>
    </row>
    <row r="137">
      <c r="AG137" s="84"/>
      <c r="AP137" s="84"/>
    </row>
    <row r="138">
      <c r="AG138" s="84"/>
      <c r="AP138" s="84"/>
    </row>
    <row r="139">
      <c r="AG139" s="84"/>
      <c r="AP139" s="84"/>
    </row>
    <row r="140">
      <c r="AG140" s="84"/>
      <c r="AP140" s="84"/>
    </row>
    <row r="141">
      <c r="AG141" s="84"/>
      <c r="AP141" s="84"/>
    </row>
    <row r="142">
      <c r="AG142" s="84"/>
      <c r="AP142" s="84"/>
    </row>
    <row r="143">
      <c r="AG143" s="84"/>
      <c r="AP143" s="84"/>
    </row>
    <row r="144">
      <c r="AG144" s="84"/>
      <c r="AP144" s="84"/>
    </row>
    <row r="145">
      <c r="AG145" s="84"/>
      <c r="AP145" s="84"/>
    </row>
    <row r="146">
      <c r="AG146" s="84"/>
      <c r="AP146" s="84"/>
    </row>
    <row r="147">
      <c r="AG147" s="84"/>
      <c r="AP147" s="84"/>
    </row>
    <row r="148">
      <c r="AG148" s="84"/>
      <c r="AP148" s="84"/>
    </row>
    <row r="149">
      <c r="AG149" s="84"/>
      <c r="AP149" s="84"/>
    </row>
    <row r="150">
      <c r="AG150" s="84"/>
      <c r="AP150" s="84"/>
    </row>
    <row r="151">
      <c r="AG151" s="84"/>
      <c r="AP151" s="84"/>
    </row>
    <row r="152">
      <c r="AG152" s="84"/>
      <c r="AP152" s="84"/>
    </row>
    <row r="153">
      <c r="AG153" s="84"/>
      <c r="AP153" s="84"/>
    </row>
    <row r="154">
      <c r="AG154" s="84"/>
      <c r="AP154" s="84"/>
    </row>
    <row r="155">
      <c r="AG155" s="84"/>
      <c r="AP155" s="84"/>
    </row>
    <row r="156">
      <c r="AG156" s="84"/>
      <c r="AP156" s="84"/>
    </row>
    <row r="157">
      <c r="AG157" s="84"/>
      <c r="AP157" s="84"/>
    </row>
    <row r="158">
      <c r="AG158" s="84"/>
      <c r="AP158" s="84"/>
    </row>
    <row r="159">
      <c r="AG159" s="84"/>
      <c r="AP159" s="84"/>
    </row>
    <row r="160">
      <c r="AG160" s="84"/>
      <c r="AP160" s="84"/>
    </row>
    <row r="161">
      <c r="AG161" s="84"/>
      <c r="AP161" s="84"/>
    </row>
    <row r="162">
      <c r="AG162" s="84"/>
      <c r="AP162" s="84"/>
    </row>
    <row r="163">
      <c r="AG163" s="84"/>
      <c r="AP163" s="84"/>
    </row>
    <row r="164">
      <c r="AG164" s="84"/>
      <c r="AP164" s="84"/>
    </row>
    <row r="165">
      <c r="AG165" s="84"/>
      <c r="AP165" s="84"/>
    </row>
    <row r="166">
      <c r="AG166" s="84"/>
      <c r="AP166" s="84"/>
    </row>
    <row r="167">
      <c r="AG167" s="84"/>
      <c r="AP167" s="84"/>
    </row>
    <row r="168">
      <c r="AG168" s="84"/>
      <c r="AP168" s="84"/>
    </row>
    <row r="169">
      <c r="AG169" s="84"/>
      <c r="AP169" s="84"/>
    </row>
    <row r="170">
      <c r="AG170" s="84"/>
      <c r="AP170" s="84"/>
    </row>
    <row r="171">
      <c r="AG171" s="84"/>
      <c r="AP171" s="84"/>
    </row>
    <row r="172">
      <c r="AG172" s="84"/>
      <c r="AP172" s="84"/>
    </row>
    <row r="173">
      <c r="AG173" s="84"/>
      <c r="AP173" s="84"/>
    </row>
    <row r="174">
      <c r="AG174" s="84"/>
      <c r="AP174" s="84"/>
    </row>
    <row r="175">
      <c r="AG175" s="84"/>
      <c r="AP175" s="84"/>
    </row>
    <row r="176">
      <c r="AG176" s="84"/>
      <c r="AP176" s="84"/>
    </row>
    <row r="177">
      <c r="AG177" s="84"/>
      <c r="AP177" s="84"/>
    </row>
    <row r="178">
      <c r="AG178" s="84"/>
      <c r="AP178" s="84"/>
    </row>
    <row r="179">
      <c r="AG179" s="84"/>
      <c r="AP179" s="84"/>
    </row>
    <row r="180">
      <c r="AG180" s="84"/>
      <c r="AP180" s="84"/>
    </row>
    <row r="181">
      <c r="AG181" s="84"/>
      <c r="AP181" s="84"/>
    </row>
    <row r="182">
      <c r="AG182" s="84"/>
      <c r="AP182" s="84"/>
    </row>
    <row r="183">
      <c r="AG183" s="84"/>
      <c r="AP183" s="84"/>
    </row>
    <row r="184">
      <c r="AG184" s="84"/>
      <c r="AP184" s="84"/>
    </row>
    <row r="185">
      <c r="AG185" s="84"/>
      <c r="AP185" s="84"/>
    </row>
    <row r="186">
      <c r="AG186" s="84"/>
      <c r="AP186" s="84"/>
    </row>
    <row r="187">
      <c r="AG187" s="84"/>
      <c r="AP187" s="84"/>
    </row>
    <row r="188">
      <c r="AG188" s="84"/>
      <c r="AP188" s="84"/>
    </row>
    <row r="189">
      <c r="AG189" s="84"/>
      <c r="AP189" s="84"/>
    </row>
    <row r="190">
      <c r="AG190" s="84"/>
      <c r="AP190" s="84"/>
    </row>
    <row r="191">
      <c r="AG191" s="84"/>
      <c r="AP191" s="84"/>
    </row>
    <row r="192">
      <c r="AG192" s="84"/>
      <c r="AP192" s="84"/>
    </row>
    <row r="193">
      <c r="AG193" s="84"/>
      <c r="AP193" s="84"/>
    </row>
    <row r="194">
      <c r="AG194" s="84"/>
      <c r="AP194" s="84"/>
    </row>
    <row r="195">
      <c r="AG195" s="84"/>
      <c r="AP195" s="84"/>
    </row>
    <row r="196">
      <c r="AG196" s="84"/>
      <c r="AP196" s="84"/>
    </row>
    <row r="197">
      <c r="AG197" s="84"/>
      <c r="AP197" s="84"/>
    </row>
    <row r="198">
      <c r="AG198" s="84"/>
      <c r="AP198" s="84"/>
    </row>
    <row r="199">
      <c r="AG199" s="84"/>
      <c r="AP199" s="84"/>
    </row>
    <row r="200">
      <c r="AG200" s="84"/>
      <c r="AP200" s="84"/>
    </row>
    <row r="201">
      <c r="AG201" s="84"/>
      <c r="AP201" s="84"/>
    </row>
    <row r="202">
      <c r="AG202" s="84"/>
      <c r="AP202" s="84"/>
    </row>
    <row r="203">
      <c r="AG203" s="84"/>
      <c r="AP203" s="84"/>
    </row>
    <row r="204">
      <c r="AG204" s="84"/>
      <c r="AP204" s="84"/>
    </row>
    <row r="205">
      <c r="AG205" s="84"/>
      <c r="AP205" s="84"/>
    </row>
    <row r="206">
      <c r="AG206" s="84"/>
      <c r="AP206" s="84"/>
    </row>
    <row r="207">
      <c r="AG207" s="84"/>
      <c r="AP207" s="84"/>
    </row>
    <row r="208">
      <c r="AG208" s="84"/>
      <c r="AP208" s="84"/>
    </row>
    <row r="209">
      <c r="AG209" s="84"/>
      <c r="AP209" s="84"/>
    </row>
    <row r="210">
      <c r="AG210" s="84"/>
      <c r="AP210" s="84"/>
    </row>
    <row r="211">
      <c r="AG211" s="84"/>
      <c r="AP211" s="84"/>
    </row>
    <row r="212">
      <c r="AG212" s="84"/>
      <c r="AP212" s="84"/>
    </row>
    <row r="213">
      <c r="AG213" s="84"/>
      <c r="AP213" s="84"/>
    </row>
    <row r="214">
      <c r="AG214" s="84"/>
      <c r="AP214" s="84"/>
    </row>
    <row r="215">
      <c r="AG215" s="84"/>
      <c r="AP215" s="84"/>
    </row>
    <row r="216">
      <c r="AG216" s="84"/>
      <c r="AP216" s="84"/>
    </row>
    <row r="217">
      <c r="AG217" s="84"/>
      <c r="AP217" s="84"/>
    </row>
    <row r="218">
      <c r="AG218" s="84"/>
      <c r="AP218" s="84"/>
    </row>
    <row r="219">
      <c r="AG219" s="84"/>
      <c r="AP219" s="84"/>
    </row>
    <row r="220">
      <c r="AG220" s="84"/>
      <c r="AP220" s="84"/>
    </row>
    <row r="221">
      <c r="AG221" s="84"/>
      <c r="AP221" s="84"/>
    </row>
    <row r="222">
      <c r="AG222" s="84"/>
      <c r="AP222" s="84"/>
    </row>
    <row r="223">
      <c r="AG223" s="84"/>
      <c r="AP223" s="84"/>
    </row>
    <row r="224">
      <c r="AG224" s="84"/>
      <c r="AP224" s="84"/>
    </row>
    <row r="225">
      <c r="AG225" s="84"/>
      <c r="AP225" s="84"/>
    </row>
    <row r="226">
      <c r="AG226" s="84"/>
      <c r="AP226" s="84"/>
    </row>
    <row r="227">
      <c r="AG227" s="84"/>
      <c r="AP227" s="84"/>
    </row>
    <row r="228">
      <c r="AG228" s="84"/>
      <c r="AP228" s="84"/>
    </row>
    <row r="229">
      <c r="AG229" s="84"/>
      <c r="AP229" s="84"/>
    </row>
    <row r="230">
      <c r="AG230" s="84"/>
      <c r="AP230" s="84"/>
    </row>
    <row r="231">
      <c r="AG231" s="84"/>
      <c r="AP231" s="84"/>
    </row>
    <row r="232">
      <c r="AG232" s="84"/>
      <c r="AP232" s="84"/>
    </row>
    <row r="233">
      <c r="AG233" s="84"/>
      <c r="AP233" s="84"/>
    </row>
    <row r="234">
      <c r="AG234" s="84"/>
      <c r="AP234" s="84"/>
    </row>
    <row r="235">
      <c r="AG235" s="84"/>
      <c r="AP235" s="84"/>
    </row>
    <row r="236">
      <c r="AG236" s="84"/>
      <c r="AP236" s="84"/>
    </row>
    <row r="237">
      <c r="AG237" s="84"/>
      <c r="AP237" s="84"/>
    </row>
    <row r="238">
      <c r="AG238" s="84"/>
      <c r="AP238" s="84"/>
    </row>
    <row r="239">
      <c r="AG239" s="84"/>
      <c r="AP239" s="84"/>
    </row>
    <row r="240">
      <c r="AG240" s="84"/>
      <c r="AP240" s="84"/>
    </row>
    <row r="241">
      <c r="AG241" s="84"/>
      <c r="AP241" s="84"/>
    </row>
    <row r="242">
      <c r="AG242" s="84"/>
      <c r="AP242" s="84"/>
    </row>
    <row r="243">
      <c r="AG243" s="84"/>
      <c r="AP243" s="84"/>
    </row>
    <row r="244">
      <c r="AG244" s="84"/>
      <c r="AP244" s="84"/>
    </row>
    <row r="245">
      <c r="AG245" s="84"/>
      <c r="AP245" s="84"/>
    </row>
    <row r="246">
      <c r="AG246" s="84"/>
      <c r="AP246" s="84"/>
    </row>
    <row r="247">
      <c r="AG247" s="84"/>
      <c r="AP247" s="84"/>
    </row>
    <row r="248">
      <c r="AG248" s="84"/>
      <c r="AP248" s="84"/>
    </row>
    <row r="249">
      <c r="AG249" s="84"/>
      <c r="AP249" s="84"/>
    </row>
    <row r="250">
      <c r="AG250" s="84"/>
      <c r="AP250" s="84"/>
    </row>
    <row r="251">
      <c r="AG251" s="84"/>
      <c r="AP251" s="84"/>
    </row>
    <row r="252">
      <c r="AG252" s="84"/>
      <c r="AP252" s="84"/>
    </row>
    <row r="253">
      <c r="AG253" s="84"/>
      <c r="AP253" s="84"/>
    </row>
    <row r="254">
      <c r="AG254" s="84"/>
      <c r="AP254" s="84"/>
    </row>
    <row r="255">
      <c r="AG255" s="84"/>
      <c r="AP255" s="84"/>
    </row>
    <row r="256">
      <c r="AG256" s="84"/>
      <c r="AP256" s="84"/>
    </row>
    <row r="257">
      <c r="AG257" s="84"/>
      <c r="AP257" s="84"/>
    </row>
    <row r="258">
      <c r="AG258" s="84"/>
      <c r="AP258" s="84"/>
    </row>
    <row r="259">
      <c r="AG259" s="84"/>
      <c r="AP259" s="84"/>
    </row>
    <row r="260">
      <c r="AG260" s="84"/>
      <c r="AP260" s="84"/>
    </row>
    <row r="261">
      <c r="AG261" s="84"/>
      <c r="AP261" s="84"/>
    </row>
    <row r="262">
      <c r="AG262" s="84"/>
      <c r="AP262" s="84"/>
    </row>
    <row r="263">
      <c r="AG263" s="84"/>
      <c r="AP263" s="84"/>
    </row>
    <row r="264">
      <c r="AG264" s="84"/>
      <c r="AP264" s="84"/>
    </row>
    <row r="265">
      <c r="AG265" s="84"/>
      <c r="AP265" s="84"/>
    </row>
    <row r="266">
      <c r="AG266" s="84"/>
      <c r="AP266" s="84"/>
    </row>
    <row r="267">
      <c r="AG267" s="84"/>
      <c r="AP267" s="84"/>
    </row>
    <row r="268">
      <c r="AG268" s="84"/>
      <c r="AP268" s="84"/>
    </row>
    <row r="269">
      <c r="AG269" s="84"/>
      <c r="AP269" s="84"/>
    </row>
    <row r="270">
      <c r="AG270" s="84"/>
      <c r="AP270" s="84"/>
    </row>
    <row r="271">
      <c r="AG271" s="84"/>
      <c r="AP271" s="84"/>
    </row>
    <row r="272">
      <c r="AG272" s="84"/>
      <c r="AP272" s="84"/>
    </row>
    <row r="273">
      <c r="AG273" s="84"/>
      <c r="AP273" s="84"/>
    </row>
    <row r="274">
      <c r="AG274" s="84"/>
      <c r="AP274" s="84"/>
    </row>
    <row r="275">
      <c r="AG275" s="84"/>
      <c r="AP275" s="84"/>
    </row>
    <row r="276">
      <c r="AG276" s="84"/>
      <c r="AP276" s="84"/>
    </row>
    <row r="277">
      <c r="AG277" s="84"/>
      <c r="AP277" s="84"/>
    </row>
    <row r="278">
      <c r="AG278" s="84"/>
      <c r="AP278" s="84"/>
    </row>
    <row r="279">
      <c r="AG279" s="84"/>
      <c r="AP279" s="84"/>
    </row>
    <row r="280">
      <c r="AG280" s="84"/>
      <c r="AP280" s="84"/>
    </row>
    <row r="281">
      <c r="AG281" s="84"/>
      <c r="AP281" s="84"/>
    </row>
    <row r="282">
      <c r="AG282" s="84"/>
      <c r="AP282" s="84"/>
    </row>
    <row r="283">
      <c r="AG283" s="84"/>
      <c r="AP283" s="84"/>
    </row>
    <row r="284">
      <c r="AG284" s="84"/>
      <c r="AP284" s="84"/>
    </row>
    <row r="285">
      <c r="AG285" s="84"/>
      <c r="AP285" s="84"/>
    </row>
    <row r="286">
      <c r="AG286" s="84"/>
      <c r="AP286" s="84"/>
    </row>
    <row r="287">
      <c r="AG287" s="84"/>
      <c r="AP287" s="84"/>
    </row>
    <row r="288">
      <c r="AG288" s="84"/>
      <c r="AP288" s="84"/>
    </row>
    <row r="289">
      <c r="AG289" s="84"/>
      <c r="AP289" s="84"/>
    </row>
    <row r="290">
      <c r="AG290" s="84"/>
      <c r="AP290" s="84"/>
    </row>
    <row r="291">
      <c r="AG291" s="84"/>
      <c r="AP291" s="84"/>
    </row>
    <row r="292">
      <c r="AG292" s="84"/>
      <c r="AP292" s="84"/>
    </row>
    <row r="293">
      <c r="AG293" s="84"/>
      <c r="AP293" s="84"/>
    </row>
    <row r="294">
      <c r="AG294" s="84"/>
      <c r="AP294" s="84"/>
    </row>
    <row r="295">
      <c r="AG295" s="84"/>
      <c r="AP295" s="84"/>
    </row>
    <row r="296">
      <c r="AG296" s="84"/>
      <c r="AP296" s="84"/>
    </row>
    <row r="297">
      <c r="AG297" s="84"/>
      <c r="AP297" s="84"/>
    </row>
    <row r="298">
      <c r="AG298" s="84"/>
      <c r="AP298" s="84"/>
    </row>
    <row r="299">
      <c r="AG299" s="84"/>
      <c r="AP299" s="84"/>
    </row>
    <row r="300">
      <c r="AG300" s="84"/>
      <c r="AP300" s="84"/>
    </row>
    <row r="301">
      <c r="AG301" s="84"/>
      <c r="AP301" s="84"/>
    </row>
    <row r="302">
      <c r="AG302" s="84"/>
      <c r="AP302" s="84"/>
    </row>
    <row r="303">
      <c r="AG303" s="84"/>
      <c r="AP303" s="84"/>
    </row>
    <row r="304">
      <c r="AG304" s="84"/>
      <c r="AP304" s="84"/>
    </row>
    <row r="305">
      <c r="AG305" s="84"/>
      <c r="AP305" s="84"/>
    </row>
    <row r="306">
      <c r="AG306" s="84"/>
      <c r="AP306" s="84"/>
    </row>
    <row r="307">
      <c r="AG307" s="84"/>
      <c r="AP307" s="84"/>
    </row>
    <row r="308">
      <c r="AG308" s="84"/>
      <c r="AP308" s="84"/>
    </row>
    <row r="309">
      <c r="AG309" s="84"/>
      <c r="AP309" s="84"/>
    </row>
    <row r="310">
      <c r="AG310" s="84"/>
      <c r="AP310" s="84"/>
    </row>
    <row r="311">
      <c r="AG311" s="84"/>
      <c r="AP311" s="84"/>
    </row>
    <row r="312">
      <c r="AG312" s="84"/>
      <c r="AP312" s="84"/>
    </row>
    <row r="313">
      <c r="AG313" s="84"/>
      <c r="AP313" s="84"/>
    </row>
    <row r="314">
      <c r="AG314" s="84"/>
      <c r="AP314" s="84"/>
    </row>
    <row r="315">
      <c r="AG315" s="84"/>
      <c r="AP315" s="84"/>
    </row>
    <row r="316">
      <c r="AG316" s="84"/>
      <c r="AP316" s="84"/>
    </row>
    <row r="317">
      <c r="AG317" s="84"/>
      <c r="AP317" s="84"/>
    </row>
    <row r="318">
      <c r="AG318" s="84"/>
      <c r="AP318" s="84"/>
    </row>
    <row r="319">
      <c r="AG319" s="84"/>
      <c r="AP319" s="84"/>
    </row>
    <row r="320">
      <c r="AG320" s="84"/>
      <c r="AP320" s="84"/>
    </row>
    <row r="321">
      <c r="AG321" s="84"/>
      <c r="AP321" s="84"/>
    </row>
    <row r="322">
      <c r="AG322" s="84"/>
      <c r="AP322" s="84"/>
    </row>
    <row r="323">
      <c r="AG323" s="84"/>
      <c r="AP323" s="84"/>
    </row>
    <row r="324">
      <c r="AG324" s="84"/>
      <c r="AP324" s="84"/>
    </row>
    <row r="325">
      <c r="AG325" s="84"/>
      <c r="AP325" s="84"/>
    </row>
    <row r="326">
      <c r="AG326" s="84"/>
      <c r="AP326" s="84"/>
    </row>
    <row r="327">
      <c r="AG327" s="84"/>
      <c r="AP327" s="84"/>
    </row>
    <row r="328">
      <c r="AG328" s="84"/>
      <c r="AP328" s="84"/>
    </row>
    <row r="329">
      <c r="AG329" s="84"/>
      <c r="AP329" s="84"/>
    </row>
    <row r="330">
      <c r="AG330" s="84"/>
      <c r="AP330" s="84"/>
    </row>
    <row r="331">
      <c r="AG331" s="84"/>
      <c r="AP331" s="84"/>
    </row>
    <row r="332">
      <c r="AG332" s="84"/>
      <c r="AP332" s="84"/>
    </row>
    <row r="333">
      <c r="AG333" s="84"/>
      <c r="AP333" s="84"/>
    </row>
    <row r="334">
      <c r="AG334" s="84"/>
      <c r="AP334" s="84"/>
    </row>
    <row r="335">
      <c r="AG335" s="84"/>
      <c r="AP335" s="84"/>
    </row>
    <row r="336">
      <c r="AG336" s="84"/>
      <c r="AP336" s="84"/>
    </row>
    <row r="337">
      <c r="AG337" s="84"/>
      <c r="AP337" s="84"/>
    </row>
    <row r="338">
      <c r="AG338" s="84"/>
      <c r="AP338" s="84"/>
    </row>
    <row r="339">
      <c r="AG339" s="84"/>
      <c r="AP339" s="84"/>
    </row>
    <row r="340">
      <c r="AG340" s="84"/>
      <c r="AP340" s="84"/>
    </row>
    <row r="341">
      <c r="AG341" s="84"/>
      <c r="AP341" s="84"/>
    </row>
    <row r="342">
      <c r="AG342" s="84"/>
      <c r="AP342" s="84"/>
    </row>
    <row r="343">
      <c r="AG343" s="84"/>
      <c r="AP343" s="84"/>
    </row>
    <row r="344">
      <c r="AG344" s="84"/>
      <c r="AP344" s="84"/>
    </row>
    <row r="345">
      <c r="AG345" s="84"/>
      <c r="AP345" s="84"/>
    </row>
    <row r="346">
      <c r="AG346" s="84"/>
      <c r="AP346" s="84"/>
    </row>
    <row r="347">
      <c r="AG347" s="84"/>
      <c r="AP347" s="84"/>
    </row>
    <row r="348">
      <c r="AG348" s="84"/>
      <c r="AP348" s="84"/>
    </row>
    <row r="349">
      <c r="AG349" s="84"/>
      <c r="AP349" s="84"/>
    </row>
    <row r="350">
      <c r="AG350" s="84"/>
      <c r="AP350" s="84"/>
    </row>
    <row r="351">
      <c r="AG351" s="84"/>
      <c r="AP351" s="84"/>
    </row>
    <row r="352">
      <c r="AG352" s="84"/>
      <c r="AP352" s="84"/>
    </row>
    <row r="353">
      <c r="AG353" s="84"/>
      <c r="AP353" s="84"/>
    </row>
    <row r="354">
      <c r="AG354" s="84"/>
      <c r="AP354" s="84"/>
    </row>
    <row r="355">
      <c r="AG355" s="84"/>
      <c r="AP355" s="84"/>
    </row>
    <row r="356">
      <c r="AG356" s="84"/>
      <c r="AP356" s="84"/>
    </row>
    <row r="357">
      <c r="AG357" s="84"/>
      <c r="AP357" s="84"/>
    </row>
    <row r="358">
      <c r="AG358" s="84"/>
      <c r="AP358" s="84"/>
    </row>
    <row r="359">
      <c r="AG359" s="84"/>
      <c r="AP359" s="84"/>
    </row>
    <row r="360">
      <c r="AG360" s="84"/>
      <c r="AP360" s="84"/>
    </row>
    <row r="361">
      <c r="AG361" s="84"/>
      <c r="AP361" s="84"/>
    </row>
    <row r="362">
      <c r="AG362" s="84"/>
      <c r="AP362" s="84"/>
    </row>
    <row r="363">
      <c r="AG363" s="84"/>
      <c r="AP363" s="84"/>
    </row>
    <row r="364">
      <c r="AG364" s="84"/>
      <c r="AP364" s="84"/>
    </row>
    <row r="365">
      <c r="AG365" s="84"/>
      <c r="AP365" s="84"/>
    </row>
    <row r="366">
      <c r="AG366" s="84"/>
      <c r="AP366" s="84"/>
    </row>
    <row r="367">
      <c r="AG367" s="84"/>
      <c r="AP367" s="84"/>
    </row>
    <row r="368">
      <c r="AG368" s="84"/>
      <c r="AP368" s="84"/>
    </row>
    <row r="369">
      <c r="AG369" s="84"/>
      <c r="AP369" s="84"/>
    </row>
    <row r="370">
      <c r="AG370" s="84"/>
      <c r="AP370" s="84"/>
    </row>
    <row r="371">
      <c r="AG371" s="84"/>
      <c r="AP371" s="84"/>
    </row>
    <row r="372">
      <c r="AG372" s="84"/>
      <c r="AP372" s="84"/>
    </row>
    <row r="373">
      <c r="AG373" s="84"/>
      <c r="AP373" s="84"/>
    </row>
    <row r="374">
      <c r="AG374" s="84"/>
      <c r="AP374" s="84"/>
    </row>
    <row r="375">
      <c r="AG375" s="84"/>
      <c r="AP375" s="84"/>
    </row>
    <row r="376">
      <c r="AG376" s="84"/>
      <c r="AP376" s="84"/>
    </row>
    <row r="377">
      <c r="AG377" s="84"/>
      <c r="AP377" s="84"/>
    </row>
    <row r="378">
      <c r="AG378" s="84"/>
      <c r="AP378" s="84"/>
    </row>
    <row r="379">
      <c r="AG379" s="84"/>
      <c r="AP379" s="84"/>
    </row>
    <row r="380">
      <c r="AG380" s="84"/>
      <c r="AP380" s="84"/>
    </row>
    <row r="381">
      <c r="AG381" s="84"/>
      <c r="AP381" s="84"/>
    </row>
    <row r="382">
      <c r="AG382" s="84"/>
      <c r="AP382" s="84"/>
    </row>
    <row r="383">
      <c r="AG383" s="84"/>
      <c r="AP383" s="84"/>
    </row>
    <row r="384">
      <c r="AG384" s="84"/>
      <c r="AP384" s="84"/>
    </row>
    <row r="385">
      <c r="AG385" s="84"/>
      <c r="AP385" s="84"/>
    </row>
    <row r="386">
      <c r="AG386" s="84"/>
      <c r="AP386" s="84"/>
    </row>
    <row r="387">
      <c r="AG387" s="84"/>
      <c r="AP387" s="84"/>
    </row>
    <row r="388">
      <c r="AG388" s="84"/>
      <c r="AP388" s="84"/>
    </row>
    <row r="389">
      <c r="AG389" s="84"/>
      <c r="AP389" s="84"/>
    </row>
    <row r="390">
      <c r="AG390" s="84"/>
      <c r="AP390" s="84"/>
    </row>
    <row r="391">
      <c r="AG391" s="84"/>
      <c r="AP391" s="84"/>
    </row>
    <row r="392">
      <c r="AG392" s="84"/>
      <c r="AP392" s="84"/>
    </row>
    <row r="393">
      <c r="AG393" s="84"/>
      <c r="AP393" s="84"/>
    </row>
    <row r="394">
      <c r="AG394" s="84"/>
      <c r="AP394" s="84"/>
    </row>
    <row r="395">
      <c r="AG395" s="84"/>
      <c r="AP395" s="84"/>
    </row>
    <row r="396">
      <c r="AG396" s="84"/>
      <c r="AP396" s="84"/>
    </row>
    <row r="397">
      <c r="AG397" s="84"/>
      <c r="AP397" s="84"/>
    </row>
    <row r="398">
      <c r="AG398" s="84"/>
      <c r="AP398" s="84"/>
    </row>
    <row r="399">
      <c r="AG399" s="84"/>
      <c r="AP399" s="84"/>
    </row>
    <row r="400">
      <c r="AG400" s="84"/>
      <c r="AP400" s="84"/>
    </row>
    <row r="401">
      <c r="AG401" s="84"/>
      <c r="AP401" s="84"/>
    </row>
    <row r="402">
      <c r="AG402" s="84"/>
      <c r="AP402" s="84"/>
    </row>
    <row r="403">
      <c r="AG403" s="84"/>
      <c r="AP403" s="84"/>
    </row>
    <row r="404">
      <c r="AG404" s="84"/>
      <c r="AP404" s="84"/>
    </row>
    <row r="405">
      <c r="AG405" s="84"/>
      <c r="AP405" s="84"/>
    </row>
    <row r="406">
      <c r="AG406" s="84"/>
      <c r="AP406" s="84"/>
    </row>
    <row r="407">
      <c r="AG407" s="84"/>
      <c r="AP407" s="84"/>
    </row>
    <row r="408">
      <c r="AG408" s="84"/>
      <c r="AP408" s="84"/>
    </row>
    <row r="409">
      <c r="AG409" s="84"/>
      <c r="AP409" s="84"/>
    </row>
    <row r="410">
      <c r="AG410" s="84"/>
      <c r="AP410" s="84"/>
    </row>
    <row r="411">
      <c r="AG411" s="84"/>
      <c r="AP411" s="84"/>
    </row>
    <row r="412">
      <c r="AG412" s="84"/>
      <c r="AP412" s="84"/>
    </row>
    <row r="413">
      <c r="AG413" s="84"/>
      <c r="AP413" s="84"/>
    </row>
    <row r="414">
      <c r="AG414" s="84"/>
      <c r="AP414" s="84"/>
    </row>
    <row r="415">
      <c r="AG415" s="84"/>
      <c r="AP415" s="84"/>
    </row>
    <row r="416">
      <c r="AG416" s="84"/>
      <c r="AP416" s="84"/>
    </row>
    <row r="417">
      <c r="AG417" s="84"/>
      <c r="AP417" s="84"/>
    </row>
    <row r="418">
      <c r="AG418" s="84"/>
      <c r="AP418" s="84"/>
    </row>
    <row r="419">
      <c r="AG419" s="84"/>
      <c r="AP419" s="84"/>
    </row>
    <row r="420">
      <c r="AG420" s="84"/>
      <c r="AP420" s="84"/>
    </row>
    <row r="421">
      <c r="AG421" s="84"/>
      <c r="AP421" s="84"/>
    </row>
    <row r="422">
      <c r="AG422" s="84"/>
      <c r="AP422" s="84"/>
    </row>
    <row r="423">
      <c r="AG423" s="84"/>
      <c r="AP423" s="84"/>
    </row>
    <row r="424">
      <c r="AG424" s="84"/>
      <c r="AP424" s="84"/>
    </row>
    <row r="425">
      <c r="AG425" s="84"/>
      <c r="AP425" s="84"/>
    </row>
    <row r="426">
      <c r="AG426" s="84"/>
      <c r="AP426" s="84"/>
    </row>
    <row r="427">
      <c r="AG427" s="84"/>
      <c r="AP427" s="84"/>
    </row>
    <row r="428">
      <c r="AG428" s="84"/>
      <c r="AP428" s="84"/>
    </row>
    <row r="429">
      <c r="AG429" s="84"/>
      <c r="AP429" s="84"/>
    </row>
    <row r="430">
      <c r="AG430" s="84"/>
      <c r="AP430" s="84"/>
    </row>
    <row r="431">
      <c r="AG431" s="84"/>
      <c r="AP431" s="84"/>
    </row>
    <row r="432">
      <c r="AG432" s="84"/>
      <c r="AP432" s="84"/>
    </row>
    <row r="433">
      <c r="AG433" s="84"/>
      <c r="AP433" s="84"/>
    </row>
    <row r="434">
      <c r="AG434" s="84"/>
      <c r="AP434" s="84"/>
    </row>
    <row r="435">
      <c r="AG435" s="84"/>
      <c r="AP435" s="84"/>
    </row>
    <row r="436">
      <c r="AG436" s="84"/>
      <c r="AP436" s="84"/>
    </row>
    <row r="437">
      <c r="AG437" s="84"/>
      <c r="AP437" s="84"/>
    </row>
    <row r="438">
      <c r="AG438" s="84"/>
      <c r="AP438" s="84"/>
    </row>
    <row r="439">
      <c r="AG439" s="84"/>
      <c r="AP439" s="84"/>
    </row>
    <row r="440">
      <c r="AG440" s="84"/>
      <c r="AP440" s="84"/>
    </row>
    <row r="441">
      <c r="AG441" s="84"/>
      <c r="AP441" s="84"/>
    </row>
    <row r="442">
      <c r="AG442" s="84"/>
      <c r="AP442" s="84"/>
    </row>
    <row r="443">
      <c r="AG443" s="84"/>
      <c r="AP443" s="84"/>
    </row>
    <row r="444">
      <c r="AG444" s="84"/>
      <c r="AP444" s="84"/>
    </row>
    <row r="445">
      <c r="AG445" s="84"/>
      <c r="AP445" s="84"/>
    </row>
    <row r="446">
      <c r="AG446" s="84"/>
      <c r="AP446" s="84"/>
    </row>
    <row r="447">
      <c r="AG447" s="84"/>
      <c r="AP447" s="84"/>
    </row>
    <row r="448">
      <c r="AG448" s="84"/>
      <c r="AP448" s="84"/>
    </row>
    <row r="449">
      <c r="AG449" s="84"/>
      <c r="AP449" s="84"/>
    </row>
    <row r="450">
      <c r="AG450" s="84"/>
      <c r="AP450" s="84"/>
    </row>
    <row r="451">
      <c r="AG451" s="84"/>
      <c r="AP451" s="84"/>
    </row>
    <row r="452">
      <c r="AG452" s="84"/>
      <c r="AP452" s="84"/>
    </row>
    <row r="453">
      <c r="AG453" s="84"/>
      <c r="AP453" s="84"/>
    </row>
    <row r="454">
      <c r="AG454" s="84"/>
      <c r="AP454" s="84"/>
    </row>
    <row r="455">
      <c r="AG455" s="84"/>
      <c r="AP455" s="84"/>
    </row>
    <row r="456">
      <c r="AG456" s="84"/>
      <c r="AP456" s="84"/>
    </row>
    <row r="457">
      <c r="AG457" s="84"/>
      <c r="AP457" s="84"/>
    </row>
    <row r="458">
      <c r="AG458" s="84"/>
      <c r="AP458" s="84"/>
    </row>
    <row r="459">
      <c r="AG459" s="84"/>
      <c r="AP459" s="84"/>
    </row>
    <row r="460">
      <c r="AG460" s="84"/>
      <c r="AP460" s="84"/>
    </row>
    <row r="461">
      <c r="AG461" s="84"/>
      <c r="AP461" s="84"/>
    </row>
    <row r="462">
      <c r="AG462" s="84"/>
      <c r="AP462" s="84"/>
    </row>
    <row r="463">
      <c r="AG463" s="84"/>
      <c r="AP463" s="84"/>
    </row>
    <row r="464">
      <c r="AG464" s="84"/>
      <c r="AP464" s="84"/>
    </row>
    <row r="465">
      <c r="AG465" s="84"/>
      <c r="AP465" s="84"/>
    </row>
    <row r="466">
      <c r="AG466" s="84"/>
      <c r="AP466" s="84"/>
    </row>
    <row r="467">
      <c r="AG467" s="84"/>
      <c r="AP467" s="84"/>
    </row>
    <row r="468">
      <c r="AG468" s="84"/>
      <c r="AP468" s="84"/>
    </row>
    <row r="469">
      <c r="AG469" s="84"/>
      <c r="AP469" s="84"/>
    </row>
    <row r="470">
      <c r="AG470" s="84"/>
      <c r="AP470" s="84"/>
    </row>
    <row r="471">
      <c r="AG471" s="84"/>
      <c r="AP471" s="84"/>
    </row>
    <row r="472">
      <c r="AG472" s="84"/>
      <c r="AP472" s="84"/>
    </row>
    <row r="473">
      <c r="AG473" s="84"/>
      <c r="AP473" s="84"/>
    </row>
    <row r="474">
      <c r="AG474" s="84"/>
      <c r="AP474" s="84"/>
    </row>
    <row r="475">
      <c r="AG475" s="84"/>
      <c r="AP475" s="84"/>
    </row>
    <row r="476">
      <c r="AG476" s="84"/>
      <c r="AP476" s="84"/>
    </row>
    <row r="477">
      <c r="AG477" s="84"/>
      <c r="AP477" s="84"/>
    </row>
    <row r="478">
      <c r="AG478" s="84"/>
      <c r="AP478" s="84"/>
    </row>
    <row r="479">
      <c r="AG479" s="84"/>
      <c r="AP479" s="84"/>
    </row>
    <row r="480">
      <c r="AG480" s="84"/>
      <c r="AP480" s="84"/>
    </row>
    <row r="481">
      <c r="AG481" s="84"/>
      <c r="AP481" s="84"/>
    </row>
    <row r="482">
      <c r="AG482" s="84"/>
      <c r="AP482" s="84"/>
    </row>
    <row r="483">
      <c r="AG483" s="84"/>
      <c r="AP483" s="84"/>
    </row>
    <row r="484">
      <c r="AG484" s="84"/>
      <c r="AP484" s="84"/>
    </row>
    <row r="485">
      <c r="AG485" s="84"/>
      <c r="AP485" s="84"/>
    </row>
    <row r="486">
      <c r="AG486" s="84"/>
      <c r="AP486" s="84"/>
    </row>
    <row r="487">
      <c r="AG487" s="84"/>
      <c r="AP487" s="84"/>
    </row>
    <row r="488">
      <c r="AG488" s="84"/>
      <c r="AP488" s="84"/>
    </row>
    <row r="489">
      <c r="AG489" s="84"/>
      <c r="AP489" s="84"/>
    </row>
    <row r="490">
      <c r="AG490" s="84"/>
      <c r="AP490" s="84"/>
    </row>
    <row r="491">
      <c r="AG491" s="84"/>
      <c r="AP491" s="84"/>
    </row>
    <row r="492">
      <c r="AG492" s="84"/>
      <c r="AP492" s="84"/>
    </row>
    <row r="493">
      <c r="AG493" s="84"/>
      <c r="AP493" s="84"/>
    </row>
    <row r="494">
      <c r="AG494" s="84"/>
      <c r="AP494" s="84"/>
    </row>
    <row r="495">
      <c r="AG495" s="84"/>
      <c r="AP495" s="84"/>
    </row>
    <row r="496">
      <c r="AG496" s="84"/>
      <c r="AP496" s="84"/>
    </row>
    <row r="497">
      <c r="AG497" s="84"/>
      <c r="AP497" s="84"/>
    </row>
    <row r="498">
      <c r="AG498" s="84"/>
      <c r="AP498" s="84"/>
    </row>
    <row r="499">
      <c r="AG499" s="84"/>
      <c r="AP499" s="84"/>
    </row>
    <row r="500">
      <c r="AG500" s="84"/>
      <c r="AP500" s="84"/>
    </row>
    <row r="501">
      <c r="AG501" s="84"/>
      <c r="AP501" s="84"/>
    </row>
    <row r="502">
      <c r="AG502" s="84"/>
      <c r="AP502" s="84"/>
    </row>
    <row r="503">
      <c r="AG503" s="84"/>
      <c r="AP503" s="84"/>
    </row>
    <row r="504">
      <c r="AG504" s="84"/>
      <c r="AP504" s="84"/>
    </row>
    <row r="505">
      <c r="AG505" s="84"/>
      <c r="AP505" s="84"/>
    </row>
    <row r="506">
      <c r="AG506" s="84"/>
      <c r="AP506" s="84"/>
    </row>
    <row r="507">
      <c r="AG507" s="84"/>
      <c r="AP507" s="84"/>
    </row>
    <row r="508">
      <c r="AG508" s="84"/>
      <c r="AP508" s="84"/>
    </row>
    <row r="509">
      <c r="AG509" s="84"/>
      <c r="AP509" s="84"/>
    </row>
    <row r="510">
      <c r="AG510" s="84"/>
      <c r="AP510" s="84"/>
    </row>
    <row r="511">
      <c r="AG511" s="84"/>
      <c r="AP511" s="84"/>
    </row>
    <row r="512">
      <c r="AG512" s="84"/>
      <c r="AP512" s="84"/>
    </row>
    <row r="513">
      <c r="AG513" s="84"/>
      <c r="AP513" s="84"/>
    </row>
    <row r="514">
      <c r="AG514" s="84"/>
      <c r="AP514" s="84"/>
    </row>
    <row r="515">
      <c r="AG515" s="84"/>
      <c r="AP515" s="84"/>
    </row>
    <row r="516">
      <c r="AG516" s="84"/>
      <c r="AP516" s="84"/>
    </row>
    <row r="517">
      <c r="AG517" s="84"/>
      <c r="AP517" s="84"/>
    </row>
    <row r="518">
      <c r="AG518" s="84"/>
      <c r="AP518" s="84"/>
    </row>
    <row r="519">
      <c r="AG519" s="84"/>
      <c r="AP519" s="84"/>
    </row>
    <row r="520">
      <c r="AG520" s="84"/>
      <c r="AP520" s="84"/>
    </row>
    <row r="521">
      <c r="AG521" s="84"/>
      <c r="AP521" s="84"/>
    </row>
    <row r="522">
      <c r="AG522" s="84"/>
      <c r="AP522" s="84"/>
    </row>
    <row r="523">
      <c r="AG523" s="84"/>
      <c r="AP523" s="84"/>
    </row>
    <row r="524">
      <c r="AG524" s="84"/>
      <c r="AP524" s="84"/>
    </row>
    <row r="525">
      <c r="AG525" s="84"/>
      <c r="AP525" s="84"/>
    </row>
    <row r="526">
      <c r="AG526" s="84"/>
      <c r="AP526" s="84"/>
    </row>
    <row r="527">
      <c r="AG527" s="84"/>
      <c r="AP527" s="84"/>
    </row>
    <row r="528">
      <c r="AG528" s="84"/>
      <c r="AP528" s="84"/>
    </row>
    <row r="529">
      <c r="AG529" s="84"/>
      <c r="AP529" s="84"/>
    </row>
    <row r="530">
      <c r="AG530" s="84"/>
      <c r="AP530" s="84"/>
    </row>
    <row r="531">
      <c r="AG531" s="84"/>
      <c r="AP531" s="84"/>
    </row>
    <row r="532">
      <c r="AG532" s="84"/>
      <c r="AP532" s="84"/>
    </row>
    <row r="533">
      <c r="AG533" s="84"/>
      <c r="AP533" s="84"/>
    </row>
    <row r="534">
      <c r="AG534" s="84"/>
      <c r="AP534" s="84"/>
    </row>
    <row r="535">
      <c r="AG535" s="84"/>
      <c r="AP535" s="84"/>
    </row>
    <row r="536">
      <c r="AG536" s="84"/>
      <c r="AP536" s="84"/>
    </row>
    <row r="537">
      <c r="AG537" s="84"/>
      <c r="AP537" s="84"/>
    </row>
    <row r="538">
      <c r="AG538" s="84"/>
      <c r="AP538" s="84"/>
    </row>
    <row r="539">
      <c r="AG539" s="84"/>
      <c r="AP539" s="84"/>
    </row>
    <row r="540">
      <c r="AG540" s="84"/>
      <c r="AP540" s="84"/>
    </row>
    <row r="541">
      <c r="AG541" s="84"/>
      <c r="AP541" s="84"/>
    </row>
    <row r="542">
      <c r="AG542" s="84"/>
      <c r="AP542" s="84"/>
    </row>
    <row r="543">
      <c r="AG543" s="84"/>
      <c r="AP543" s="84"/>
    </row>
    <row r="544">
      <c r="AG544" s="84"/>
      <c r="AP544" s="84"/>
    </row>
    <row r="545">
      <c r="AG545" s="84"/>
      <c r="AP545" s="84"/>
    </row>
    <row r="546">
      <c r="AG546" s="84"/>
      <c r="AP546" s="84"/>
    </row>
    <row r="547">
      <c r="AG547" s="84"/>
      <c r="AP547" s="84"/>
    </row>
    <row r="548">
      <c r="AG548" s="84"/>
      <c r="AP548" s="84"/>
    </row>
    <row r="549">
      <c r="AG549" s="84"/>
      <c r="AP549" s="84"/>
    </row>
    <row r="550">
      <c r="AG550" s="84"/>
      <c r="AP550" s="84"/>
    </row>
    <row r="551">
      <c r="AG551" s="84"/>
      <c r="AP551" s="84"/>
    </row>
    <row r="552">
      <c r="AG552" s="84"/>
      <c r="AP552" s="84"/>
    </row>
    <row r="553">
      <c r="AG553" s="84"/>
      <c r="AP553" s="84"/>
    </row>
    <row r="554">
      <c r="AG554" s="84"/>
      <c r="AP554" s="84"/>
    </row>
    <row r="555">
      <c r="AG555" s="84"/>
      <c r="AP555" s="84"/>
    </row>
    <row r="556">
      <c r="AG556" s="84"/>
      <c r="AP556" s="84"/>
    </row>
    <row r="557">
      <c r="AG557" s="84"/>
      <c r="AP557" s="84"/>
    </row>
    <row r="558">
      <c r="AG558" s="84"/>
      <c r="AP558" s="84"/>
    </row>
    <row r="559">
      <c r="AG559" s="84"/>
      <c r="AP559" s="84"/>
    </row>
    <row r="560">
      <c r="AG560" s="84"/>
      <c r="AP560" s="84"/>
    </row>
    <row r="561">
      <c r="AG561" s="84"/>
      <c r="AP561" s="84"/>
    </row>
    <row r="562">
      <c r="AG562" s="84"/>
      <c r="AP562" s="84"/>
    </row>
    <row r="563">
      <c r="AG563" s="84"/>
      <c r="AP563" s="84"/>
    </row>
    <row r="564">
      <c r="AG564" s="84"/>
      <c r="AP564" s="84"/>
    </row>
    <row r="565">
      <c r="AG565" s="84"/>
      <c r="AP565" s="84"/>
    </row>
    <row r="566">
      <c r="AG566" s="84"/>
      <c r="AP566" s="84"/>
    </row>
    <row r="567">
      <c r="AG567" s="84"/>
      <c r="AP567" s="84"/>
    </row>
    <row r="568">
      <c r="AG568" s="84"/>
      <c r="AP568" s="84"/>
    </row>
    <row r="569">
      <c r="AG569" s="84"/>
      <c r="AP569" s="84"/>
    </row>
    <row r="570">
      <c r="AG570" s="84"/>
      <c r="AP570" s="84"/>
    </row>
    <row r="571">
      <c r="AG571" s="84"/>
      <c r="AP571" s="84"/>
    </row>
    <row r="572">
      <c r="AG572" s="84"/>
      <c r="AP572" s="84"/>
    </row>
    <row r="573">
      <c r="AG573" s="84"/>
      <c r="AP573" s="84"/>
    </row>
    <row r="574">
      <c r="AG574" s="84"/>
      <c r="AP574" s="84"/>
    </row>
    <row r="575">
      <c r="AG575" s="84"/>
      <c r="AP575" s="84"/>
    </row>
    <row r="576">
      <c r="AG576" s="84"/>
      <c r="AP576" s="84"/>
    </row>
    <row r="577">
      <c r="AG577" s="84"/>
      <c r="AP577" s="84"/>
    </row>
    <row r="578">
      <c r="AG578" s="84"/>
      <c r="AP578" s="84"/>
    </row>
    <row r="579">
      <c r="AG579" s="84"/>
      <c r="AP579" s="84"/>
    </row>
    <row r="580">
      <c r="AG580" s="84"/>
      <c r="AP580" s="84"/>
    </row>
    <row r="581">
      <c r="AG581" s="84"/>
      <c r="AP581" s="84"/>
    </row>
    <row r="582">
      <c r="AG582" s="84"/>
      <c r="AP582" s="84"/>
    </row>
    <row r="583">
      <c r="AG583" s="84"/>
      <c r="AP583" s="84"/>
    </row>
    <row r="584">
      <c r="AG584" s="84"/>
      <c r="AP584" s="84"/>
    </row>
    <row r="585">
      <c r="AG585" s="84"/>
      <c r="AP585" s="84"/>
    </row>
    <row r="586">
      <c r="AG586" s="84"/>
      <c r="AP586" s="84"/>
    </row>
    <row r="587">
      <c r="AG587" s="84"/>
      <c r="AP587" s="84"/>
    </row>
    <row r="588">
      <c r="AG588" s="84"/>
      <c r="AP588" s="84"/>
    </row>
    <row r="589">
      <c r="AG589" s="84"/>
      <c r="AP589" s="84"/>
    </row>
    <row r="590">
      <c r="AG590" s="84"/>
      <c r="AP590" s="84"/>
    </row>
    <row r="591">
      <c r="AG591" s="84"/>
      <c r="AP591" s="84"/>
    </row>
    <row r="592">
      <c r="AG592" s="84"/>
      <c r="AP592" s="84"/>
    </row>
    <row r="593">
      <c r="AG593" s="84"/>
      <c r="AP593" s="84"/>
    </row>
    <row r="594">
      <c r="AG594" s="84"/>
      <c r="AP594" s="84"/>
    </row>
    <row r="595">
      <c r="AG595" s="84"/>
      <c r="AP595" s="84"/>
    </row>
    <row r="596">
      <c r="AG596" s="84"/>
      <c r="AP596" s="84"/>
    </row>
    <row r="597">
      <c r="AG597" s="84"/>
      <c r="AP597" s="84"/>
    </row>
    <row r="598">
      <c r="AG598" s="84"/>
      <c r="AP598" s="84"/>
    </row>
    <row r="599">
      <c r="AG599" s="84"/>
      <c r="AP599" s="84"/>
    </row>
    <row r="600">
      <c r="AG600" s="84"/>
      <c r="AP600" s="84"/>
    </row>
    <row r="601">
      <c r="AG601" s="84"/>
      <c r="AP601" s="84"/>
    </row>
    <row r="602">
      <c r="AG602" s="84"/>
      <c r="AP602" s="84"/>
    </row>
    <row r="603">
      <c r="AG603" s="84"/>
      <c r="AP603" s="84"/>
    </row>
    <row r="604">
      <c r="AG604" s="84"/>
      <c r="AP604" s="84"/>
    </row>
    <row r="605">
      <c r="AG605" s="84"/>
      <c r="AP605" s="84"/>
    </row>
    <row r="606">
      <c r="AG606" s="84"/>
      <c r="AP606" s="84"/>
    </row>
    <row r="607">
      <c r="AG607" s="84"/>
      <c r="AP607" s="84"/>
    </row>
    <row r="608">
      <c r="AG608" s="84"/>
      <c r="AP608" s="84"/>
    </row>
    <row r="609">
      <c r="AG609" s="84"/>
      <c r="AP609" s="84"/>
    </row>
    <row r="610">
      <c r="AG610" s="84"/>
      <c r="AP610" s="84"/>
    </row>
    <row r="611">
      <c r="AG611" s="84"/>
      <c r="AP611" s="84"/>
    </row>
    <row r="612">
      <c r="AG612" s="84"/>
      <c r="AP612" s="84"/>
    </row>
    <row r="613">
      <c r="AG613" s="84"/>
      <c r="AP613" s="84"/>
    </row>
    <row r="614">
      <c r="AG614" s="84"/>
      <c r="AP614" s="84"/>
    </row>
    <row r="615">
      <c r="AG615" s="84"/>
      <c r="AP615" s="84"/>
    </row>
    <row r="616">
      <c r="AG616" s="84"/>
      <c r="AP616" s="84"/>
    </row>
    <row r="617">
      <c r="AG617" s="84"/>
      <c r="AP617" s="84"/>
    </row>
    <row r="618">
      <c r="AG618" s="84"/>
      <c r="AP618" s="84"/>
    </row>
    <row r="619">
      <c r="AG619" s="84"/>
      <c r="AP619" s="84"/>
    </row>
    <row r="620">
      <c r="AG620" s="84"/>
      <c r="AP620" s="84"/>
    </row>
    <row r="621">
      <c r="AG621" s="84"/>
      <c r="AP621" s="84"/>
    </row>
    <row r="622">
      <c r="AG622" s="84"/>
      <c r="AP622" s="84"/>
    </row>
    <row r="623">
      <c r="AG623" s="84"/>
      <c r="AP623" s="84"/>
    </row>
    <row r="624">
      <c r="AG624" s="84"/>
      <c r="AP624" s="84"/>
    </row>
    <row r="625">
      <c r="AG625" s="84"/>
      <c r="AP625" s="84"/>
    </row>
    <row r="626">
      <c r="AG626" s="84"/>
      <c r="AP626" s="84"/>
    </row>
    <row r="627">
      <c r="AG627" s="84"/>
      <c r="AP627" s="84"/>
    </row>
    <row r="628">
      <c r="AG628" s="84"/>
      <c r="AP628" s="84"/>
    </row>
    <row r="629">
      <c r="AG629" s="84"/>
      <c r="AP629" s="84"/>
    </row>
    <row r="630">
      <c r="AG630" s="84"/>
      <c r="AP630" s="84"/>
    </row>
    <row r="631">
      <c r="AG631" s="84"/>
      <c r="AP631" s="84"/>
    </row>
    <row r="632">
      <c r="AG632" s="84"/>
      <c r="AP632" s="84"/>
    </row>
    <row r="633">
      <c r="AG633" s="84"/>
      <c r="AP633" s="84"/>
    </row>
    <row r="634">
      <c r="AG634" s="84"/>
      <c r="AP634" s="84"/>
    </row>
    <row r="635">
      <c r="AG635" s="84"/>
      <c r="AP635" s="84"/>
    </row>
    <row r="636">
      <c r="AG636" s="84"/>
      <c r="AP636" s="84"/>
    </row>
    <row r="637">
      <c r="AG637" s="84"/>
      <c r="AP637" s="84"/>
    </row>
    <row r="638">
      <c r="AG638" s="84"/>
      <c r="AP638" s="84"/>
    </row>
    <row r="639">
      <c r="AG639" s="84"/>
      <c r="AP639" s="84"/>
    </row>
    <row r="640">
      <c r="AG640" s="84"/>
      <c r="AP640" s="84"/>
    </row>
    <row r="641">
      <c r="AG641" s="84"/>
      <c r="AP641" s="84"/>
    </row>
    <row r="642">
      <c r="AG642" s="84"/>
      <c r="AP642" s="84"/>
    </row>
    <row r="643">
      <c r="AG643" s="84"/>
      <c r="AP643" s="84"/>
    </row>
    <row r="644">
      <c r="AG644" s="84"/>
      <c r="AP644" s="84"/>
    </row>
    <row r="645">
      <c r="AG645" s="84"/>
      <c r="AP645" s="84"/>
    </row>
    <row r="646">
      <c r="AG646" s="84"/>
      <c r="AP646" s="84"/>
    </row>
    <row r="647">
      <c r="AG647" s="84"/>
      <c r="AP647" s="84"/>
    </row>
    <row r="648">
      <c r="AG648" s="84"/>
      <c r="AP648" s="84"/>
    </row>
    <row r="649">
      <c r="AG649" s="84"/>
      <c r="AP649" s="84"/>
    </row>
    <row r="650">
      <c r="AG650" s="84"/>
      <c r="AP650" s="84"/>
    </row>
    <row r="651">
      <c r="AG651" s="84"/>
      <c r="AP651" s="84"/>
    </row>
    <row r="652">
      <c r="AG652" s="84"/>
      <c r="AP652" s="84"/>
    </row>
    <row r="653">
      <c r="AG653" s="84"/>
      <c r="AP653" s="84"/>
    </row>
    <row r="654">
      <c r="AG654" s="84"/>
      <c r="AP654" s="84"/>
    </row>
    <row r="655">
      <c r="AG655" s="84"/>
      <c r="AP655" s="84"/>
    </row>
    <row r="656">
      <c r="AG656" s="84"/>
      <c r="AP656" s="84"/>
    </row>
    <row r="657">
      <c r="AG657" s="84"/>
      <c r="AP657" s="84"/>
    </row>
    <row r="658">
      <c r="AG658" s="84"/>
      <c r="AP658" s="84"/>
    </row>
    <row r="659">
      <c r="AG659" s="84"/>
      <c r="AP659" s="84"/>
    </row>
    <row r="660">
      <c r="AG660" s="84"/>
      <c r="AP660" s="84"/>
    </row>
    <row r="661">
      <c r="AG661" s="84"/>
      <c r="AP661" s="84"/>
    </row>
    <row r="662">
      <c r="AG662" s="84"/>
      <c r="AP662" s="84"/>
    </row>
    <row r="663">
      <c r="AG663" s="84"/>
      <c r="AP663" s="84"/>
    </row>
    <row r="664">
      <c r="AG664" s="84"/>
      <c r="AP664" s="84"/>
    </row>
    <row r="665">
      <c r="AG665" s="84"/>
      <c r="AP665" s="84"/>
    </row>
    <row r="666">
      <c r="AG666" s="84"/>
      <c r="AP666" s="84"/>
    </row>
    <row r="667">
      <c r="AG667" s="84"/>
      <c r="AP667" s="84"/>
    </row>
    <row r="668">
      <c r="AG668" s="84"/>
      <c r="AP668" s="84"/>
    </row>
    <row r="669">
      <c r="AG669" s="84"/>
      <c r="AP669" s="84"/>
    </row>
    <row r="670">
      <c r="AG670" s="84"/>
      <c r="AP670" s="84"/>
    </row>
    <row r="671">
      <c r="AG671" s="84"/>
      <c r="AP671" s="84"/>
    </row>
    <row r="672">
      <c r="AG672" s="84"/>
      <c r="AP672" s="84"/>
    </row>
    <row r="673">
      <c r="AG673" s="84"/>
      <c r="AP673" s="84"/>
    </row>
    <row r="674">
      <c r="AG674" s="84"/>
      <c r="AP674" s="84"/>
    </row>
    <row r="675">
      <c r="AG675" s="84"/>
      <c r="AP675" s="84"/>
    </row>
    <row r="676">
      <c r="AG676" s="84"/>
      <c r="AP676" s="84"/>
    </row>
    <row r="677">
      <c r="AG677" s="84"/>
      <c r="AP677" s="84"/>
    </row>
    <row r="678">
      <c r="AG678" s="84"/>
      <c r="AP678" s="84"/>
    </row>
    <row r="679">
      <c r="AG679" s="84"/>
      <c r="AP679" s="84"/>
    </row>
    <row r="680">
      <c r="AG680" s="84"/>
      <c r="AP680" s="84"/>
    </row>
    <row r="681">
      <c r="AG681" s="84"/>
      <c r="AP681" s="84"/>
    </row>
    <row r="682">
      <c r="AG682" s="84"/>
      <c r="AP682" s="84"/>
    </row>
    <row r="683">
      <c r="AG683" s="84"/>
      <c r="AP683" s="84"/>
    </row>
    <row r="684">
      <c r="AG684" s="84"/>
      <c r="AP684" s="84"/>
    </row>
    <row r="685">
      <c r="AG685" s="84"/>
      <c r="AP685" s="84"/>
    </row>
    <row r="686">
      <c r="AG686" s="84"/>
      <c r="AP686" s="84"/>
    </row>
    <row r="687">
      <c r="AG687" s="84"/>
      <c r="AP687" s="84"/>
    </row>
    <row r="688">
      <c r="AG688" s="84"/>
      <c r="AP688" s="84"/>
    </row>
    <row r="689">
      <c r="AG689" s="84"/>
      <c r="AP689" s="84"/>
    </row>
    <row r="690">
      <c r="AG690" s="84"/>
      <c r="AP690" s="84"/>
    </row>
    <row r="691">
      <c r="AG691" s="84"/>
      <c r="AP691" s="84"/>
    </row>
    <row r="692">
      <c r="AG692" s="84"/>
      <c r="AP692" s="84"/>
    </row>
    <row r="693">
      <c r="AG693" s="84"/>
      <c r="AP693" s="84"/>
    </row>
    <row r="694">
      <c r="AG694" s="84"/>
      <c r="AP694" s="84"/>
    </row>
    <row r="695">
      <c r="AG695" s="84"/>
      <c r="AP695" s="84"/>
    </row>
    <row r="696">
      <c r="AG696" s="84"/>
      <c r="AP696" s="84"/>
    </row>
    <row r="697">
      <c r="AG697" s="84"/>
      <c r="AP697" s="84"/>
    </row>
    <row r="698">
      <c r="AG698" s="84"/>
      <c r="AP698" s="84"/>
    </row>
    <row r="699">
      <c r="AG699" s="84"/>
      <c r="AP699" s="84"/>
    </row>
    <row r="700">
      <c r="AG700" s="84"/>
      <c r="AP700" s="84"/>
    </row>
    <row r="701">
      <c r="AG701" s="84"/>
      <c r="AP701" s="84"/>
    </row>
    <row r="702">
      <c r="AG702" s="84"/>
      <c r="AP702" s="84"/>
    </row>
    <row r="703">
      <c r="AG703" s="84"/>
      <c r="AP703" s="84"/>
    </row>
    <row r="704">
      <c r="AG704" s="84"/>
      <c r="AP704" s="84"/>
    </row>
    <row r="705">
      <c r="AG705" s="84"/>
      <c r="AP705" s="84"/>
    </row>
    <row r="706">
      <c r="AG706" s="84"/>
      <c r="AP706" s="84"/>
    </row>
    <row r="707">
      <c r="AG707" s="84"/>
      <c r="AP707" s="84"/>
    </row>
    <row r="708">
      <c r="AG708" s="84"/>
      <c r="AP708" s="84"/>
    </row>
    <row r="709">
      <c r="AG709" s="84"/>
      <c r="AP709" s="84"/>
    </row>
    <row r="710">
      <c r="AG710" s="84"/>
      <c r="AP710" s="84"/>
    </row>
    <row r="711">
      <c r="AG711" s="84"/>
      <c r="AP711" s="84"/>
    </row>
    <row r="712">
      <c r="AG712" s="84"/>
      <c r="AP712" s="84"/>
    </row>
    <row r="713">
      <c r="AG713" s="84"/>
      <c r="AP713" s="84"/>
    </row>
    <row r="714">
      <c r="AG714" s="84"/>
      <c r="AP714" s="84"/>
    </row>
    <row r="715">
      <c r="AG715" s="84"/>
      <c r="AP715" s="84"/>
    </row>
    <row r="716">
      <c r="AG716" s="84"/>
      <c r="AP716" s="84"/>
    </row>
    <row r="717">
      <c r="AG717" s="84"/>
      <c r="AP717" s="84"/>
    </row>
    <row r="718">
      <c r="AG718" s="84"/>
      <c r="AP718" s="84"/>
    </row>
    <row r="719">
      <c r="AG719" s="84"/>
      <c r="AP719" s="84"/>
    </row>
    <row r="720">
      <c r="AG720" s="84"/>
      <c r="AP720" s="84"/>
    </row>
    <row r="721">
      <c r="AG721" s="84"/>
      <c r="AP721" s="84"/>
    </row>
    <row r="722">
      <c r="AG722" s="84"/>
      <c r="AP722" s="84"/>
    </row>
    <row r="723">
      <c r="AG723" s="84"/>
      <c r="AP723" s="84"/>
    </row>
    <row r="724">
      <c r="AG724" s="84"/>
      <c r="AP724" s="84"/>
    </row>
    <row r="725">
      <c r="AG725" s="84"/>
      <c r="AP725" s="84"/>
    </row>
    <row r="726">
      <c r="AG726" s="84"/>
      <c r="AP726" s="84"/>
    </row>
    <row r="727">
      <c r="AG727" s="84"/>
      <c r="AP727" s="84"/>
    </row>
    <row r="728">
      <c r="AG728" s="84"/>
      <c r="AP728" s="84"/>
    </row>
    <row r="729">
      <c r="AG729" s="84"/>
      <c r="AP729" s="84"/>
    </row>
    <row r="730">
      <c r="AG730" s="84"/>
      <c r="AP730" s="84"/>
    </row>
    <row r="731">
      <c r="AG731" s="84"/>
      <c r="AP731" s="84"/>
    </row>
    <row r="732">
      <c r="AG732" s="84"/>
      <c r="AP732" s="84"/>
    </row>
    <row r="733">
      <c r="AG733" s="84"/>
      <c r="AP733" s="84"/>
    </row>
    <row r="734">
      <c r="AG734" s="84"/>
      <c r="AP734" s="84"/>
    </row>
    <row r="735">
      <c r="AG735" s="84"/>
      <c r="AP735" s="84"/>
    </row>
    <row r="736">
      <c r="AG736" s="84"/>
      <c r="AP736" s="84"/>
    </row>
    <row r="737">
      <c r="AG737" s="84"/>
      <c r="AP737" s="84"/>
    </row>
    <row r="738">
      <c r="AG738" s="84"/>
      <c r="AP738" s="84"/>
    </row>
    <row r="739">
      <c r="AG739" s="84"/>
      <c r="AP739" s="84"/>
    </row>
    <row r="740">
      <c r="AG740" s="84"/>
      <c r="AP740" s="84"/>
    </row>
    <row r="741">
      <c r="AG741" s="84"/>
      <c r="AP741" s="84"/>
    </row>
    <row r="742">
      <c r="AG742" s="84"/>
      <c r="AP742" s="84"/>
    </row>
    <row r="743">
      <c r="AG743" s="84"/>
      <c r="AP743" s="84"/>
    </row>
    <row r="744">
      <c r="AG744" s="84"/>
      <c r="AP744" s="84"/>
    </row>
    <row r="745">
      <c r="AG745" s="84"/>
      <c r="AP745" s="84"/>
    </row>
    <row r="746">
      <c r="AG746" s="84"/>
      <c r="AP746" s="84"/>
    </row>
    <row r="747">
      <c r="AG747" s="84"/>
      <c r="AP747" s="84"/>
    </row>
    <row r="748">
      <c r="AG748" s="84"/>
      <c r="AP748" s="84"/>
    </row>
    <row r="749">
      <c r="AG749" s="84"/>
      <c r="AP749" s="84"/>
    </row>
    <row r="750">
      <c r="AG750" s="84"/>
      <c r="AP750" s="84"/>
    </row>
    <row r="751">
      <c r="AG751" s="84"/>
      <c r="AP751" s="84"/>
    </row>
    <row r="752">
      <c r="AG752" s="84"/>
      <c r="AP752" s="84"/>
    </row>
    <row r="753">
      <c r="AG753" s="84"/>
      <c r="AP753" s="84"/>
    </row>
    <row r="754">
      <c r="AG754" s="84"/>
      <c r="AP754" s="84"/>
    </row>
    <row r="755">
      <c r="AG755" s="84"/>
      <c r="AP755" s="84"/>
    </row>
    <row r="756">
      <c r="AG756" s="84"/>
      <c r="AP756" s="84"/>
    </row>
    <row r="757">
      <c r="AG757" s="84"/>
      <c r="AP757" s="84"/>
    </row>
    <row r="758">
      <c r="AG758" s="84"/>
      <c r="AP758" s="84"/>
    </row>
    <row r="759">
      <c r="AG759" s="84"/>
      <c r="AP759" s="84"/>
    </row>
    <row r="760">
      <c r="AG760" s="84"/>
      <c r="AP760" s="84"/>
    </row>
    <row r="761">
      <c r="AG761" s="84"/>
      <c r="AP761" s="84"/>
    </row>
    <row r="762">
      <c r="AG762" s="84"/>
      <c r="AP762" s="84"/>
    </row>
    <row r="763">
      <c r="AG763" s="84"/>
      <c r="AP763" s="84"/>
    </row>
    <row r="764">
      <c r="AG764" s="84"/>
      <c r="AP764" s="84"/>
    </row>
    <row r="765">
      <c r="AG765" s="84"/>
      <c r="AP765" s="84"/>
    </row>
    <row r="766">
      <c r="AG766" s="84"/>
      <c r="AP766" s="84"/>
    </row>
    <row r="767">
      <c r="AG767" s="84"/>
      <c r="AP767" s="84"/>
    </row>
    <row r="768">
      <c r="AG768" s="84"/>
      <c r="AP768" s="84"/>
    </row>
    <row r="769">
      <c r="AG769" s="84"/>
      <c r="AP769" s="84"/>
    </row>
    <row r="770">
      <c r="AG770" s="84"/>
      <c r="AP770" s="84"/>
    </row>
    <row r="771">
      <c r="AG771" s="84"/>
      <c r="AP771" s="84"/>
    </row>
    <row r="772">
      <c r="AG772" s="84"/>
      <c r="AP772" s="84"/>
    </row>
    <row r="773">
      <c r="AG773" s="84"/>
      <c r="AP773" s="84"/>
    </row>
    <row r="774">
      <c r="AG774" s="84"/>
      <c r="AP774" s="84"/>
    </row>
    <row r="775">
      <c r="AG775" s="84"/>
      <c r="AP775" s="84"/>
    </row>
    <row r="776">
      <c r="AG776" s="84"/>
      <c r="AP776" s="84"/>
    </row>
    <row r="777">
      <c r="AG777" s="84"/>
      <c r="AP777" s="84"/>
    </row>
    <row r="778">
      <c r="AG778" s="84"/>
      <c r="AP778" s="84"/>
    </row>
    <row r="779">
      <c r="AG779" s="84"/>
      <c r="AP779" s="84"/>
    </row>
    <row r="780">
      <c r="AG780" s="84"/>
      <c r="AP780" s="84"/>
    </row>
    <row r="781">
      <c r="AG781" s="84"/>
      <c r="AP781" s="84"/>
    </row>
    <row r="782">
      <c r="AG782" s="84"/>
      <c r="AP782" s="84"/>
    </row>
    <row r="783">
      <c r="AG783" s="84"/>
      <c r="AP783" s="84"/>
    </row>
    <row r="784">
      <c r="AG784" s="84"/>
      <c r="AP784" s="84"/>
    </row>
    <row r="785">
      <c r="AG785" s="84"/>
      <c r="AP785" s="84"/>
    </row>
    <row r="786">
      <c r="AG786" s="84"/>
      <c r="AP786" s="84"/>
    </row>
    <row r="787">
      <c r="AG787" s="84"/>
      <c r="AP787" s="84"/>
    </row>
    <row r="788">
      <c r="AG788" s="84"/>
      <c r="AP788" s="84"/>
    </row>
    <row r="789">
      <c r="AG789" s="84"/>
      <c r="AP789" s="84"/>
    </row>
    <row r="790">
      <c r="AG790" s="84"/>
      <c r="AP790" s="84"/>
    </row>
    <row r="791">
      <c r="AG791" s="84"/>
      <c r="AP791" s="84"/>
    </row>
    <row r="792">
      <c r="AG792" s="84"/>
      <c r="AP792" s="84"/>
    </row>
    <row r="793">
      <c r="AG793" s="84"/>
      <c r="AP793" s="84"/>
    </row>
    <row r="794">
      <c r="AG794" s="84"/>
      <c r="AP794" s="84"/>
    </row>
    <row r="795">
      <c r="AG795" s="84"/>
      <c r="AP795" s="84"/>
    </row>
    <row r="796">
      <c r="AG796" s="84"/>
      <c r="AP796" s="84"/>
    </row>
    <row r="797">
      <c r="AG797" s="84"/>
      <c r="AP797" s="84"/>
    </row>
    <row r="798">
      <c r="AG798" s="84"/>
      <c r="AP798" s="84"/>
    </row>
    <row r="799">
      <c r="AG799" s="84"/>
      <c r="AP799" s="84"/>
    </row>
    <row r="800">
      <c r="AG800" s="84"/>
      <c r="AP800" s="84"/>
    </row>
    <row r="801">
      <c r="AG801" s="84"/>
      <c r="AP801" s="84"/>
    </row>
    <row r="802">
      <c r="AG802" s="84"/>
      <c r="AP802" s="84"/>
    </row>
    <row r="803">
      <c r="AG803" s="84"/>
      <c r="AP803" s="84"/>
    </row>
    <row r="804">
      <c r="AG804" s="84"/>
      <c r="AP804" s="84"/>
    </row>
    <row r="805">
      <c r="AG805" s="84"/>
      <c r="AP805" s="84"/>
    </row>
    <row r="806">
      <c r="AG806" s="84"/>
      <c r="AP806" s="84"/>
    </row>
    <row r="807">
      <c r="AG807" s="84"/>
      <c r="AP807" s="84"/>
    </row>
    <row r="808">
      <c r="AG808" s="84"/>
      <c r="AP808" s="84"/>
    </row>
    <row r="809">
      <c r="AG809" s="84"/>
      <c r="AP809" s="84"/>
    </row>
    <row r="810">
      <c r="AG810" s="84"/>
      <c r="AP810" s="84"/>
    </row>
    <row r="811">
      <c r="AG811" s="84"/>
      <c r="AP811" s="84"/>
    </row>
    <row r="812">
      <c r="AG812" s="84"/>
      <c r="AP812" s="84"/>
    </row>
    <row r="813">
      <c r="AG813" s="84"/>
      <c r="AP813" s="84"/>
    </row>
    <row r="814">
      <c r="AG814" s="84"/>
      <c r="AP814" s="84"/>
    </row>
    <row r="815">
      <c r="AG815" s="84"/>
      <c r="AP815" s="84"/>
    </row>
    <row r="816">
      <c r="AG816" s="84"/>
      <c r="AP816" s="84"/>
    </row>
    <row r="817">
      <c r="AG817" s="84"/>
      <c r="AP817" s="84"/>
    </row>
    <row r="818">
      <c r="AG818" s="84"/>
      <c r="AP818" s="84"/>
    </row>
    <row r="819">
      <c r="AG819" s="84"/>
      <c r="AP819" s="84"/>
    </row>
    <row r="820">
      <c r="AG820" s="84"/>
      <c r="AP820" s="84"/>
    </row>
    <row r="821">
      <c r="AG821" s="84"/>
      <c r="AP821" s="84"/>
    </row>
    <row r="822">
      <c r="AG822" s="84"/>
      <c r="AP822" s="84"/>
    </row>
    <row r="823">
      <c r="AG823" s="84"/>
      <c r="AP823" s="84"/>
    </row>
    <row r="824">
      <c r="AG824" s="84"/>
      <c r="AP824" s="84"/>
    </row>
    <row r="825">
      <c r="AG825" s="84"/>
      <c r="AP825" s="84"/>
    </row>
    <row r="826">
      <c r="AG826" s="84"/>
      <c r="AP826" s="84"/>
    </row>
    <row r="827">
      <c r="AG827" s="84"/>
      <c r="AP827" s="84"/>
    </row>
    <row r="828">
      <c r="AG828" s="84"/>
      <c r="AP828" s="84"/>
    </row>
    <row r="829">
      <c r="AG829" s="84"/>
      <c r="AP829" s="84"/>
    </row>
    <row r="830">
      <c r="AG830" s="84"/>
      <c r="AP830" s="84"/>
    </row>
    <row r="831">
      <c r="AG831" s="84"/>
      <c r="AP831" s="84"/>
    </row>
    <row r="832">
      <c r="AG832" s="84"/>
      <c r="AP832" s="84"/>
    </row>
    <row r="833">
      <c r="AG833" s="84"/>
      <c r="AP833" s="84"/>
    </row>
    <row r="834">
      <c r="AG834" s="84"/>
      <c r="AP834" s="84"/>
    </row>
    <row r="835">
      <c r="AG835" s="84"/>
      <c r="AP835" s="84"/>
    </row>
    <row r="836">
      <c r="AG836" s="84"/>
      <c r="AP836" s="84"/>
    </row>
    <row r="837">
      <c r="AG837" s="84"/>
      <c r="AP837" s="84"/>
    </row>
    <row r="838">
      <c r="AG838" s="84"/>
      <c r="AP838" s="84"/>
    </row>
    <row r="839">
      <c r="AG839" s="84"/>
      <c r="AP839" s="84"/>
    </row>
    <row r="840">
      <c r="AG840" s="84"/>
      <c r="AP840" s="84"/>
    </row>
    <row r="841">
      <c r="AG841" s="84"/>
      <c r="AP841" s="84"/>
    </row>
    <row r="842">
      <c r="AG842" s="84"/>
      <c r="AP842" s="84"/>
    </row>
    <row r="843">
      <c r="AG843" s="84"/>
      <c r="AP843" s="84"/>
    </row>
    <row r="844">
      <c r="AG844" s="84"/>
      <c r="AP844" s="84"/>
    </row>
    <row r="845">
      <c r="AG845" s="84"/>
      <c r="AP845" s="84"/>
    </row>
    <row r="846">
      <c r="AG846" s="84"/>
      <c r="AP846" s="84"/>
    </row>
    <row r="847">
      <c r="AG847" s="84"/>
      <c r="AP847" s="84"/>
    </row>
    <row r="848">
      <c r="AG848" s="84"/>
      <c r="AP848" s="84"/>
    </row>
    <row r="849">
      <c r="AG849" s="84"/>
      <c r="AP849" s="84"/>
    </row>
    <row r="850">
      <c r="AG850" s="84"/>
      <c r="AP850" s="84"/>
    </row>
    <row r="851">
      <c r="AG851" s="84"/>
      <c r="AP851" s="84"/>
    </row>
    <row r="852">
      <c r="AG852" s="84"/>
      <c r="AP852" s="84"/>
    </row>
    <row r="853">
      <c r="AG853" s="84"/>
      <c r="AP853" s="84"/>
    </row>
    <row r="854">
      <c r="AG854" s="84"/>
      <c r="AP854" s="84"/>
    </row>
    <row r="855">
      <c r="AG855" s="84"/>
      <c r="AP855" s="84"/>
    </row>
    <row r="856">
      <c r="AG856" s="84"/>
      <c r="AP856" s="84"/>
    </row>
    <row r="857">
      <c r="AG857" s="84"/>
      <c r="AP857" s="84"/>
    </row>
    <row r="858">
      <c r="AG858" s="84"/>
      <c r="AP858" s="84"/>
    </row>
    <row r="859">
      <c r="AG859" s="84"/>
      <c r="AP859" s="84"/>
    </row>
    <row r="860">
      <c r="AG860" s="84"/>
      <c r="AP860" s="84"/>
    </row>
    <row r="861">
      <c r="AG861" s="84"/>
      <c r="AP861" s="84"/>
    </row>
    <row r="862">
      <c r="AG862" s="84"/>
      <c r="AP862" s="84"/>
    </row>
    <row r="863">
      <c r="AG863" s="84"/>
      <c r="AP863" s="84"/>
    </row>
    <row r="864">
      <c r="AG864" s="84"/>
      <c r="AP864" s="84"/>
    </row>
    <row r="865">
      <c r="AG865" s="84"/>
      <c r="AP865" s="84"/>
    </row>
    <row r="866">
      <c r="AG866" s="84"/>
      <c r="AP866" s="84"/>
    </row>
    <row r="867">
      <c r="AG867" s="84"/>
      <c r="AP867" s="84"/>
    </row>
    <row r="868">
      <c r="AG868" s="84"/>
      <c r="AP868" s="84"/>
    </row>
    <row r="869">
      <c r="AG869" s="84"/>
      <c r="AP869" s="84"/>
    </row>
    <row r="870">
      <c r="AG870" s="84"/>
      <c r="AP870" s="84"/>
    </row>
    <row r="871">
      <c r="AG871" s="84"/>
      <c r="AP871" s="84"/>
    </row>
    <row r="872">
      <c r="AG872" s="84"/>
      <c r="AP872" s="84"/>
    </row>
    <row r="873">
      <c r="AG873" s="84"/>
      <c r="AP873" s="84"/>
    </row>
    <row r="874">
      <c r="AG874" s="84"/>
      <c r="AP874" s="84"/>
    </row>
    <row r="875">
      <c r="AG875" s="84"/>
      <c r="AP875" s="84"/>
    </row>
    <row r="876">
      <c r="AG876" s="84"/>
      <c r="AP876" s="84"/>
    </row>
    <row r="877">
      <c r="AG877" s="84"/>
      <c r="AP877" s="84"/>
    </row>
    <row r="878">
      <c r="AG878" s="84"/>
      <c r="AP878" s="84"/>
    </row>
    <row r="879">
      <c r="AG879" s="84"/>
      <c r="AP879" s="84"/>
    </row>
    <row r="880">
      <c r="AG880" s="84"/>
      <c r="AP880" s="84"/>
    </row>
    <row r="881">
      <c r="AG881" s="84"/>
      <c r="AP881" s="84"/>
    </row>
    <row r="882">
      <c r="AG882" s="84"/>
      <c r="AP882" s="84"/>
    </row>
    <row r="883">
      <c r="AG883" s="84"/>
      <c r="AP883" s="84"/>
    </row>
    <row r="884">
      <c r="AG884" s="84"/>
      <c r="AP884" s="84"/>
    </row>
    <row r="885">
      <c r="AG885" s="84"/>
      <c r="AP885" s="84"/>
    </row>
    <row r="886">
      <c r="AG886" s="84"/>
      <c r="AP886" s="84"/>
    </row>
    <row r="887">
      <c r="AG887" s="84"/>
      <c r="AP887" s="84"/>
    </row>
    <row r="888">
      <c r="AG888" s="84"/>
      <c r="AP888" s="84"/>
    </row>
    <row r="889">
      <c r="AG889" s="84"/>
      <c r="AP889" s="84"/>
    </row>
    <row r="890">
      <c r="AG890" s="84"/>
      <c r="AP890" s="84"/>
    </row>
    <row r="891">
      <c r="AG891" s="84"/>
      <c r="AP891" s="84"/>
    </row>
    <row r="892">
      <c r="AG892" s="84"/>
      <c r="AP892" s="84"/>
    </row>
    <row r="893">
      <c r="AG893" s="84"/>
      <c r="AP893" s="84"/>
    </row>
    <row r="894">
      <c r="AG894" s="84"/>
      <c r="AP894" s="84"/>
    </row>
    <row r="895">
      <c r="AG895" s="84"/>
      <c r="AP895" s="84"/>
    </row>
    <row r="896">
      <c r="AG896" s="84"/>
      <c r="AP896" s="84"/>
    </row>
    <row r="897">
      <c r="AG897" s="84"/>
      <c r="AP897" s="84"/>
    </row>
    <row r="898">
      <c r="AG898" s="84"/>
      <c r="AP898" s="84"/>
    </row>
    <row r="899">
      <c r="AG899" s="84"/>
      <c r="AP899" s="84"/>
    </row>
    <row r="900">
      <c r="AG900" s="84"/>
      <c r="AP900" s="84"/>
    </row>
    <row r="901">
      <c r="AG901" s="84"/>
      <c r="AP901" s="84"/>
    </row>
    <row r="902">
      <c r="AG902" s="84"/>
      <c r="AP902" s="84"/>
    </row>
    <row r="903">
      <c r="AG903" s="84"/>
      <c r="AP903" s="84"/>
    </row>
    <row r="904">
      <c r="AG904" s="84"/>
      <c r="AP904" s="84"/>
    </row>
    <row r="905">
      <c r="AG905" s="84"/>
      <c r="AP905" s="84"/>
    </row>
    <row r="906">
      <c r="AG906" s="84"/>
      <c r="AP906" s="84"/>
    </row>
    <row r="907">
      <c r="AG907" s="84"/>
      <c r="AP907" s="84"/>
    </row>
    <row r="908">
      <c r="AG908" s="84"/>
      <c r="AP908" s="84"/>
    </row>
    <row r="909">
      <c r="AG909" s="84"/>
      <c r="AP909" s="84"/>
    </row>
    <row r="910">
      <c r="AG910" s="84"/>
      <c r="AP910" s="84"/>
    </row>
    <row r="911">
      <c r="AG911" s="84"/>
      <c r="AP911" s="84"/>
    </row>
    <row r="912">
      <c r="AG912" s="84"/>
      <c r="AP912" s="84"/>
    </row>
    <row r="913">
      <c r="AG913" s="84"/>
      <c r="AP913" s="84"/>
    </row>
    <row r="914">
      <c r="AG914" s="84"/>
      <c r="AP914" s="84"/>
    </row>
    <row r="915">
      <c r="AG915" s="84"/>
      <c r="AP915" s="84"/>
    </row>
    <row r="916">
      <c r="AG916" s="84"/>
      <c r="AP916" s="84"/>
    </row>
    <row r="917">
      <c r="AG917" s="84"/>
      <c r="AP917" s="84"/>
    </row>
    <row r="918">
      <c r="AG918" s="84"/>
      <c r="AP918" s="84"/>
    </row>
    <row r="919">
      <c r="AG919" s="84"/>
      <c r="AP919" s="84"/>
    </row>
    <row r="920">
      <c r="AG920" s="84"/>
      <c r="AP920" s="84"/>
    </row>
    <row r="921">
      <c r="AG921" s="84"/>
      <c r="AP921" s="84"/>
    </row>
    <row r="922">
      <c r="AG922" s="84"/>
      <c r="AP922" s="84"/>
    </row>
    <row r="923">
      <c r="AG923" s="84"/>
      <c r="AP923" s="84"/>
    </row>
    <row r="924">
      <c r="AG924" s="84"/>
      <c r="AP924" s="84"/>
    </row>
    <row r="925">
      <c r="AG925" s="84"/>
      <c r="AP925" s="84"/>
    </row>
    <row r="926">
      <c r="AG926" s="84"/>
      <c r="AP926" s="84"/>
    </row>
    <row r="927">
      <c r="AG927" s="84"/>
      <c r="AP927" s="84"/>
    </row>
    <row r="928">
      <c r="AG928" s="84"/>
      <c r="AP928" s="84"/>
    </row>
    <row r="929">
      <c r="AG929" s="84"/>
      <c r="AP929" s="84"/>
    </row>
    <row r="930">
      <c r="AG930" s="84"/>
      <c r="AP930" s="84"/>
    </row>
    <row r="931">
      <c r="AG931" s="84"/>
      <c r="AP931" s="84"/>
    </row>
    <row r="932">
      <c r="AG932" s="84"/>
      <c r="AP932" s="84"/>
    </row>
    <row r="933">
      <c r="AG933" s="84"/>
      <c r="AP933" s="84"/>
    </row>
    <row r="934">
      <c r="AG934" s="84"/>
      <c r="AP934" s="84"/>
    </row>
    <row r="935">
      <c r="AG935" s="84"/>
      <c r="AP935" s="84"/>
    </row>
    <row r="936">
      <c r="AG936" s="84"/>
      <c r="AP936" s="84"/>
    </row>
    <row r="937">
      <c r="AG937" s="84"/>
      <c r="AP937" s="84"/>
    </row>
    <row r="938">
      <c r="AG938" s="84"/>
      <c r="AP938" s="84"/>
    </row>
    <row r="939">
      <c r="AG939" s="84"/>
      <c r="AP939" s="84"/>
    </row>
    <row r="940">
      <c r="AG940" s="84"/>
      <c r="AP940" s="84"/>
    </row>
    <row r="941">
      <c r="AG941" s="84"/>
      <c r="AP941" s="84"/>
    </row>
    <row r="942">
      <c r="AG942" s="84"/>
      <c r="AP942" s="84"/>
    </row>
    <row r="943">
      <c r="AG943" s="84"/>
      <c r="AP943" s="84"/>
    </row>
    <row r="944">
      <c r="AG944" s="84"/>
      <c r="AP944" s="84"/>
    </row>
    <row r="945">
      <c r="AG945" s="84"/>
      <c r="AP945" s="84"/>
    </row>
    <row r="946">
      <c r="AG946" s="84"/>
      <c r="AP946" s="84"/>
    </row>
    <row r="947">
      <c r="AG947" s="84"/>
      <c r="AP947" s="84"/>
    </row>
    <row r="948">
      <c r="AG948" s="84"/>
      <c r="AP948" s="84"/>
    </row>
    <row r="949">
      <c r="AG949" s="84"/>
      <c r="AP949" s="84"/>
    </row>
    <row r="950">
      <c r="AG950" s="84"/>
      <c r="AP950" s="84"/>
    </row>
    <row r="951">
      <c r="AG951" s="84"/>
      <c r="AP951" s="84"/>
    </row>
    <row r="952">
      <c r="AG952" s="84"/>
      <c r="AP952" s="84"/>
    </row>
    <row r="953">
      <c r="AG953" s="84"/>
      <c r="AP953" s="84"/>
    </row>
    <row r="954">
      <c r="AG954" s="84"/>
      <c r="AP954" s="84"/>
    </row>
    <row r="955">
      <c r="AG955" s="84"/>
      <c r="AP955" s="84"/>
    </row>
    <row r="956">
      <c r="AG956" s="84"/>
      <c r="AP956" s="84"/>
    </row>
    <row r="957">
      <c r="AG957" s="84"/>
      <c r="AP957" s="84"/>
    </row>
    <row r="958">
      <c r="AG958" s="84"/>
      <c r="AP958" s="84"/>
    </row>
    <row r="959">
      <c r="AG959" s="84"/>
      <c r="AP959" s="84"/>
    </row>
    <row r="960">
      <c r="AG960" s="84"/>
      <c r="AP960" s="84"/>
    </row>
    <row r="961">
      <c r="AG961" s="84"/>
      <c r="AP961" s="84"/>
    </row>
    <row r="962">
      <c r="AG962" s="84"/>
      <c r="AP962" s="84"/>
    </row>
    <row r="963">
      <c r="AG963" s="84"/>
      <c r="AP963" s="84"/>
    </row>
    <row r="964">
      <c r="AG964" s="84"/>
      <c r="AP964" s="84"/>
    </row>
    <row r="965">
      <c r="AG965" s="84"/>
      <c r="AP965" s="84"/>
    </row>
    <row r="966">
      <c r="AG966" s="84"/>
      <c r="AP966" s="84"/>
    </row>
    <row r="967">
      <c r="AG967" s="84"/>
      <c r="AP967" s="84"/>
    </row>
    <row r="968">
      <c r="AG968" s="84"/>
      <c r="AP968" s="84"/>
    </row>
    <row r="969">
      <c r="AG969" s="84"/>
      <c r="AP969" s="84"/>
    </row>
    <row r="970">
      <c r="AG970" s="84"/>
      <c r="AP970" s="84"/>
    </row>
    <row r="971">
      <c r="AG971" s="84"/>
      <c r="AP971" s="84"/>
    </row>
    <row r="972">
      <c r="AG972" s="84"/>
      <c r="AP972" s="84"/>
    </row>
    <row r="973">
      <c r="AG973" s="84"/>
      <c r="AP973" s="84"/>
    </row>
    <row r="974">
      <c r="AG974" s="84"/>
      <c r="AP974" s="84"/>
    </row>
    <row r="975">
      <c r="AG975" s="84"/>
      <c r="AP975" s="84"/>
    </row>
    <row r="976">
      <c r="AG976" s="84"/>
      <c r="AP976" s="84"/>
    </row>
    <row r="977">
      <c r="AG977" s="84"/>
      <c r="AP977" s="84"/>
    </row>
    <row r="978">
      <c r="AG978" s="84"/>
      <c r="AP978" s="84"/>
    </row>
    <row r="979">
      <c r="AG979" s="84"/>
      <c r="AP979" s="84"/>
    </row>
    <row r="980">
      <c r="AG980" s="84"/>
      <c r="AP980" s="84"/>
    </row>
    <row r="981">
      <c r="AG981" s="84"/>
      <c r="AP981" s="84"/>
    </row>
    <row r="982">
      <c r="AG982" s="84"/>
      <c r="AP982" s="84"/>
    </row>
    <row r="983">
      <c r="AG983" s="84"/>
      <c r="AP983" s="84"/>
    </row>
    <row r="984">
      <c r="AG984" s="84"/>
      <c r="AP984" s="84"/>
    </row>
    <row r="985">
      <c r="AG985" s="84"/>
      <c r="AP985" s="84"/>
    </row>
    <row r="986">
      <c r="AG986" s="84"/>
      <c r="AP986" s="84"/>
    </row>
    <row r="987">
      <c r="AG987" s="84"/>
      <c r="AP987" s="84"/>
    </row>
    <row r="988">
      <c r="AG988" s="84"/>
      <c r="AP988" s="84"/>
    </row>
    <row r="989">
      <c r="AG989" s="84"/>
      <c r="AP989" s="84"/>
    </row>
    <row r="990">
      <c r="AG990" s="84"/>
      <c r="AP990" s="84"/>
    </row>
    <row r="991">
      <c r="AG991" s="84"/>
      <c r="AP991" s="84"/>
    </row>
    <row r="992">
      <c r="AG992" s="84"/>
      <c r="AP992" s="84"/>
    </row>
    <row r="993">
      <c r="AG993" s="84"/>
      <c r="AP993" s="84"/>
    </row>
    <row r="994">
      <c r="AG994" s="84"/>
      <c r="AP994" s="84"/>
    </row>
    <row r="995">
      <c r="AG995" s="84"/>
      <c r="AP995" s="84"/>
    </row>
    <row r="996">
      <c r="AG996" s="84"/>
      <c r="AP996" s="84"/>
    </row>
    <row r="997">
      <c r="AG997" s="84"/>
      <c r="AP997" s="84"/>
    </row>
    <row r="998">
      <c r="AG998" s="84"/>
      <c r="AP998" s="84"/>
    </row>
    <row r="999">
      <c r="AG999" s="84"/>
      <c r="AP999" s="84"/>
    </row>
    <row r="1000">
      <c r="AG1000" s="84"/>
      <c r="AP1000" s="84"/>
    </row>
  </sheetData>
  <mergeCells count="1">
    <mergeCell ref="A1:C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63"/>
  </cols>
  <sheetData>
    <row r="1">
      <c r="A1" s="1" t="s">
        <v>0</v>
      </c>
      <c r="B1" s="2"/>
      <c r="C1" s="3"/>
    </row>
    <row r="2">
      <c r="A2" s="6" t="s">
        <v>3</v>
      </c>
      <c r="B2" s="7" t="s">
        <v>4</v>
      </c>
      <c r="C2" s="8" t="s">
        <v>6</v>
      </c>
      <c r="D2" s="8" t="s">
        <v>8</v>
      </c>
      <c r="E2" s="112" t="s">
        <v>326</v>
      </c>
      <c r="F2" s="89" t="s">
        <v>327</v>
      </c>
      <c r="G2" s="113" t="s">
        <v>328</v>
      </c>
      <c r="H2" s="114" t="s">
        <v>329</v>
      </c>
    </row>
    <row r="3">
      <c r="A3" s="12">
        <v>1.0</v>
      </c>
      <c r="B3" s="13">
        <v>101.0</v>
      </c>
      <c r="C3" s="15" t="s">
        <v>14</v>
      </c>
      <c r="D3" s="13" t="s">
        <v>16</v>
      </c>
      <c r="E3" s="16">
        <v>1.0</v>
      </c>
    </row>
    <row r="4">
      <c r="A4" s="12">
        <v>2.0</v>
      </c>
      <c r="B4" s="13">
        <v>102.0</v>
      </c>
      <c r="C4" s="19" t="s">
        <v>17</v>
      </c>
      <c r="D4" s="13" t="s">
        <v>18</v>
      </c>
      <c r="E4" s="16">
        <v>2.0</v>
      </c>
    </row>
    <row r="5">
      <c r="A5" s="12">
        <v>3.0</v>
      </c>
      <c r="B5" s="13">
        <v>103.0</v>
      </c>
      <c r="C5" s="15" t="s">
        <v>19</v>
      </c>
      <c r="D5" s="13" t="s">
        <v>20</v>
      </c>
      <c r="E5" s="16">
        <v>3.0</v>
      </c>
    </row>
    <row r="6">
      <c r="A6" s="12">
        <v>4.0</v>
      </c>
      <c r="B6" s="13">
        <v>104.0</v>
      </c>
      <c r="C6" s="15" t="s">
        <v>21</v>
      </c>
      <c r="D6" s="13" t="s">
        <v>22</v>
      </c>
      <c r="E6" s="16">
        <v>4.0</v>
      </c>
    </row>
    <row r="7">
      <c r="A7" s="12">
        <v>5.0</v>
      </c>
      <c r="B7" s="13">
        <v>105.0</v>
      </c>
      <c r="C7" s="15" t="s">
        <v>23</v>
      </c>
      <c r="D7" s="13" t="s">
        <v>24</v>
      </c>
      <c r="E7" s="16">
        <v>5.0</v>
      </c>
    </row>
    <row r="8">
      <c r="A8" s="12">
        <v>6.0</v>
      </c>
      <c r="B8" s="13">
        <v>106.0</v>
      </c>
      <c r="C8" s="15" t="s">
        <v>25</v>
      </c>
      <c r="D8" s="13" t="s">
        <v>26</v>
      </c>
      <c r="E8" s="16">
        <v>6.0</v>
      </c>
    </row>
    <row r="9">
      <c r="A9" s="12">
        <v>7.0</v>
      </c>
      <c r="B9" s="13">
        <v>107.0</v>
      </c>
      <c r="C9" s="15" t="s">
        <v>27</v>
      </c>
      <c r="D9" s="13" t="s">
        <v>28</v>
      </c>
      <c r="E9" s="16">
        <v>7.0</v>
      </c>
    </row>
    <row r="10">
      <c r="A10" s="12">
        <v>8.0</v>
      </c>
      <c r="B10" s="13">
        <v>108.0</v>
      </c>
      <c r="C10" s="15" t="s">
        <v>29</v>
      </c>
      <c r="D10" s="13" t="s">
        <v>30</v>
      </c>
      <c r="E10" s="16">
        <v>8.0</v>
      </c>
    </row>
    <row r="11">
      <c r="A11" s="12">
        <v>9.0</v>
      </c>
      <c r="B11" s="13">
        <v>109.0</v>
      </c>
      <c r="C11" s="15" t="s">
        <v>31</v>
      </c>
      <c r="D11" s="13" t="s">
        <v>32</v>
      </c>
      <c r="E11" s="16">
        <v>9.0</v>
      </c>
    </row>
    <row r="12">
      <c r="A12" s="12">
        <v>10.0</v>
      </c>
      <c r="B12" s="13">
        <v>201.0</v>
      </c>
      <c r="C12" s="15" t="s">
        <v>19</v>
      </c>
      <c r="D12" s="13" t="s">
        <v>33</v>
      </c>
      <c r="E12" s="16">
        <v>10.0</v>
      </c>
    </row>
    <row r="13">
      <c r="A13" s="12">
        <v>11.0</v>
      </c>
      <c r="B13" s="13">
        <v>202.0</v>
      </c>
      <c r="C13" s="15" t="s">
        <v>21</v>
      </c>
      <c r="D13" s="13" t="s">
        <v>34</v>
      </c>
      <c r="E13" s="16">
        <v>11.0</v>
      </c>
    </row>
    <row r="14">
      <c r="A14" s="12">
        <v>12.0</v>
      </c>
      <c r="B14" s="13">
        <v>203.0</v>
      </c>
      <c r="C14" s="15" t="s">
        <v>17</v>
      </c>
      <c r="D14" s="13" t="s">
        <v>35</v>
      </c>
      <c r="E14" s="16">
        <v>12.0</v>
      </c>
    </row>
    <row r="15">
      <c r="A15" s="12">
        <v>13.0</v>
      </c>
      <c r="B15" s="13">
        <v>204.0</v>
      </c>
      <c r="C15" s="15" t="s">
        <v>27</v>
      </c>
      <c r="D15" s="13" t="s">
        <v>36</v>
      </c>
      <c r="E15" s="16">
        <v>13.0</v>
      </c>
    </row>
    <row r="16">
      <c r="A16" s="12">
        <v>14.0</v>
      </c>
      <c r="B16" s="13">
        <v>205.0</v>
      </c>
      <c r="C16" s="15" t="s">
        <v>25</v>
      </c>
      <c r="D16" s="13" t="s">
        <v>37</v>
      </c>
      <c r="E16" s="16">
        <v>14.0</v>
      </c>
    </row>
    <row r="17">
      <c r="A17" s="12">
        <v>15.0</v>
      </c>
      <c r="B17" s="13">
        <v>206.0</v>
      </c>
      <c r="C17" s="15" t="s">
        <v>14</v>
      </c>
      <c r="D17" s="13" t="s">
        <v>38</v>
      </c>
      <c r="E17" s="16">
        <v>15.0</v>
      </c>
    </row>
    <row r="18">
      <c r="A18" s="12">
        <v>16.0</v>
      </c>
      <c r="B18" s="13">
        <v>207.0</v>
      </c>
      <c r="C18" s="15" t="s">
        <v>29</v>
      </c>
      <c r="D18" s="13" t="s">
        <v>39</v>
      </c>
      <c r="E18" s="16">
        <v>16.0</v>
      </c>
    </row>
    <row r="19">
      <c r="A19" s="12">
        <v>17.0</v>
      </c>
      <c r="B19" s="13">
        <v>208.0</v>
      </c>
      <c r="C19" s="15" t="s">
        <v>23</v>
      </c>
      <c r="D19" s="13" t="s">
        <v>40</v>
      </c>
      <c r="E19" s="16">
        <v>17.0</v>
      </c>
    </row>
    <row r="20">
      <c r="A20" s="12">
        <v>18.0</v>
      </c>
      <c r="B20" s="13">
        <v>209.0</v>
      </c>
      <c r="C20" s="15" t="s">
        <v>31</v>
      </c>
      <c r="D20" s="13" t="s">
        <v>41</v>
      </c>
      <c r="E20" s="16">
        <v>18.0</v>
      </c>
    </row>
    <row r="21">
      <c r="A21" s="12">
        <v>19.0</v>
      </c>
      <c r="B21" s="13">
        <v>301.0</v>
      </c>
      <c r="C21" s="15" t="s">
        <v>27</v>
      </c>
      <c r="D21" s="13" t="s">
        <v>42</v>
      </c>
      <c r="E21" s="16">
        <v>19.0</v>
      </c>
    </row>
    <row r="22">
      <c r="A22" s="12">
        <v>20.0</v>
      </c>
      <c r="B22" s="13">
        <v>302.0</v>
      </c>
      <c r="C22" s="15" t="s">
        <v>19</v>
      </c>
      <c r="D22" s="13" t="s">
        <v>43</v>
      </c>
      <c r="E22" s="16">
        <v>20.0</v>
      </c>
    </row>
    <row r="23">
      <c r="A23" s="12">
        <v>21.0</v>
      </c>
      <c r="B23" s="13">
        <v>303.0</v>
      </c>
      <c r="C23" s="15" t="s">
        <v>14</v>
      </c>
      <c r="D23" s="13" t="s">
        <v>44</v>
      </c>
      <c r="E23" s="16">
        <v>21.0</v>
      </c>
    </row>
    <row r="24">
      <c r="A24" s="12">
        <v>22.0</v>
      </c>
      <c r="B24" s="13">
        <v>304.0</v>
      </c>
      <c r="C24" s="15" t="s">
        <v>29</v>
      </c>
      <c r="D24" s="13" t="s">
        <v>45</v>
      </c>
      <c r="E24" s="16">
        <v>22.0</v>
      </c>
      <c r="F24" s="16" t="s">
        <v>330</v>
      </c>
    </row>
    <row r="25">
      <c r="A25" s="12">
        <v>23.0</v>
      </c>
      <c r="B25" s="13">
        <v>305.0</v>
      </c>
      <c r="C25" s="15" t="s">
        <v>17</v>
      </c>
      <c r="D25" s="13" t="s">
        <v>47</v>
      </c>
      <c r="E25" s="16">
        <v>23.0</v>
      </c>
    </row>
    <row r="26">
      <c r="A26" s="12">
        <v>24.0</v>
      </c>
      <c r="B26" s="13">
        <v>306.0</v>
      </c>
      <c r="C26" s="15" t="s">
        <v>25</v>
      </c>
      <c r="D26" s="13" t="s">
        <v>49</v>
      </c>
      <c r="E26" s="16">
        <v>24.0</v>
      </c>
    </row>
    <row r="27">
      <c r="A27" s="12">
        <v>25.0</v>
      </c>
      <c r="B27" s="13">
        <v>307.0</v>
      </c>
      <c r="C27" s="15" t="s">
        <v>23</v>
      </c>
      <c r="D27" s="13" t="s">
        <v>51</v>
      </c>
      <c r="E27" s="16">
        <v>25.0</v>
      </c>
    </row>
    <row r="28">
      <c r="A28" s="12">
        <v>26.0</v>
      </c>
      <c r="B28" s="13">
        <v>308.0</v>
      </c>
      <c r="C28" s="15" t="s">
        <v>21</v>
      </c>
      <c r="D28" s="13" t="s">
        <v>55</v>
      </c>
      <c r="E28" s="16">
        <v>26.0</v>
      </c>
    </row>
    <row r="29">
      <c r="A29" s="12">
        <v>27.0</v>
      </c>
      <c r="B29" s="13">
        <v>309.0</v>
      </c>
      <c r="C29" s="15" t="s">
        <v>31</v>
      </c>
      <c r="D29" s="13" t="s">
        <v>56</v>
      </c>
      <c r="E29" s="16">
        <v>27.0</v>
      </c>
    </row>
    <row r="30">
      <c r="A30" s="12">
        <v>28.0</v>
      </c>
      <c r="B30" s="13">
        <v>401.0</v>
      </c>
      <c r="C30" s="15" t="s">
        <v>14</v>
      </c>
      <c r="D30" s="13" t="s">
        <v>57</v>
      </c>
      <c r="E30" s="16">
        <v>28.0</v>
      </c>
    </row>
    <row r="31">
      <c r="A31" s="12">
        <v>29.0</v>
      </c>
      <c r="B31" s="13">
        <v>402.0</v>
      </c>
      <c r="C31" s="15" t="s">
        <v>17</v>
      </c>
      <c r="D31" s="13" t="s">
        <v>58</v>
      </c>
      <c r="E31" s="16">
        <v>29.0</v>
      </c>
    </row>
    <row r="32">
      <c r="A32" s="12">
        <v>30.0</v>
      </c>
      <c r="B32" s="13">
        <v>403.0</v>
      </c>
      <c r="C32" s="15" t="s">
        <v>23</v>
      </c>
      <c r="D32" s="13" t="s">
        <v>59</v>
      </c>
      <c r="E32" s="16">
        <v>30.0</v>
      </c>
    </row>
    <row r="33">
      <c r="A33" s="12">
        <v>31.0</v>
      </c>
      <c r="B33" s="13">
        <v>404.0</v>
      </c>
      <c r="C33" s="15" t="s">
        <v>25</v>
      </c>
      <c r="D33" s="13" t="s">
        <v>60</v>
      </c>
      <c r="E33" s="16">
        <v>31.0</v>
      </c>
    </row>
    <row r="34">
      <c r="A34" s="12">
        <v>32.0</v>
      </c>
      <c r="B34" s="13">
        <v>405.0</v>
      </c>
      <c r="C34" s="15" t="s">
        <v>19</v>
      </c>
      <c r="D34" s="115" t="s">
        <v>61</v>
      </c>
      <c r="E34" s="16">
        <v>32.0</v>
      </c>
    </row>
    <row r="35">
      <c r="A35" s="12">
        <v>33.0</v>
      </c>
      <c r="B35" s="13">
        <v>406.0</v>
      </c>
      <c r="C35" s="15" t="s">
        <v>21</v>
      </c>
      <c r="D35" s="13" t="s">
        <v>62</v>
      </c>
      <c r="E35" s="16">
        <v>33.0</v>
      </c>
    </row>
    <row r="36">
      <c r="A36" s="116">
        <v>34.0</v>
      </c>
      <c r="B36" s="104">
        <v>407.0</v>
      </c>
      <c r="C36" s="117" t="s">
        <v>27</v>
      </c>
      <c r="D36" s="104" t="s">
        <v>63</v>
      </c>
    </row>
    <row r="37">
      <c r="A37" s="12">
        <v>35.0</v>
      </c>
      <c r="B37" s="13">
        <v>408.0</v>
      </c>
      <c r="C37" s="15" t="s">
        <v>29</v>
      </c>
      <c r="D37" s="115" t="s">
        <v>64</v>
      </c>
      <c r="E37" s="16">
        <v>34.0</v>
      </c>
    </row>
    <row r="38">
      <c r="A38" s="12">
        <v>36.0</v>
      </c>
      <c r="B38" s="13">
        <v>409.0</v>
      </c>
      <c r="C38" s="15" t="s">
        <v>31</v>
      </c>
      <c r="D38" s="13" t="s">
        <v>65</v>
      </c>
      <c r="E38" s="16">
        <v>35.0</v>
      </c>
    </row>
    <row r="39">
      <c r="A39" s="12">
        <v>37.0</v>
      </c>
      <c r="B39" s="13">
        <v>501.0</v>
      </c>
      <c r="C39" s="15" t="s">
        <v>27</v>
      </c>
      <c r="D39" s="13" t="s">
        <v>66</v>
      </c>
      <c r="E39" s="16">
        <v>36.0</v>
      </c>
      <c r="F39" s="16" t="s">
        <v>330</v>
      </c>
    </row>
    <row r="40">
      <c r="A40" s="12">
        <v>38.0</v>
      </c>
      <c r="B40" s="13">
        <v>502.0</v>
      </c>
      <c r="C40" s="15" t="s">
        <v>14</v>
      </c>
      <c r="D40" s="13" t="s">
        <v>67</v>
      </c>
      <c r="E40" s="16">
        <v>37.0</v>
      </c>
    </row>
    <row r="41">
      <c r="A41" s="12">
        <v>39.0</v>
      </c>
      <c r="B41" s="13">
        <v>503.0</v>
      </c>
      <c r="C41" s="15" t="s">
        <v>31</v>
      </c>
      <c r="D41" s="13" t="s">
        <v>68</v>
      </c>
      <c r="E41" s="16">
        <v>38.0</v>
      </c>
    </row>
    <row r="42">
      <c r="A42" s="12">
        <v>40.0</v>
      </c>
      <c r="B42" s="13">
        <v>504.0</v>
      </c>
      <c r="C42" s="15" t="s">
        <v>21</v>
      </c>
      <c r="D42" s="13" t="s">
        <v>69</v>
      </c>
      <c r="E42" s="16">
        <v>39.0</v>
      </c>
      <c r="F42" s="16" t="s">
        <v>330</v>
      </c>
    </row>
    <row r="43">
      <c r="A43" s="12">
        <v>41.0</v>
      </c>
      <c r="B43" s="13">
        <v>505.0</v>
      </c>
      <c r="C43" s="15" t="s">
        <v>25</v>
      </c>
      <c r="D43" s="13" t="s">
        <v>70</v>
      </c>
      <c r="E43" s="16">
        <v>40.0</v>
      </c>
    </row>
    <row r="44">
      <c r="A44" s="12">
        <v>42.0</v>
      </c>
      <c r="B44" s="13">
        <v>506.0</v>
      </c>
      <c r="C44" s="15" t="s">
        <v>19</v>
      </c>
      <c r="D44" s="13" t="s">
        <v>71</v>
      </c>
      <c r="E44" s="16">
        <v>41.0</v>
      </c>
    </row>
    <row r="45">
      <c r="A45" s="12">
        <v>43.0</v>
      </c>
      <c r="B45" s="13">
        <v>507.0</v>
      </c>
      <c r="C45" s="15" t="s">
        <v>23</v>
      </c>
      <c r="D45" s="13" t="s">
        <v>72</v>
      </c>
      <c r="E45" s="16">
        <v>42.0</v>
      </c>
    </row>
    <row r="46">
      <c r="A46" s="12">
        <v>44.0</v>
      </c>
      <c r="B46" s="13">
        <v>508.0</v>
      </c>
      <c r="C46" s="15" t="s">
        <v>29</v>
      </c>
      <c r="D46" s="115" t="s">
        <v>73</v>
      </c>
      <c r="E46" s="16">
        <v>43.0</v>
      </c>
    </row>
    <row r="47">
      <c r="A47" s="12">
        <v>45.0</v>
      </c>
      <c r="B47" s="13">
        <v>509.0</v>
      </c>
      <c r="C47" s="15" t="s">
        <v>17</v>
      </c>
      <c r="D47" s="13" t="s">
        <v>74</v>
      </c>
      <c r="E47" s="16">
        <v>44.0</v>
      </c>
    </row>
    <row r="48">
      <c r="A48" s="21"/>
      <c r="B48" s="22" t="s">
        <v>75</v>
      </c>
      <c r="C48" s="15" t="s">
        <v>76</v>
      </c>
      <c r="D48" s="13" t="s">
        <v>77</v>
      </c>
      <c r="E48" s="16">
        <v>45.0</v>
      </c>
    </row>
    <row r="49">
      <c r="A49" s="21"/>
      <c r="B49" s="22" t="s">
        <v>78</v>
      </c>
      <c r="C49" s="15" t="s">
        <v>76</v>
      </c>
      <c r="D49" s="13" t="s">
        <v>79</v>
      </c>
      <c r="E49" s="16">
        <v>46.0</v>
      </c>
    </row>
    <row r="50">
      <c r="A50" s="21"/>
      <c r="B50" s="22" t="s">
        <v>80</v>
      </c>
      <c r="C50" s="15" t="s">
        <v>76</v>
      </c>
      <c r="D50" s="13" t="s">
        <v>81</v>
      </c>
      <c r="E50" s="16">
        <v>47.0</v>
      </c>
    </row>
    <row r="51">
      <c r="A51" s="21"/>
      <c r="B51" s="22" t="s">
        <v>82</v>
      </c>
      <c r="C51" s="15" t="s">
        <v>76</v>
      </c>
      <c r="D51" s="13" t="s">
        <v>83</v>
      </c>
      <c r="E51" s="16">
        <v>48.0</v>
      </c>
      <c r="F51" s="16" t="s">
        <v>331</v>
      </c>
    </row>
    <row r="52">
      <c r="A52" s="21"/>
      <c r="B52" s="22" t="s">
        <v>84</v>
      </c>
      <c r="C52" s="15" t="s">
        <v>76</v>
      </c>
      <c r="D52" s="24" t="s">
        <v>85</v>
      </c>
      <c r="E52" s="16">
        <v>49.0</v>
      </c>
      <c r="F52" s="16" t="s">
        <v>331</v>
      </c>
    </row>
    <row r="53">
      <c r="C53" s="15" t="s">
        <v>313</v>
      </c>
      <c r="D53" s="16" t="s">
        <v>315</v>
      </c>
      <c r="E53" s="16">
        <v>50.0</v>
      </c>
      <c r="F53" s="16" t="s">
        <v>331</v>
      </c>
    </row>
    <row r="54">
      <c r="C54" s="15" t="s">
        <v>188</v>
      </c>
      <c r="D54" s="16" t="s">
        <v>188</v>
      </c>
      <c r="E54" s="16">
        <v>51.0</v>
      </c>
      <c r="F54" s="16" t="s">
        <v>331</v>
      </c>
    </row>
    <row r="55">
      <c r="C55" s="15" t="s">
        <v>332</v>
      </c>
      <c r="D55" s="118" t="s">
        <v>333</v>
      </c>
      <c r="E55" s="16">
        <v>52.0</v>
      </c>
      <c r="F55" s="16" t="s">
        <v>331</v>
      </c>
    </row>
    <row r="56">
      <c r="A56" s="119"/>
      <c r="B56" s="120" t="s">
        <v>334</v>
      </c>
      <c r="C56" s="120" t="s">
        <v>335</v>
      </c>
      <c r="D56" s="119"/>
      <c r="E56" s="16">
        <v>53.0</v>
      </c>
      <c r="F56" s="16" t="s">
        <v>336</v>
      </c>
    </row>
    <row r="57">
      <c r="A57" s="119"/>
      <c r="B57" s="120" t="s">
        <v>337</v>
      </c>
      <c r="C57" s="120" t="s">
        <v>338</v>
      </c>
      <c r="D57" s="119"/>
      <c r="E57" s="16">
        <v>54.0</v>
      </c>
      <c r="F57" s="16">
        <v>5.0</v>
      </c>
    </row>
    <row r="58">
      <c r="A58" s="119"/>
      <c r="B58" s="120" t="s">
        <v>339</v>
      </c>
      <c r="C58" s="120" t="s">
        <v>340</v>
      </c>
      <c r="D58" s="119"/>
      <c r="E58" s="16">
        <v>55.0</v>
      </c>
      <c r="F58" s="16">
        <v>2.0</v>
      </c>
    </row>
    <row r="59">
      <c r="A59" s="119"/>
      <c r="B59" s="120" t="s">
        <v>341</v>
      </c>
      <c r="C59" s="120" t="s">
        <v>342</v>
      </c>
      <c r="D59" s="119"/>
      <c r="E59" s="16">
        <v>56.0</v>
      </c>
      <c r="F59" s="16">
        <v>2.0</v>
      </c>
    </row>
    <row r="60">
      <c r="A60" s="119"/>
      <c r="B60" s="120" t="s">
        <v>343</v>
      </c>
      <c r="C60" s="120" t="s">
        <v>344</v>
      </c>
      <c r="D60" s="119"/>
      <c r="E60" s="16">
        <v>57.0</v>
      </c>
      <c r="F60" s="16">
        <v>2.0</v>
      </c>
    </row>
    <row r="61">
      <c r="A61" s="119"/>
      <c r="B61" s="120" t="s">
        <v>345</v>
      </c>
      <c r="C61" s="119"/>
      <c r="D61" s="119"/>
      <c r="E61" s="120">
        <v>1.0</v>
      </c>
    </row>
    <row r="62">
      <c r="A62" s="119"/>
      <c r="B62" s="120" t="s">
        <v>345</v>
      </c>
      <c r="C62" s="119"/>
      <c r="D62" s="119"/>
      <c r="E62" s="120">
        <v>1.0</v>
      </c>
    </row>
    <row r="63">
      <c r="A63" s="119"/>
      <c r="B63" s="120" t="s">
        <v>345</v>
      </c>
      <c r="C63" s="119"/>
      <c r="D63" s="119"/>
      <c r="E63" s="120">
        <v>1.0</v>
      </c>
    </row>
    <row r="64">
      <c r="A64" s="119"/>
      <c r="B64" s="120" t="s">
        <v>345</v>
      </c>
      <c r="C64" s="119"/>
      <c r="D64" s="119"/>
      <c r="E64" s="120">
        <v>1.0</v>
      </c>
    </row>
    <row r="65">
      <c r="A65" s="119"/>
      <c r="B65" s="120" t="s">
        <v>345</v>
      </c>
      <c r="C65" s="119"/>
      <c r="D65" s="119"/>
      <c r="E65" s="120">
        <v>1.0</v>
      </c>
    </row>
    <row r="66">
      <c r="A66" s="119"/>
      <c r="B66" s="120" t="s">
        <v>345</v>
      </c>
      <c r="C66" s="119"/>
      <c r="D66" s="119"/>
      <c r="E66" s="120">
        <v>1.0</v>
      </c>
    </row>
    <row r="67">
      <c r="E67" s="120">
        <v>1.0</v>
      </c>
    </row>
    <row r="68">
      <c r="E68" s="16">
        <v>1.0</v>
      </c>
    </row>
  </sheetData>
  <mergeCells count="1">
    <mergeCell ref="A1:C1"/>
  </mergeCells>
  <drawing r:id="rId1"/>
</worksheet>
</file>