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Surfenergy\Exmet-II-surfen\data\"/>
    </mc:Choice>
  </mc:AlternateContent>
  <xr:revisionPtr revIDLastSave="0" documentId="13_ncr:1_{A3C69112-0E72-43BB-8A85-F4F3406A855D}" xr6:coauthVersionLast="47" xr6:coauthVersionMax="47" xr10:uidLastSave="{00000000-0000-0000-0000-000000000000}"/>
  <bookViews>
    <workbookView xWindow="2004" yWindow="4584" windowWidth="23040" windowHeight="12204" xr2:uid="{3C3D8139-5023-48C2-AD43-8FCA81D0F4E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3" i="1"/>
  <c r="I9" i="1"/>
  <c r="E32" i="1"/>
  <c r="E31" i="1"/>
  <c r="E30" i="1"/>
  <c r="E29" i="1"/>
  <c r="E28" i="1"/>
  <c r="E27" i="1"/>
  <c r="D32" i="1"/>
  <c r="D31" i="1"/>
  <c r="D30" i="1"/>
  <c r="D29" i="1"/>
  <c r="D28" i="1"/>
  <c r="D27" i="1"/>
  <c r="F15" i="1"/>
  <c r="F16" i="1"/>
  <c r="F11" i="1"/>
  <c r="E12" i="1"/>
  <c r="E13" i="1"/>
  <c r="E14" i="1"/>
  <c r="E15" i="1"/>
  <c r="E16" i="1"/>
  <c r="E11" i="1"/>
  <c r="C12" i="1"/>
  <c r="F12" i="1" s="1"/>
  <c r="C13" i="1"/>
  <c r="F13" i="1" s="1"/>
  <c r="C14" i="1"/>
  <c r="F14" i="1" s="1"/>
  <c r="C15" i="1"/>
  <c r="C16" i="1"/>
  <c r="C11" i="1"/>
  <c r="X9" i="1"/>
  <c r="W9" i="1"/>
  <c r="V9" i="1"/>
  <c r="U9" i="1"/>
  <c r="H9" i="1"/>
  <c r="G9" i="1"/>
  <c r="T9" i="1"/>
  <c r="S9" i="1"/>
  <c r="F9" i="1"/>
  <c r="F32" i="1" l="1"/>
  <c r="F31" i="1"/>
  <c r="F30" i="1"/>
  <c r="F29" i="1"/>
  <c r="F28" i="1"/>
  <c r="F27" i="1"/>
</calcChain>
</file>

<file path=xl/sharedStrings.xml><?xml version="1.0" encoding="utf-8"?>
<sst xmlns="http://schemas.openxmlformats.org/spreadsheetml/2006/main" count="89" uniqueCount="58">
  <si>
    <t>Voda</t>
  </si>
  <si>
    <t>Ethylenglykol</t>
  </si>
  <si>
    <t>Dijodomethan</t>
  </si>
  <si>
    <t>Glycerol</t>
  </si>
  <si>
    <t>Formamid</t>
  </si>
  <si>
    <t>alpha-bromnaftalen</t>
  </si>
  <si>
    <t>Testovací kapalina</t>
  </si>
  <si>
    <t>102 pm 4</t>
  </si>
  <si>
    <t>88 pm 4</t>
  </si>
  <si>
    <t>77 pm 4</t>
  </si>
  <si>
    <t>99 pm 6</t>
  </si>
  <si>
    <t>91 pm 2</t>
  </si>
  <si>
    <t>68 pm 3</t>
  </si>
  <si>
    <t>Kontaktní úhel [deg]</t>
  </si>
  <si>
    <t>Zisman</t>
  </si>
  <si>
    <t>Wu</t>
  </si>
  <si>
    <t>g</t>
  </si>
  <si>
    <t>Sg-</t>
  </si>
  <si>
    <t>Sg+</t>
  </si>
  <si>
    <t>Owens-Wendt Regression</t>
  </si>
  <si>
    <t>gtotal</t>
  </si>
  <si>
    <t>gLW</t>
  </si>
  <si>
    <t>gAB</t>
  </si>
  <si>
    <t>+</t>
  </si>
  <si>
    <t>-</t>
  </si>
  <si>
    <t>g+</t>
  </si>
  <si>
    <t>g-</t>
  </si>
  <si>
    <t>Acid-Base Regression</t>
  </si>
  <si>
    <t>Acid-Base</t>
  </si>
  <si>
    <t>Kwok-Neumann</t>
  </si>
  <si>
    <t>Li-Neumann</t>
  </si>
  <si>
    <t>úhel [deg]</t>
  </si>
  <si>
    <t>cos</t>
  </si>
  <si>
    <t>úhel pm [deg]</t>
  </si>
  <si>
    <t>kapalina</t>
  </si>
  <si>
    <t>destilovaná voda</t>
  </si>
  <si>
    <t>etylenglykol</t>
  </si>
  <si>
    <t>dijodometan</t>
  </si>
  <si>
    <t>glycerol</t>
  </si>
  <si>
    <t>formamid</t>
  </si>
  <si>
    <t>\gamma_l</t>
  </si>
  <si>
    <t>\theta [deg]</t>
  </si>
  <si>
    <t>pm \theta [deg]</t>
  </si>
  <si>
    <t>cos \theta</t>
  </si>
  <si>
    <t>pm cos \theta</t>
  </si>
  <si>
    <t>relative pm</t>
  </si>
  <si>
    <t>Model</t>
  </si>
  <si>
    <t>Zisman (User)</t>
  </si>
  <si>
    <t>Equation</t>
  </si>
  <si>
    <t>1+b*(g-x)</t>
  </si>
  <si>
    <t>Plot</t>
  </si>
  <si>
    <t>B</t>
  </si>
  <si>
    <t>b</t>
  </si>
  <si>
    <t>0,02 ± 4,04E-3</t>
  </si>
  <si>
    <t>4,53 ± 11,54</t>
  </si>
  <si>
    <t>Reduced Chi-Sqr</t>
  </si>
  <si>
    <t>R-Square (COD)</t>
  </si>
  <si>
    <t>Adj. R-Square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</si>
</sst>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9"/>
      <color rgb="FF00000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000000"/>
      </right>
      <top/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center" vertical="top" wrapText="1"/>
    </xf>
    <xf numFmtId="168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69BA-CB8F-45DB-B13B-6D9A78F500B2}">
  <dimension ref="A1:X41"/>
  <sheetViews>
    <sheetView tabSelected="1" topLeftCell="B1" workbookViewId="0">
      <selection activeCell="J13" sqref="J13"/>
    </sheetView>
  </sheetViews>
  <sheetFormatPr defaultRowHeight="14.4" x14ac:dyDescent="0.3"/>
  <cols>
    <col min="1" max="1" width="19" bestFit="1" customWidth="1"/>
    <col min="2" max="2" width="19.33203125" bestFit="1" customWidth="1"/>
    <col min="3" max="3" width="14.5546875" bestFit="1" customWidth="1"/>
    <col min="4" max="4" width="12.6640625" bestFit="1" customWidth="1"/>
    <col min="5" max="6" width="12.77734375" bestFit="1" customWidth="1"/>
  </cols>
  <sheetData>
    <row r="1" spans="1:24" x14ac:dyDescent="0.3">
      <c r="C1" s="4" t="s">
        <v>14</v>
      </c>
      <c r="D1" s="4"/>
      <c r="E1" s="4"/>
      <c r="F1" s="4" t="s">
        <v>15</v>
      </c>
      <c r="G1" s="4"/>
      <c r="H1" s="4"/>
      <c r="I1" s="3"/>
      <c r="J1" s="4" t="s">
        <v>19</v>
      </c>
      <c r="K1" s="4"/>
      <c r="L1" s="4"/>
      <c r="M1" s="4" t="s">
        <v>28</v>
      </c>
      <c r="N1" s="4"/>
      <c r="O1" s="4"/>
      <c r="P1" s="4" t="s">
        <v>27</v>
      </c>
      <c r="Q1" s="4"/>
      <c r="R1" s="4"/>
      <c r="S1" s="4" t="s">
        <v>29</v>
      </c>
      <c r="T1" s="4"/>
      <c r="U1" s="4"/>
      <c r="V1" s="4" t="s">
        <v>30</v>
      </c>
      <c r="W1" s="4"/>
      <c r="X1" s="4"/>
    </row>
    <row r="2" spans="1:24" x14ac:dyDescent="0.3">
      <c r="A2" t="s">
        <v>6</v>
      </c>
      <c r="B2" t="s">
        <v>13</v>
      </c>
      <c r="C2" t="s">
        <v>16</v>
      </c>
      <c r="D2" t="s">
        <v>17</v>
      </c>
      <c r="E2" t="s">
        <v>18</v>
      </c>
      <c r="F2" t="s">
        <v>16</v>
      </c>
      <c r="G2" t="s">
        <v>17</v>
      </c>
      <c r="H2" t="s">
        <v>18</v>
      </c>
      <c r="J2" t="s">
        <v>16</v>
      </c>
      <c r="K2" t="s">
        <v>17</v>
      </c>
      <c r="L2" t="s">
        <v>18</v>
      </c>
      <c r="M2" t="s">
        <v>16</v>
      </c>
      <c r="N2" t="s">
        <v>17</v>
      </c>
      <c r="O2" t="s">
        <v>18</v>
      </c>
      <c r="P2" t="s">
        <v>16</v>
      </c>
      <c r="Q2" t="s">
        <v>17</v>
      </c>
      <c r="R2" t="s">
        <v>18</v>
      </c>
      <c r="S2" t="s">
        <v>16</v>
      </c>
      <c r="T2" t="s">
        <v>17</v>
      </c>
      <c r="U2" t="s">
        <v>18</v>
      </c>
      <c r="V2" t="s">
        <v>16</v>
      </c>
      <c r="W2" t="s">
        <v>17</v>
      </c>
      <c r="X2" t="s">
        <v>18</v>
      </c>
    </row>
    <row r="3" spans="1:24" x14ac:dyDescent="0.3">
      <c r="A3" t="s">
        <v>0</v>
      </c>
      <c r="B3" t="s">
        <v>7</v>
      </c>
      <c r="F3">
        <v>11.24</v>
      </c>
      <c r="G3">
        <v>1.34</v>
      </c>
      <c r="H3">
        <v>2.16</v>
      </c>
      <c r="I3" s="11">
        <f>AVERAGEA(G3:H3)</f>
        <v>1.75</v>
      </c>
      <c r="M3" t="s">
        <v>23</v>
      </c>
      <c r="S3">
        <v>21.53</v>
      </c>
      <c r="T3">
        <v>1.6</v>
      </c>
      <c r="U3">
        <v>2.4300000000000002</v>
      </c>
      <c r="V3">
        <v>21.59</v>
      </c>
      <c r="W3">
        <v>1.69</v>
      </c>
      <c r="X3">
        <v>2.58</v>
      </c>
    </row>
    <row r="4" spans="1:24" x14ac:dyDescent="0.3">
      <c r="A4" t="s">
        <v>1</v>
      </c>
      <c r="B4" t="s">
        <v>8</v>
      </c>
      <c r="F4">
        <v>12.8</v>
      </c>
      <c r="G4">
        <v>1.96</v>
      </c>
      <c r="H4">
        <v>2.17</v>
      </c>
      <c r="I4" s="11">
        <f t="shared" ref="I4:I8" si="0">AVERAGEA(G4:H4)</f>
        <v>2.0649999999999999</v>
      </c>
      <c r="M4" t="s">
        <v>23</v>
      </c>
      <c r="S4">
        <v>16.059999999999999</v>
      </c>
      <c r="T4">
        <v>2.02</v>
      </c>
      <c r="U4">
        <v>2.15</v>
      </c>
      <c r="V4">
        <v>16.420000000000002</v>
      </c>
      <c r="W4">
        <v>2.0499999999999998</v>
      </c>
      <c r="X4">
        <v>2.17</v>
      </c>
    </row>
    <row r="5" spans="1:24" x14ac:dyDescent="0.3">
      <c r="A5" t="s">
        <v>2</v>
      </c>
      <c r="B5" t="s">
        <v>9</v>
      </c>
      <c r="F5">
        <v>19.239999999999998</v>
      </c>
      <c r="G5">
        <v>2.0499999999999998</v>
      </c>
      <c r="H5">
        <v>2.63</v>
      </c>
      <c r="I5" s="11">
        <f t="shared" si="0"/>
        <v>2.34</v>
      </c>
      <c r="M5" t="s">
        <v>23</v>
      </c>
      <c r="S5">
        <v>22.87</v>
      </c>
      <c r="T5">
        <v>1.91</v>
      </c>
      <c r="U5">
        <v>2.37</v>
      </c>
      <c r="V5">
        <v>23.26</v>
      </c>
      <c r="W5">
        <v>1.91</v>
      </c>
      <c r="X5">
        <v>2.36</v>
      </c>
    </row>
    <row r="6" spans="1:24" x14ac:dyDescent="0.3">
      <c r="A6" t="s">
        <v>3</v>
      </c>
      <c r="B6" t="s">
        <v>10</v>
      </c>
      <c r="F6">
        <v>11.18</v>
      </c>
      <c r="G6">
        <v>2.85</v>
      </c>
      <c r="H6">
        <v>3.06</v>
      </c>
      <c r="I6" s="11">
        <f t="shared" si="0"/>
        <v>2.9550000000000001</v>
      </c>
      <c r="M6" t="s">
        <v>24</v>
      </c>
      <c r="S6">
        <v>18.38</v>
      </c>
      <c r="T6">
        <v>3.42</v>
      </c>
      <c r="U6">
        <v>3.3</v>
      </c>
      <c r="V6">
        <v>18.66</v>
      </c>
      <c r="W6">
        <v>3.54</v>
      </c>
      <c r="X6">
        <v>3.43</v>
      </c>
    </row>
    <row r="7" spans="1:24" x14ac:dyDescent="0.3">
      <c r="A7" t="s">
        <v>4</v>
      </c>
      <c r="B7" t="s">
        <v>11</v>
      </c>
      <c r="F7">
        <v>14.23</v>
      </c>
      <c r="G7">
        <v>1.48</v>
      </c>
      <c r="H7">
        <v>1.53</v>
      </c>
      <c r="I7" s="11">
        <f t="shared" si="0"/>
        <v>1.5049999999999999</v>
      </c>
      <c r="M7" t="s">
        <v>24</v>
      </c>
      <c r="S7">
        <v>19.87</v>
      </c>
      <c r="T7">
        <v>1.53</v>
      </c>
      <c r="U7">
        <v>1.52</v>
      </c>
      <c r="V7">
        <v>20.29</v>
      </c>
      <c r="W7">
        <v>1.56</v>
      </c>
      <c r="X7">
        <v>1.55</v>
      </c>
    </row>
    <row r="8" spans="1:24" x14ac:dyDescent="0.3">
      <c r="A8" t="s">
        <v>5</v>
      </c>
      <c r="B8" t="s">
        <v>12</v>
      </c>
      <c r="F8">
        <v>21.1</v>
      </c>
      <c r="G8">
        <v>1.77</v>
      </c>
      <c r="H8">
        <v>1.39</v>
      </c>
      <c r="I8" s="11">
        <f t="shared" si="0"/>
        <v>1.58</v>
      </c>
      <c r="M8" t="s">
        <v>24</v>
      </c>
      <c r="S8">
        <v>23.24</v>
      </c>
      <c r="T8">
        <v>1.61</v>
      </c>
      <c r="U8">
        <v>1.26</v>
      </c>
      <c r="V8">
        <v>23.51</v>
      </c>
      <c r="W8">
        <v>1.6</v>
      </c>
      <c r="X8">
        <v>1.24</v>
      </c>
    </row>
    <row r="9" spans="1:24" x14ac:dyDescent="0.3">
      <c r="A9" t="s">
        <v>20</v>
      </c>
      <c r="C9" s="2">
        <v>5.67</v>
      </c>
      <c r="D9" s="2">
        <v>16.899999999999999</v>
      </c>
      <c r="E9" s="2">
        <v>16.899999999999999</v>
      </c>
      <c r="F9" s="2">
        <f>AVERAGEA(F3:F8)</f>
        <v>14.964999999999998</v>
      </c>
      <c r="G9" s="2">
        <f>SQRT(G3^2+G4^2+G5^2+G6^2+G7^2+G8^2)/COUNT(G3:G8)</f>
        <v>0.80425085915057892</v>
      </c>
      <c r="H9" s="2">
        <f>SQRT(H3^2+H4^2+H5^2+H6^2+H7^2+H8^2)/COUNT(H3:H8)</f>
        <v>0.91177482600329196</v>
      </c>
      <c r="I9" s="1">
        <f>_xlfn.STDEV.P(F3:F8)/SQRT(COUNT(F3:F8))</f>
        <v>1.5753584248248622</v>
      </c>
      <c r="J9" s="2">
        <v>18.96</v>
      </c>
      <c r="K9" s="2">
        <v>3.06</v>
      </c>
      <c r="L9" s="2">
        <v>3.06</v>
      </c>
      <c r="M9" s="2">
        <v>21</v>
      </c>
      <c r="N9" s="2">
        <v>3.73</v>
      </c>
      <c r="O9" s="2">
        <v>10.85</v>
      </c>
      <c r="P9" s="2">
        <v>22.1</v>
      </c>
      <c r="Q9" s="2">
        <v>1.08</v>
      </c>
      <c r="R9" s="2">
        <v>1.08</v>
      </c>
      <c r="S9" s="2">
        <f>AVERAGE(S3:S8)</f>
        <v>20.324999999999999</v>
      </c>
      <c r="T9" s="2">
        <f>SQRT(T3^2+T4^2+T5^2+T6^2+T7^2+T8^2)/COUNT(T3:T8)</f>
        <v>0.86470772197572321</v>
      </c>
      <c r="U9" s="2">
        <f>SQRT(U3^2+U4^2+U5^2+U6^2+U7^2+U8^2)/COUNT(U3:U8)</f>
        <v>0.9269469000733298</v>
      </c>
      <c r="V9" s="2">
        <f>AVERAGE(V3:V8)</f>
        <v>20.621666666666666</v>
      </c>
      <c r="W9" s="2">
        <f>SQRT(W3^2+W4^2+W5^2+W6^2+W7^2+W8^2)/COUNT(W3:W8)</f>
        <v>0.88556165479566962</v>
      </c>
      <c r="X9" s="2">
        <f>SQRT(X3^2+X4^2+X5^2+X6^2+X7^2+X8^2)/COUNT(X3:X8)</f>
        <v>0.95218899851284189</v>
      </c>
    </row>
    <row r="10" spans="1:24" x14ac:dyDescent="0.3">
      <c r="B10" t="s">
        <v>31</v>
      </c>
      <c r="C10" t="s">
        <v>32</v>
      </c>
      <c r="D10" t="s">
        <v>33</v>
      </c>
      <c r="H10" t="s">
        <v>21</v>
      </c>
      <c r="J10">
        <v>18.27</v>
      </c>
      <c r="K10">
        <v>2.98</v>
      </c>
      <c r="L10">
        <v>2.98</v>
      </c>
      <c r="M10">
        <v>19.239999999999998</v>
      </c>
      <c r="N10">
        <v>2.0499999999999998</v>
      </c>
      <c r="O10">
        <v>2.63</v>
      </c>
      <c r="P10">
        <v>20.37</v>
      </c>
      <c r="Q10">
        <v>0.91</v>
      </c>
      <c r="R10">
        <v>0.91</v>
      </c>
      <c r="U10" s="1"/>
    </row>
    <row r="11" spans="1:24" x14ac:dyDescent="0.3">
      <c r="B11">
        <v>102</v>
      </c>
      <c r="C11">
        <f>COS(RADIANS(B11))</f>
        <v>-0.20791169081775934</v>
      </c>
      <c r="D11">
        <v>4</v>
      </c>
      <c r="E11">
        <f>D11/B11</f>
        <v>3.9215686274509803E-2</v>
      </c>
      <c r="F11">
        <f>E11*C11</f>
        <v>-8.1533996399121306E-3</v>
      </c>
      <c r="H11" t="s">
        <v>22</v>
      </c>
      <c r="J11">
        <v>0.69</v>
      </c>
      <c r="K11">
        <v>0.68</v>
      </c>
      <c r="L11">
        <v>0.68</v>
      </c>
      <c r="M11">
        <v>1.76</v>
      </c>
      <c r="N11">
        <v>1.71</v>
      </c>
      <c r="O11">
        <v>8.23</v>
      </c>
      <c r="P11">
        <v>1.73</v>
      </c>
      <c r="Q11">
        <v>0.57999999999999996</v>
      </c>
      <c r="R11">
        <v>0.57999999999999996</v>
      </c>
    </row>
    <row r="12" spans="1:24" x14ac:dyDescent="0.3">
      <c r="B12">
        <v>88</v>
      </c>
      <c r="C12">
        <f t="shared" ref="C12:C16" si="1">COS(RADIANS(B12))</f>
        <v>3.489949670250108E-2</v>
      </c>
      <c r="D12">
        <v>4</v>
      </c>
      <c r="E12">
        <f t="shared" ref="E12:E16" si="2">D12/B12</f>
        <v>4.5454545454545456E-2</v>
      </c>
      <c r="F12">
        <f t="shared" ref="F12:F16" si="3">E12*C12</f>
        <v>1.5863407592045947E-3</v>
      </c>
      <c r="L12" t="s">
        <v>25</v>
      </c>
      <c r="M12">
        <v>0.19</v>
      </c>
      <c r="N12">
        <v>0.19</v>
      </c>
      <c r="O12">
        <v>2.04</v>
      </c>
      <c r="P12">
        <v>0.2</v>
      </c>
      <c r="Q12">
        <v>0.13</v>
      </c>
      <c r="R12">
        <v>0.13</v>
      </c>
    </row>
    <row r="13" spans="1:24" x14ac:dyDescent="0.3">
      <c r="B13">
        <v>77</v>
      </c>
      <c r="C13">
        <f t="shared" si="1"/>
        <v>0.22495105434386492</v>
      </c>
      <c r="D13">
        <v>4</v>
      </c>
      <c r="E13">
        <f t="shared" si="2"/>
        <v>5.1948051948051951E-2</v>
      </c>
      <c r="F13">
        <f t="shared" si="3"/>
        <v>1.1685769056824152E-2</v>
      </c>
      <c r="L13" t="s">
        <v>26</v>
      </c>
      <c r="M13">
        <v>4.16</v>
      </c>
      <c r="N13">
        <v>3.22</v>
      </c>
      <c r="O13">
        <v>7.06</v>
      </c>
      <c r="P13">
        <v>3.73</v>
      </c>
      <c r="Q13">
        <v>0.8</v>
      </c>
      <c r="R13">
        <v>0.8</v>
      </c>
    </row>
    <row r="14" spans="1:24" x14ac:dyDescent="0.3">
      <c r="B14">
        <v>99</v>
      </c>
      <c r="C14">
        <f t="shared" si="1"/>
        <v>-0.15643446504023081</v>
      </c>
      <c r="D14">
        <v>6</v>
      </c>
      <c r="E14">
        <f t="shared" si="2"/>
        <v>6.0606060606060608E-2</v>
      </c>
      <c r="F14">
        <f t="shared" si="3"/>
        <v>-9.4808766691048974E-3</v>
      </c>
    </row>
    <row r="15" spans="1:24" x14ac:dyDescent="0.3">
      <c r="B15">
        <v>91</v>
      </c>
      <c r="C15">
        <f t="shared" si="1"/>
        <v>-1.7452406437283477E-2</v>
      </c>
      <c r="D15">
        <v>2</v>
      </c>
      <c r="E15">
        <f t="shared" si="2"/>
        <v>2.197802197802198E-2</v>
      </c>
      <c r="F15">
        <f t="shared" si="3"/>
        <v>-3.8356937224798851E-4</v>
      </c>
    </row>
    <row r="16" spans="1:24" x14ac:dyDescent="0.3">
      <c r="B16">
        <v>68</v>
      </c>
      <c r="C16">
        <f t="shared" si="1"/>
        <v>0.37460659341591196</v>
      </c>
      <c r="D16">
        <v>3</v>
      </c>
      <c r="E16">
        <f t="shared" si="2"/>
        <v>4.4117647058823532E-2</v>
      </c>
      <c r="F16">
        <f t="shared" si="3"/>
        <v>1.6526761474231412E-2</v>
      </c>
    </row>
    <row r="18" spans="1:6" x14ac:dyDescent="0.3">
      <c r="A18" s="1" t="s">
        <v>34</v>
      </c>
      <c r="B18" s="1" t="s">
        <v>40</v>
      </c>
      <c r="D18" s="1"/>
    </row>
    <row r="19" spans="1:6" x14ac:dyDescent="0.3">
      <c r="A19" t="s">
        <v>35</v>
      </c>
      <c r="B19">
        <v>72.8</v>
      </c>
    </row>
    <row r="20" spans="1:6" x14ac:dyDescent="0.3">
      <c r="A20" t="s">
        <v>36</v>
      </c>
      <c r="B20">
        <v>47.7</v>
      </c>
    </row>
    <row r="21" spans="1:6" x14ac:dyDescent="0.3">
      <c r="A21" t="s">
        <v>37</v>
      </c>
      <c r="B21">
        <v>50.8</v>
      </c>
    </row>
    <row r="22" spans="1:6" x14ac:dyDescent="0.3">
      <c r="A22" t="s">
        <v>38</v>
      </c>
      <c r="B22">
        <v>64</v>
      </c>
    </row>
    <row r="23" spans="1:6" x14ac:dyDescent="0.3">
      <c r="A23" t="s">
        <v>39</v>
      </c>
      <c r="B23">
        <v>58.2</v>
      </c>
    </row>
    <row r="24" spans="1:6" x14ac:dyDescent="0.3">
      <c r="A24" t="s">
        <v>5</v>
      </c>
      <c r="B24">
        <v>44.4</v>
      </c>
    </row>
    <row r="26" spans="1:6" x14ac:dyDescent="0.3">
      <c r="A26" s="1" t="s">
        <v>34</v>
      </c>
      <c r="B26" s="1" t="s">
        <v>41</v>
      </c>
      <c r="C26" s="1" t="s">
        <v>42</v>
      </c>
      <c r="D26" s="1" t="s">
        <v>43</v>
      </c>
      <c r="E26" s="1" t="s">
        <v>45</v>
      </c>
      <c r="F26" s="1" t="s">
        <v>44</v>
      </c>
    </row>
    <row r="27" spans="1:6" x14ac:dyDescent="0.3">
      <c r="A27" t="s">
        <v>35</v>
      </c>
      <c r="B27">
        <v>102.4</v>
      </c>
      <c r="C27">
        <v>4</v>
      </c>
      <c r="D27">
        <f t="shared" ref="D27:D32" si="4">COS(RADIANS(B27))</f>
        <v>-0.2147353271670632</v>
      </c>
      <c r="E27">
        <f t="shared" ref="E27:E32" si="5">C27/B27</f>
        <v>3.90625E-2</v>
      </c>
      <c r="F27">
        <f t="shared" ref="F27:F32" si="6">E27*D27</f>
        <v>-8.3880987174634065E-3</v>
      </c>
    </row>
    <row r="28" spans="1:6" x14ac:dyDescent="0.3">
      <c r="A28" t="s">
        <v>36</v>
      </c>
      <c r="B28">
        <v>88.1</v>
      </c>
      <c r="C28">
        <v>4</v>
      </c>
      <c r="D28">
        <f t="shared" si="4"/>
        <v>3.3155178388526496E-2</v>
      </c>
      <c r="E28">
        <f t="shared" si="5"/>
        <v>4.5402951191827474E-2</v>
      </c>
      <c r="F28">
        <f t="shared" si="6"/>
        <v>1.5053429461306016E-3</v>
      </c>
    </row>
    <row r="29" spans="1:6" x14ac:dyDescent="0.3">
      <c r="A29" t="s">
        <v>37</v>
      </c>
      <c r="B29">
        <v>76.7</v>
      </c>
      <c r="C29">
        <v>4</v>
      </c>
      <c r="D29">
        <f t="shared" si="4"/>
        <v>0.23004973718810445</v>
      </c>
      <c r="E29">
        <f t="shared" si="5"/>
        <v>5.2151238591916553E-2</v>
      </c>
      <c r="F29">
        <f t="shared" si="6"/>
        <v>1.1997378732104533E-2</v>
      </c>
    </row>
    <row r="30" spans="1:6" x14ac:dyDescent="0.3">
      <c r="A30" t="s">
        <v>38</v>
      </c>
      <c r="B30">
        <v>99.5</v>
      </c>
      <c r="C30">
        <v>6</v>
      </c>
      <c r="D30">
        <f t="shared" si="4"/>
        <v>-0.16504760586067771</v>
      </c>
      <c r="E30">
        <f t="shared" si="5"/>
        <v>6.030150753768844E-2</v>
      </c>
      <c r="F30">
        <f t="shared" si="6"/>
        <v>-9.9526194488850882E-3</v>
      </c>
    </row>
    <row r="31" spans="1:6" x14ac:dyDescent="0.3">
      <c r="A31" t="s">
        <v>39</v>
      </c>
      <c r="B31">
        <v>90.5</v>
      </c>
      <c r="C31">
        <v>2</v>
      </c>
      <c r="D31">
        <f t="shared" si="4"/>
        <v>-8.7265354983739971E-3</v>
      </c>
      <c r="E31">
        <f t="shared" si="5"/>
        <v>2.2099447513812154E-2</v>
      </c>
      <c r="F31">
        <f t="shared" si="6"/>
        <v>-1.9285161322373474E-4</v>
      </c>
    </row>
    <row r="32" spans="1:6" x14ac:dyDescent="0.3">
      <c r="A32" t="s">
        <v>5</v>
      </c>
      <c r="B32">
        <v>67.7</v>
      </c>
      <c r="C32">
        <v>3</v>
      </c>
      <c r="D32">
        <f t="shared" si="4"/>
        <v>0.37945615952900513</v>
      </c>
      <c r="E32">
        <f t="shared" si="5"/>
        <v>4.4313146233382568E-2</v>
      </c>
      <c r="F32">
        <f t="shared" si="6"/>
        <v>1.6814896286366548E-2</v>
      </c>
    </row>
    <row r="34" spans="3:4" x14ac:dyDescent="0.3">
      <c r="C34" s="5" t="s">
        <v>46</v>
      </c>
      <c r="D34" s="6" t="s">
        <v>47</v>
      </c>
    </row>
    <row r="35" spans="3:4" x14ac:dyDescent="0.3">
      <c r="C35" s="7" t="s">
        <v>48</v>
      </c>
      <c r="D35" s="8" t="s">
        <v>49</v>
      </c>
    </row>
    <row r="36" spans="3:4" x14ac:dyDescent="0.3">
      <c r="C36" s="7" t="s">
        <v>50</v>
      </c>
      <c r="D36" s="8" t="s">
        <v>51</v>
      </c>
    </row>
    <row r="37" spans="3:4" x14ac:dyDescent="0.3">
      <c r="C37" s="7" t="s">
        <v>52</v>
      </c>
      <c r="D37" s="8" t="s">
        <v>53</v>
      </c>
    </row>
    <row r="38" spans="3:4" x14ac:dyDescent="0.3">
      <c r="C38" s="7" t="s">
        <v>16</v>
      </c>
      <c r="D38" s="8" t="s">
        <v>54</v>
      </c>
    </row>
    <row r="39" spans="3:4" x14ac:dyDescent="0.3">
      <c r="C39" s="7" t="s">
        <v>55</v>
      </c>
      <c r="D39" s="8">
        <v>72.239999999999995</v>
      </c>
    </row>
    <row r="40" spans="3:4" x14ac:dyDescent="0.3">
      <c r="C40" s="7" t="s">
        <v>56</v>
      </c>
      <c r="D40" s="8">
        <v>0.88</v>
      </c>
    </row>
    <row r="41" spans="3:4" x14ac:dyDescent="0.3">
      <c r="C41" s="9" t="s">
        <v>57</v>
      </c>
      <c r="D41" s="10">
        <v>0.84</v>
      </c>
    </row>
  </sheetData>
  <mergeCells count="7">
    <mergeCell ref="V1:X1"/>
    <mergeCell ref="F1:H1"/>
    <mergeCell ref="C1:E1"/>
    <mergeCell ref="J1:L1"/>
    <mergeCell ref="M1:O1"/>
    <mergeCell ref="P1:R1"/>
    <mergeCell ref="S1:U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Radek</cp:lastModifiedBy>
  <dcterms:created xsi:type="dcterms:W3CDTF">2022-05-30T15:32:13Z</dcterms:created>
  <dcterms:modified xsi:type="dcterms:W3CDTF">2022-10-11T16:45:04Z</dcterms:modified>
</cp:coreProperties>
</file>