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ckhg4_2\Downloads\"/>
    </mc:Choice>
  </mc:AlternateContent>
  <xr:revisionPtr revIDLastSave="0" documentId="13_ncr:1_{E2D5A83D-AB45-4651-95A6-ADDAF6516F13}" xr6:coauthVersionLast="47" xr6:coauthVersionMax="47" xr10:uidLastSave="{00000000-0000-0000-0000-000000000000}"/>
  <bookViews>
    <workbookView xWindow="-108" yWindow="-108" windowWidth="23256" windowHeight="12456" tabRatio="890" activeTab="27" xr2:uid="{00000000-000D-0000-FFFF-FFFF00000000}"/>
  </bookViews>
  <sheets>
    <sheet name="ROSTER" sheetId="361" r:id="rId1"/>
    <sheet name="1 (2)" sheetId="477" r:id="rId2"/>
    <sheet name="1" sheetId="367" r:id="rId3"/>
    <sheet name="2 (2)" sheetId="478" r:id="rId4"/>
    <sheet name="2" sheetId="372" r:id="rId5"/>
    <sheet name="3 (2)" sheetId="479" r:id="rId6"/>
    <sheet name="3" sheetId="375" r:id="rId7"/>
    <sheet name="4 (2)" sheetId="480" r:id="rId8"/>
    <sheet name="4" sheetId="376" r:id="rId9"/>
    <sheet name="5 (2)" sheetId="481" r:id="rId10"/>
    <sheet name="5" sheetId="377" r:id="rId11"/>
    <sheet name="6 (2)" sheetId="482" r:id="rId12"/>
    <sheet name="6" sheetId="378" r:id="rId13"/>
    <sheet name="7" sheetId="405" r:id="rId14"/>
    <sheet name="8" sheetId="381" r:id="rId15"/>
    <sheet name="9" sheetId="382" r:id="rId16"/>
    <sheet name="10" sheetId="433" r:id="rId17"/>
    <sheet name="11" sheetId="384" r:id="rId18"/>
    <sheet name="12" sheetId="385" r:id="rId19"/>
    <sheet name="13" sheetId="386" r:id="rId20"/>
    <sheet name="14 " sheetId="447" r:id="rId21"/>
    <sheet name="15" sheetId="387" r:id="rId22"/>
    <sheet name="17 (2)" sheetId="466" r:id="rId23"/>
    <sheet name="17" sheetId="451" r:id="rId24"/>
    <sheet name="18" sheetId="390" r:id="rId25"/>
    <sheet name="19" sheetId="391" r:id="rId26"/>
    <sheet name="20" sheetId="392" r:id="rId27"/>
    <sheet name="21" sheetId="393" r:id="rId28"/>
    <sheet name="22 (2)" sheetId="472" r:id="rId29"/>
    <sheet name="22" sheetId="395" r:id="rId30"/>
    <sheet name="23 (2)" sheetId="455" r:id="rId31"/>
    <sheet name="23" sheetId="396" r:id="rId32"/>
    <sheet name="24 (2)" sheetId="456" r:id="rId33"/>
    <sheet name="24" sheetId="397" r:id="rId34"/>
    <sheet name="25 (2)" sheetId="457" r:id="rId35"/>
    <sheet name="25" sheetId="398" r:id="rId36"/>
    <sheet name="26 (2)" sheetId="473" r:id="rId37"/>
    <sheet name="26" sheetId="399" r:id="rId38"/>
    <sheet name="27 (2)" sheetId="458" r:id="rId39"/>
    <sheet name="27" sheetId="400" r:id="rId40"/>
    <sheet name="28 (2)" sheetId="475" r:id="rId41"/>
    <sheet name="28" sheetId="429" r:id="rId42"/>
    <sheet name="29 (2)" sheetId="476" r:id="rId43"/>
    <sheet name="29" sheetId="414" r:id="rId44"/>
    <sheet name="30 (2)" sheetId="460" r:id="rId45"/>
    <sheet name="30" sheetId="415" r:id="rId46"/>
  </sheets>
  <definedNames>
    <definedName name="_xlnm._FilterDatabase" localSheetId="0" hidden="1">ROSTER!$A$24:$AS$124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392" l="1" a="1"/>
  <c r="I8" i="392" s="1"/>
  <c r="C4" i="466"/>
  <c r="B3" i="451"/>
  <c r="B7" i="451" s="1"/>
  <c r="I9" i="392" l="1" a="1"/>
  <c r="I9" i="392" s="1"/>
  <c r="K9" i="392" s="1"/>
  <c r="J8" i="392"/>
  <c r="K8" i="392"/>
  <c r="L8" i="392"/>
  <c r="AI24" i="361"/>
  <c r="AH24" i="361"/>
  <c r="AG24" i="361"/>
  <c r="AF24" i="361"/>
  <c r="AE24" i="361"/>
  <c r="AD24" i="361"/>
  <c r="AC24" i="361"/>
  <c r="AB24" i="361"/>
  <c r="AA24" i="361"/>
  <c r="Z24" i="361"/>
  <c r="Y24" i="361"/>
  <c r="X24" i="361"/>
  <c r="W24" i="361"/>
  <c r="V24" i="361"/>
  <c r="U24" i="361"/>
  <c r="T24" i="361"/>
  <c r="S24" i="361"/>
  <c r="R24" i="361"/>
  <c r="Q24" i="361"/>
  <c r="P24" i="361"/>
  <c r="O24" i="361"/>
  <c r="N24" i="361"/>
  <c r="M24" i="361"/>
  <c r="L24" i="361"/>
  <c r="K24" i="361"/>
  <c r="J24" i="361"/>
  <c r="I24" i="361"/>
  <c r="H24" i="361"/>
  <c r="G24" i="361"/>
  <c r="F24" i="361"/>
  <c r="E24" i="361"/>
  <c r="D24" i="361"/>
  <c r="I7" i="466"/>
  <c r="B7" i="466"/>
  <c r="C26" i="387"/>
  <c r="C29" i="387"/>
  <c r="D29" i="387"/>
  <c r="E29" i="387"/>
  <c r="D30" i="387"/>
  <c r="E30" i="387"/>
  <c r="D31" i="387"/>
  <c r="E31" i="387"/>
  <c r="D32" i="387"/>
  <c r="E32" i="387"/>
  <c r="D33" i="387"/>
  <c r="E33" i="387"/>
  <c r="D34" i="387"/>
  <c r="E34" i="387"/>
  <c r="D35" i="387"/>
  <c r="E35" i="387"/>
  <c r="D36" i="387"/>
  <c r="E36" i="387"/>
  <c r="D37" i="387"/>
  <c r="E37" i="387"/>
  <c r="D44" i="447"/>
  <c r="D43" i="447"/>
  <c r="E43" i="447"/>
  <c r="E44" i="447"/>
  <c r="D45" i="447"/>
  <c r="E45" i="447"/>
  <c r="D41" i="447"/>
  <c r="E41" i="447"/>
  <c r="D42" i="447"/>
  <c r="E42" i="447"/>
  <c r="J45" i="386"/>
  <c r="K45" i="386"/>
  <c r="L45" i="386"/>
  <c r="D39" i="447"/>
  <c r="E39" i="447"/>
  <c r="D40" i="447"/>
  <c r="E40" i="447"/>
  <c r="C39" i="447"/>
  <c r="C40" i="447"/>
  <c r="E38" i="447"/>
  <c r="D38" i="447"/>
  <c r="C38" i="447"/>
  <c r="E37" i="447"/>
  <c r="D37" i="447"/>
  <c r="C37" i="447"/>
  <c r="E36" i="447"/>
  <c r="D36" i="447"/>
  <c r="C36" i="447"/>
  <c r="E35" i="447"/>
  <c r="D35" i="447"/>
  <c r="C35" i="447"/>
  <c r="E34" i="447"/>
  <c r="D34" i="447"/>
  <c r="C34" i="447"/>
  <c r="E33" i="447"/>
  <c r="D33" i="447"/>
  <c r="C33" i="447"/>
  <c r="E32" i="447"/>
  <c r="D32" i="447"/>
  <c r="C32" i="447"/>
  <c r="E31" i="447"/>
  <c r="D31" i="447"/>
  <c r="C31" i="447"/>
  <c r="E30" i="447"/>
  <c r="D30" i="447"/>
  <c r="C30" i="447"/>
  <c r="E29" i="447"/>
  <c r="D29" i="447"/>
  <c r="C29" i="447"/>
  <c r="L3" i="447"/>
  <c r="K29" i="386"/>
  <c r="L29" i="386"/>
  <c r="K30" i="386"/>
  <c r="L30" i="386"/>
  <c r="K31" i="386"/>
  <c r="L31" i="386"/>
  <c r="K32" i="386"/>
  <c r="L32" i="386"/>
  <c r="K33" i="386"/>
  <c r="L33" i="386"/>
  <c r="K34" i="386"/>
  <c r="L34" i="386"/>
  <c r="K35" i="386"/>
  <c r="L35" i="386"/>
  <c r="K36" i="386"/>
  <c r="L36" i="386"/>
  <c r="K37" i="386"/>
  <c r="L37" i="386"/>
  <c r="K38" i="386"/>
  <c r="L38" i="386"/>
  <c r="K39" i="386"/>
  <c r="L39" i="386"/>
  <c r="K40" i="386"/>
  <c r="L40" i="386"/>
  <c r="K41" i="386"/>
  <c r="L41" i="386"/>
  <c r="K42" i="386"/>
  <c r="L42" i="386"/>
  <c r="K43" i="386"/>
  <c r="L43" i="386"/>
  <c r="K44" i="386"/>
  <c r="L44" i="386"/>
  <c r="J25" i="386"/>
  <c r="J26" i="386"/>
  <c r="J27" i="386"/>
  <c r="J28" i="386"/>
  <c r="J29" i="386"/>
  <c r="J30" i="386"/>
  <c r="J31" i="386"/>
  <c r="J32" i="386"/>
  <c r="J33" i="386"/>
  <c r="J34" i="386"/>
  <c r="J35" i="386"/>
  <c r="J36" i="386"/>
  <c r="J37" i="386"/>
  <c r="J38" i="386"/>
  <c r="J39" i="386"/>
  <c r="J40" i="386"/>
  <c r="J41" i="386"/>
  <c r="J42" i="386"/>
  <c r="J43" i="386"/>
  <c r="J44" i="386"/>
  <c r="L3" i="386"/>
  <c r="L9" i="392" l="1"/>
  <c r="I10" i="392" a="1"/>
  <c r="I10" i="392" s="1"/>
  <c r="L10" i="392" s="1"/>
  <c r="H9" i="392"/>
  <c r="J9" i="392"/>
  <c r="B3" i="390"/>
  <c r="L19" i="387"/>
  <c r="K19" i="387"/>
  <c r="I11" i="392" l="1" a="1"/>
  <c r="I11" i="392" s="1"/>
  <c r="K11" i="392" s="1"/>
  <c r="K10" i="392"/>
  <c r="H10" i="392"/>
  <c r="J10" i="392"/>
  <c r="B3" i="391"/>
  <c r="I7" i="391" s="1"/>
  <c r="I7" i="390"/>
  <c r="B7" i="390"/>
  <c r="E26" i="387"/>
  <c r="D26" i="387"/>
  <c r="K17" i="385"/>
  <c r="L17" i="385"/>
  <c r="J17" i="385"/>
  <c r="J20" i="385"/>
  <c r="K20" i="385"/>
  <c r="L20" i="385"/>
  <c r="K21" i="385"/>
  <c r="L21" i="385"/>
  <c r="K22" i="385"/>
  <c r="L22" i="385"/>
  <c r="K23" i="385"/>
  <c r="L23" i="385"/>
  <c r="K24" i="385"/>
  <c r="L24" i="385"/>
  <c r="K25" i="385"/>
  <c r="L25" i="385"/>
  <c r="K26" i="385"/>
  <c r="L26" i="385"/>
  <c r="K27" i="385"/>
  <c r="L27" i="385"/>
  <c r="K28" i="385"/>
  <c r="L28" i="385"/>
  <c r="K29" i="385"/>
  <c r="L29" i="385"/>
  <c r="K30" i="385"/>
  <c r="L30" i="385"/>
  <c r="C5" i="385"/>
  <c r="J20" i="384"/>
  <c r="K20" i="384"/>
  <c r="L20" i="384"/>
  <c r="K21" i="384"/>
  <c r="L21" i="384"/>
  <c r="J23" i="384"/>
  <c r="K23" i="384"/>
  <c r="L23" i="384"/>
  <c r="K24" i="384"/>
  <c r="L24" i="384"/>
  <c r="J26" i="384"/>
  <c r="K26" i="384"/>
  <c r="L26" i="384"/>
  <c r="K27" i="384"/>
  <c r="L27" i="384"/>
  <c r="K28" i="384"/>
  <c r="L28" i="384"/>
  <c r="K29" i="384"/>
  <c r="L29" i="384"/>
  <c r="I12" i="392" l="1" a="1"/>
  <c r="I12" i="392" s="1"/>
  <c r="K12" i="392" s="1"/>
  <c r="H11" i="392"/>
  <c r="J11" i="392"/>
  <c r="L11" i="392"/>
  <c r="K13" i="392"/>
  <c r="L13" i="392"/>
  <c r="B7" i="391"/>
  <c r="C28" i="447"/>
  <c r="D28" i="447"/>
  <c r="E28" i="447"/>
  <c r="J5" i="385"/>
  <c r="J5" i="384"/>
  <c r="L3" i="381"/>
  <c r="C5" i="381"/>
  <c r="C4" i="381"/>
  <c r="C5" i="482"/>
  <c r="C4" i="482"/>
  <c r="E4" i="482" s="1"/>
  <c r="B7" i="482"/>
  <c r="J5" i="482"/>
  <c r="L5" i="482" s="1"/>
  <c r="J4" i="482"/>
  <c r="L4" i="482" s="1"/>
  <c r="H31" i="378"/>
  <c r="I14" i="392" l="1" a="1"/>
  <c r="I14" i="392" s="1"/>
  <c r="J14" i="392" s="1"/>
  <c r="J12" i="392"/>
  <c r="H12" i="392"/>
  <c r="L12" i="392"/>
  <c r="C4" i="377"/>
  <c r="E4" i="377" s="1"/>
  <c r="J4" i="377"/>
  <c r="L4" i="377" s="1"/>
  <c r="C5" i="377"/>
  <c r="J5" i="377"/>
  <c r="L5" i="377" s="1"/>
  <c r="C5" i="481"/>
  <c r="E5" i="481" s="1"/>
  <c r="C4" i="481"/>
  <c r="E4" i="481" s="1"/>
  <c r="B7" i="481"/>
  <c r="J5" i="481"/>
  <c r="L5" i="481" s="1"/>
  <c r="J4" i="481"/>
  <c r="L4" i="481" s="1"/>
  <c r="J4" i="480"/>
  <c r="C4" i="480"/>
  <c r="I15" i="392" l="1" a="1"/>
  <c r="I15" i="392" s="1"/>
  <c r="I16" i="392" s="1" a="1"/>
  <c r="I16" i="392" s="1"/>
  <c r="L16" i="392" s="1"/>
  <c r="L14" i="392"/>
  <c r="H14" i="392"/>
  <c r="K14" i="392"/>
  <c r="B3" i="381"/>
  <c r="E5" i="377"/>
  <c r="E5" i="482"/>
  <c r="C4" i="479"/>
  <c r="H15" i="392" l="1"/>
  <c r="K16" i="392"/>
  <c r="I17" i="392" a="1"/>
  <c r="I17" i="392" s="1"/>
  <c r="L17" i="392" s="1"/>
  <c r="L15" i="392"/>
  <c r="J16" i="392"/>
  <c r="K15" i="392"/>
  <c r="H16" i="392"/>
  <c r="J15" i="392"/>
  <c r="I7" i="381"/>
  <c r="I18" i="381"/>
  <c r="B27" i="381"/>
  <c r="B20" i="381"/>
  <c r="B3" i="382"/>
  <c r="I18" i="382" s="1"/>
  <c r="E3" i="481"/>
  <c r="B3" i="377"/>
  <c r="E3" i="377"/>
  <c r="I8" i="377"/>
  <c r="H14" i="377"/>
  <c r="B8" i="481" a="1"/>
  <c r="B8" i="481" s="1"/>
  <c r="B8" i="480"/>
  <c r="E6" i="480"/>
  <c r="J5" i="480"/>
  <c r="L5" i="480" s="1"/>
  <c r="C5" i="480"/>
  <c r="E5" i="480" s="1"/>
  <c r="E4" i="480"/>
  <c r="J17" i="392" l="1"/>
  <c r="K17" i="392"/>
  <c r="H17" i="392"/>
  <c r="I18" i="392" a="1"/>
  <c r="I18" i="392" s="1"/>
  <c r="L18" i="392" s="1"/>
  <c r="I7" i="382"/>
  <c r="B21" i="382"/>
  <c r="B7" i="377"/>
  <c r="B23" i="377"/>
  <c r="H8" i="377"/>
  <c r="J8" i="377"/>
  <c r="K8" i="377"/>
  <c r="L8" i="377"/>
  <c r="I9" i="377"/>
  <c r="E3" i="482"/>
  <c r="B8" i="482" a="1"/>
  <c r="B8" i="482" s="1"/>
  <c r="B9" i="481" a="1"/>
  <c r="B9" i="481" s="1"/>
  <c r="B10" i="481" s="1" a="1"/>
  <c r="B10" i="481" s="1"/>
  <c r="B11" i="481" s="1" a="1"/>
  <c r="B11" i="481" s="1"/>
  <c r="E8" i="481"/>
  <c r="D8" i="481"/>
  <c r="A8" i="481"/>
  <c r="C8" i="481"/>
  <c r="I8" i="480"/>
  <c r="B27" i="480"/>
  <c r="B7" i="479"/>
  <c r="L44" i="479"/>
  <c r="K44" i="479"/>
  <c r="L40" i="479"/>
  <c r="K40" i="479"/>
  <c r="J5" i="479"/>
  <c r="L5" i="479" s="1"/>
  <c r="C5" i="479"/>
  <c r="E5" i="479" s="1"/>
  <c r="J4" i="479"/>
  <c r="L4" i="479" s="1"/>
  <c r="E4" i="479"/>
  <c r="C4" i="372"/>
  <c r="E4" i="478"/>
  <c r="J5" i="478"/>
  <c r="L5" i="478" s="1"/>
  <c r="C5" i="478"/>
  <c r="E5" i="478" s="1"/>
  <c r="J4" i="478"/>
  <c r="L4" i="478" s="1"/>
  <c r="J5" i="367"/>
  <c r="C4" i="477"/>
  <c r="AJ92" i="361"/>
  <c r="I19" i="392" l="1" a="1"/>
  <c r="I19" i="392" s="1"/>
  <c r="I20" i="392" s="1" a="1"/>
  <c r="I20" i="392" s="1"/>
  <c r="I21" i="392" s="1" a="1"/>
  <c r="I21" i="392" s="1"/>
  <c r="J18" i="392"/>
  <c r="K18" i="392"/>
  <c r="H18" i="392"/>
  <c r="H9" i="377"/>
  <c r="J9" i="377"/>
  <c r="L9" i="377"/>
  <c r="K9" i="377"/>
  <c r="D8" i="482"/>
  <c r="A8" i="482"/>
  <c r="C8" i="482"/>
  <c r="E8" i="482"/>
  <c r="B9" i="482" a="1"/>
  <c r="B9" i="482" s="1"/>
  <c r="B10" i="482" s="1" a="1"/>
  <c r="B10" i="482" s="1"/>
  <c r="D23" i="377"/>
  <c r="E23" i="377"/>
  <c r="B8" i="377" a="1"/>
  <c r="B8" i="377" s="1"/>
  <c r="I10" i="377"/>
  <c r="I11" i="377" s="1"/>
  <c r="H11" i="377" s="1"/>
  <c r="E9" i="481"/>
  <c r="C9" i="481"/>
  <c r="D9" i="481"/>
  <c r="A9" i="481"/>
  <c r="B12" i="481" a="1"/>
  <c r="B12" i="481" s="1"/>
  <c r="C12" i="481" s="1"/>
  <c r="C11" i="481"/>
  <c r="E11" i="481"/>
  <c r="D11" i="481"/>
  <c r="A11" i="481"/>
  <c r="E10" i="481"/>
  <c r="D10" i="481"/>
  <c r="A10" i="481"/>
  <c r="C10" i="481"/>
  <c r="E27" i="480"/>
  <c r="D27" i="480"/>
  <c r="B24" i="479"/>
  <c r="I7" i="479"/>
  <c r="J5" i="477"/>
  <c r="L5" i="477" s="1"/>
  <c r="C5" i="477"/>
  <c r="E5" i="477" s="1"/>
  <c r="J4" i="477"/>
  <c r="L4" i="477" s="1"/>
  <c r="E4" i="477"/>
  <c r="J5" i="415"/>
  <c r="H24" i="414"/>
  <c r="H25" i="414"/>
  <c r="C5" i="476"/>
  <c r="C4" i="476"/>
  <c r="C4" i="414"/>
  <c r="C5" i="460"/>
  <c r="I7" i="460"/>
  <c r="B7" i="460"/>
  <c r="L19" i="392" l="1"/>
  <c r="H19" i="392"/>
  <c r="J19" i="392"/>
  <c r="K19" i="392"/>
  <c r="H21" i="392"/>
  <c r="J21" i="392"/>
  <c r="K21" i="392"/>
  <c r="L21" i="392"/>
  <c r="J20" i="392"/>
  <c r="L20" i="392"/>
  <c r="H20" i="392"/>
  <c r="K20" i="392"/>
  <c r="E27" i="381"/>
  <c r="D27" i="381"/>
  <c r="I12" i="377"/>
  <c r="H12" i="377" s="1"/>
  <c r="K11" i="377"/>
  <c r="C10" i="482"/>
  <c r="E10" i="482"/>
  <c r="D10" i="482"/>
  <c r="A10" i="482"/>
  <c r="D9" i="482"/>
  <c r="A9" i="482"/>
  <c r="C9" i="482"/>
  <c r="E9" i="482"/>
  <c r="B11" i="482" a="1"/>
  <c r="B11" i="482" s="1"/>
  <c r="H10" i="377"/>
  <c r="K10" i="377"/>
  <c r="L10" i="377"/>
  <c r="J10" i="377"/>
  <c r="A8" i="377"/>
  <c r="C8" i="377"/>
  <c r="D8" i="377"/>
  <c r="E8" i="377"/>
  <c r="J11" i="377"/>
  <c r="L11" i="377"/>
  <c r="B9" i="377" a="1"/>
  <c r="B9" i="377" s="1"/>
  <c r="B13" i="481" a="1"/>
  <c r="B13" i="481" s="1"/>
  <c r="E12" i="481"/>
  <c r="A12" i="481"/>
  <c r="D12" i="481"/>
  <c r="D24" i="479"/>
  <c r="E24" i="479"/>
  <c r="C5" i="475"/>
  <c r="C4" i="475"/>
  <c r="J5" i="400"/>
  <c r="C5" i="458"/>
  <c r="C4" i="458"/>
  <c r="C5" i="400"/>
  <c r="C4" i="400"/>
  <c r="B10" i="377" l="1" a="1"/>
  <c r="B10" i="377" s="1"/>
  <c r="B12" i="482" a="1"/>
  <c r="B12" i="482" s="1"/>
  <c r="A11" i="482"/>
  <c r="C11" i="482"/>
  <c r="E11" i="482"/>
  <c r="D11" i="482"/>
  <c r="K12" i="377"/>
  <c r="J12" i="377"/>
  <c r="L12" i="377"/>
  <c r="I13" i="377"/>
  <c r="H13" i="377" s="1"/>
  <c r="C9" i="377"/>
  <c r="D9" i="377"/>
  <c r="E9" i="377"/>
  <c r="A9" i="377"/>
  <c r="D13" i="481"/>
  <c r="E13" i="481"/>
  <c r="C13" i="481"/>
  <c r="A13" i="481"/>
  <c r="B14" i="481" a="1"/>
  <c r="B14" i="481" s="1"/>
  <c r="B3" i="476"/>
  <c r="B19" i="476" s="1"/>
  <c r="J5" i="476"/>
  <c r="L5" i="476" s="1"/>
  <c r="E5" i="476"/>
  <c r="J4" i="476"/>
  <c r="L4" i="476" s="1"/>
  <c r="E4" i="476"/>
  <c r="J5" i="475"/>
  <c r="L5" i="475" s="1"/>
  <c r="E5" i="475"/>
  <c r="J4" i="475"/>
  <c r="L4" i="475" s="1"/>
  <c r="E4" i="475"/>
  <c r="C5" i="473"/>
  <c r="C4" i="473"/>
  <c r="I7" i="458"/>
  <c r="I22" i="392" l="1" a="1"/>
  <c r="I22" i="392" s="1"/>
  <c r="J13" i="377"/>
  <c r="L13" i="377"/>
  <c r="K13" i="377"/>
  <c r="D12" i="482"/>
  <c r="A12" i="482"/>
  <c r="C12" i="482"/>
  <c r="E12" i="482"/>
  <c r="E10" i="377"/>
  <c r="A10" i="377"/>
  <c r="C10" i="377"/>
  <c r="D10" i="377"/>
  <c r="B11" i="377" a="1"/>
  <c r="B11" i="377" s="1"/>
  <c r="B12" i="377" s="1" a="1"/>
  <c r="B12" i="377" s="1"/>
  <c r="B13" i="482" a="1"/>
  <c r="B13" i="482" s="1"/>
  <c r="B15" i="481" a="1"/>
  <c r="B15" i="481" s="1"/>
  <c r="E14" i="481"/>
  <c r="C14" i="481"/>
  <c r="A14" i="481"/>
  <c r="D14" i="481"/>
  <c r="B7" i="476"/>
  <c r="I7" i="476"/>
  <c r="E19" i="476"/>
  <c r="D19" i="476"/>
  <c r="C5" i="457"/>
  <c r="I7" i="473"/>
  <c r="B27" i="473"/>
  <c r="B7" i="473"/>
  <c r="J5" i="473"/>
  <c r="L5" i="473" s="1"/>
  <c r="E5" i="473"/>
  <c r="J4" i="473"/>
  <c r="L4" i="473" s="1"/>
  <c r="E4" i="473"/>
  <c r="J22" i="392" l="1"/>
  <c r="H22" i="392"/>
  <c r="K22" i="392"/>
  <c r="L22" i="392"/>
  <c r="A12" i="377"/>
  <c r="C12" i="377"/>
  <c r="D12" i="377"/>
  <c r="E12" i="377"/>
  <c r="B14" i="482" a="1"/>
  <c r="B14" i="482" s="1"/>
  <c r="C11" i="377"/>
  <c r="D11" i="377"/>
  <c r="E11" i="377"/>
  <c r="A11" i="377"/>
  <c r="B13" i="377" a="1"/>
  <c r="B13" i="377" s="1"/>
  <c r="B14" i="377" s="1" a="1"/>
  <c r="B14" i="377" s="1"/>
  <c r="C14" i="377" s="1"/>
  <c r="D13" i="482"/>
  <c r="A13" i="482"/>
  <c r="C13" i="482"/>
  <c r="E13" i="482"/>
  <c r="E15" i="481"/>
  <c r="C15" i="481"/>
  <c r="A15" i="481"/>
  <c r="D15" i="481"/>
  <c r="B16" i="481" a="1"/>
  <c r="B16" i="481" s="1"/>
  <c r="B17" i="481" s="1" a="1"/>
  <c r="B17" i="481" s="1"/>
  <c r="D27" i="473"/>
  <c r="E27" i="473"/>
  <c r="E6" i="456"/>
  <c r="E6" i="397"/>
  <c r="J6" i="397"/>
  <c r="L6" i="397" s="1"/>
  <c r="I7" i="398"/>
  <c r="J5" i="396"/>
  <c r="C5" i="456"/>
  <c r="C4" i="456"/>
  <c r="I8" i="397"/>
  <c r="I8" i="456"/>
  <c r="C4" i="396"/>
  <c r="C5" i="396"/>
  <c r="C5" i="455"/>
  <c r="C4" i="455"/>
  <c r="A16" i="395"/>
  <c r="A17" i="395"/>
  <c r="A18" i="395"/>
  <c r="I7" i="455"/>
  <c r="A13" i="377" l="1"/>
  <c r="E13" i="377"/>
  <c r="C13" i="377"/>
  <c r="D13" i="377"/>
  <c r="D14" i="377"/>
  <c r="E14" i="377"/>
  <c r="A14" i="377"/>
  <c r="B15" i="377" a="1"/>
  <c r="B15" i="377" s="1"/>
  <c r="A15" i="377" s="1"/>
  <c r="A14" i="482"/>
  <c r="C14" i="482"/>
  <c r="E14" i="482"/>
  <c r="D14" i="482"/>
  <c r="B15" i="482" a="1"/>
  <c r="B15" i="482" s="1"/>
  <c r="B16" i="482" s="1" a="1"/>
  <c r="B16" i="482" s="1"/>
  <c r="A17" i="481"/>
  <c r="C17" i="481"/>
  <c r="D17" i="481"/>
  <c r="C16" i="481"/>
  <c r="E16" i="481"/>
  <c r="D16" i="481"/>
  <c r="A16" i="481"/>
  <c r="B18" i="481" a="1"/>
  <c r="B18" i="481" s="1"/>
  <c r="I7" i="472"/>
  <c r="C5" i="472"/>
  <c r="E5" i="472" s="1"/>
  <c r="C4" i="472"/>
  <c r="E4" i="472" s="1"/>
  <c r="C5" i="395"/>
  <c r="C4" i="395"/>
  <c r="A15" i="472"/>
  <c r="J5" i="472"/>
  <c r="L5" i="472" s="1"/>
  <c r="J4" i="472"/>
  <c r="L4" i="472" s="1"/>
  <c r="D16" i="482" l="1"/>
  <c r="A16" i="482"/>
  <c r="C16" i="482"/>
  <c r="E16" i="482"/>
  <c r="B16" i="377" a="1"/>
  <c r="B16" i="377" s="1"/>
  <c r="B17" i="377" s="1" a="1"/>
  <c r="B17" i="377" s="1"/>
  <c r="A17" i="377" s="1"/>
  <c r="D15" i="482"/>
  <c r="C15" i="482"/>
  <c r="E15" i="482"/>
  <c r="A15" i="482"/>
  <c r="D15" i="377"/>
  <c r="C15" i="377"/>
  <c r="E15" i="377"/>
  <c r="B17" i="482" a="1"/>
  <c r="B17" i="482" s="1"/>
  <c r="D18" i="481"/>
  <c r="A18" i="481"/>
  <c r="C18" i="481"/>
  <c r="B19" i="481" a="1"/>
  <c r="B19" i="481" s="1"/>
  <c r="A16" i="472"/>
  <c r="D16" i="472"/>
  <c r="E16" i="472"/>
  <c r="E15" i="472"/>
  <c r="D15" i="472"/>
  <c r="B22" i="472"/>
  <c r="B7" i="472"/>
  <c r="C17" i="377" l="1"/>
  <c r="E17" i="377"/>
  <c r="D16" i="377"/>
  <c r="D17" i="482"/>
  <c r="C17" i="482"/>
  <c r="E17" i="482"/>
  <c r="A17" i="482"/>
  <c r="A16" i="377"/>
  <c r="D17" i="377"/>
  <c r="B18" i="377" a="1"/>
  <c r="B18" i="377" s="1"/>
  <c r="B19" i="377" s="1" a="1"/>
  <c r="B19" i="377" s="1"/>
  <c r="C19" i="377" s="1"/>
  <c r="B18" i="482" a="1"/>
  <c r="B18" i="482" s="1"/>
  <c r="C16" i="377"/>
  <c r="E16" i="377"/>
  <c r="H20" i="377"/>
  <c r="A19" i="481"/>
  <c r="C19" i="481"/>
  <c r="D19" i="481"/>
  <c r="B20" i="481" a="1"/>
  <c r="B20" i="481" s="1"/>
  <c r="A17" i="472"/>
  <c r="D17" i="472"/>
  <c r="E17" i="472"/>
  <c r="E22" i="472"/>
  <c r="D22" i="472"/>
  <c r="C18" i="377" l="1"/>
  <c r="A18" i="377"/>
  <c r="E19" i="377"/>
  <c r="E18" i="377"/>
  <c r="B20" i="377" a="1"/>
  <c r="B20" i="377" s="1"/>
  <c r="A20" i="377" s="1"/>
  <c r="D18" i="482"/>
  <c r="A18" i="482"/>
  <c r="E18" i="482"/>
  <c r="C18" i="482"/>
  <c r="D19" i="377"/>
  <c r="A19" i="377"/>
  <c r="D18" i="377"/>
  <c r="B19" i="482" a="1"/>
  <c r="B19" i="482" s="1"/>
  <c r="A20" i="481"/>
  <c r="D20" i="481"/>
  <c r="C20" i="481"/>
  <c r="B21" i="481" a="1"/>
  <c r="B21" i="481" s="1"/>
  <c r="E18" i="472"/>
  <c r="A18" i="472"/>
  <c r="D18" i="472"/>
  <c r="C4" i="390"/>
  <c r="J5" i="466"/>
  <c r="L5" i="466" s="1"/>
  <c r="J5" i="451"/>
  <c r="B25" i="466"/>
  <c r="E25" i="466" s="1"/>
  <c r="E4" i="466"/>
  <c r="D20" i="377" l="1"/>
  <c r="A19" i="482"/>
  <c r="E19" i="482"/>
  <c r="D19" i="482"/>
  <c r="C19" i="482"/>
  <c r="C20" i="377"/>
  <c r="B21" i="377" a="1"/>
  <c r="B21" i="377" s="1"/>
  <c r="D21" i="377" s="1"/>
  <c r="E20" i="377"/>
  <c r="B20" i="482" a="1"/>
  <c r="B20" i="482" s="1"/>
  <c r="B21" i="482" s="1" a="1"/>
  <c r="B21" i="482" s="1"/>
  <c r="A21" i="481"/>
  <c r="C21" i="481"/>
  <c r="D21" i="481"/>
  <c r="B22" i="481" a="1"/>
  <c r="B22" i="481" s="1"/>
  <c r="B23" i="481" s="1" a="1"/>
  <c r="B23" i="481" s="1"/>
  <c r="A19" i="472"/>
  <c r="D19" i="472"/>
  <c r="E19" i="472"/>
  <c r="D25" i="466"/>
  <c r="D21" i="482" l="1"/>
  <c r="E21" i="482"/>
  <c r="A21" i="482"/>
  <c r="C21" i="482"/>
  <c r="A20" i="482"/>
  <c r="C20" i="482"/>
  <c r="D20" i="482"/>
  <c r="E20" i="482"/>
  <c r="B22" i="377" a="1"/>
  <c r="B22" i="377" s="1"/>
  <c r="A22" i="377" s="1"/>
  <c r="E21" i="377"/>
  <c r="C21" i="377"/>
  <c r="A21" i="377"/>
  <c r="D23" i="481"/>
  <c r="C23" i="481"/>
  <c r="A23" i="481"/>
  <c r="B24" i="481" a="1"/>
  <c r="B24" i="481" s="1"/>
  <c r="A22" i="481"/>
  <c r="D22" i="481"/>
  <c r="C22" i="481"/>
  <c r="J5" i="387"/>
  <c r="J5" i="447"/>
  <c r="L5" i="447" s="1"/>
  <c r="C4" i="387"/>
  <c r="AJ88" i="361"/>
  <c r="AJ89" i="361"/>
  <c r="AJ90" i="361"/>
  <c r="AJ91" i="361"/>
  <c r="AJ93" i="361"/>
  <c r="C4" i="447"/>
  <c r="E4" i="447" s="1"/>
  <c r="C5" i="447"/>
  <c r="E5" i="447" s="1"/>
  <c r="J4" i="447"/>
  <c r="L4" i="447" s="1"/>
  <c r="J5" i="386"/>
  <c r="L5" i="386" s="1"/>
  <c r="C5" i="386"/>
  <c r="E5" i="386" s="1"/>
  <c r="C4" i="386"/>
  <c r="E4" i="386" s="1"/>
  <c r="J4" i="386"/>
  <c r="L4" i="386" s="1"/>
  <c r="C4" i="385"/>
  <c r="C22" i="377" l="1"/>
  <c r="E22" i="377"/>
  <c r="D22" i="377"/>
  <c r="C24" i="481"/>
  <c r="E24" i="481"/>
  <c r="D24" i="481"/>
  <c r="A24" i="481"/>
  <c r="A20" i="472" l="1"/>
  <c r="D20" i="472"/>
  <c r="E20" i="472"/>
  <c r="H14" i="472"/>
  <c r="K14" i="472"/>
  <c r="L14" i="472"/>
  <c r="L15" i="472" l="1"/>
  <c r="K15" i="472"/>
  <c r="H15" i="472"/>
  <c r="C4" i="384"/>
  <c r="J5" i="433"/>
  <c r="C4" i="433"/>
  <c r="B24" i="377" l="1"/>
  <c r="E6" i="376"/>
  <c r="K40" i="375"/>
  <c r="L40" i="375"/>
  <c r="K44" i="375"/>
  <c r="L44" i="375"/>
  <c r="J5" i="372"/>
  <c r="C4" i="382"/>
  <c r="C5" i="367"/>
  <c r="J5" i="381"/>
  <c r="C4" i="405"/>
  <c r="J4" i="378"/>
  <c r="C4" i="378"/>
  <c r="C4" i="376"/>
  <c r="E5" i="378"/>
  <c r="C4" i="367"/>
  <c r="C4" i="460"/>
  <c r="E4" i="460" s="1"/>
  <c r="J5" i="460"/>
  <c r="L5" i="460" s="1"/>
  <c r="E5" i="460"/>
  <c r="J4" i="460"/>
  <c r="L4" i="460" s="1"/>
  <c r="D24" i="377" l="1"/>
  <c r="A24" i="377"/>
  <c r="C24" i="377"/>
  <c r="E24" i="377"/>
  <c r="B25" i="377"/>
  <c r="B3" i="477"/>
  <c r="E3" i="477"/>
  <c r="B25" i="460"/>
  <c r="J5" i="458"/>
  <c r="L5" i="458" s="1"/>
  <c r="E5" i="458"/>
  <c r="J4" i="458"/>
  <c r="L4" i="458" s="1"/>
  <c r="E4" i="458"/>
  <c r="AJ26" i="361"/>
  <c r="AJ27" i="361"/>
  <c r="AJ28" i="361"/>
  <c r="AJ29" i="361"/>
  <c r="AJ30" i="361"/>
  <c r="AJ31" i="361"/>
  <c r="AJ32" i="361"/>
  <c r="AJ33" i="361"/>
  <c r="AJ34" i="361"/>
  <c r="AJ35" i="361"/>
  <c r="AJ36" i="361"/>
  <c r="AJ37" i="361"/>
  <c r="AJ38" i="361"/>
  <c r="AJ39" i="361"/>
  <c r="AJ40" i="361"/>
  <c r="AJ41" i="361"/>
  <c r="AJ42" i="361"/>
  <c r="AJ43" i="361"/>
  <c r="AJ44" i="361"/>
  <c r="AJ45" i="361"/>
  <c r="AJ46" i="361"/>
  <c r="AJ47" i="361"/>
  <c r="AJ48" i="361"/>
  <c r="AJ49" i="361"/>
  <c r="AJ50" i="361"/>
  <c r="AJ51" i="361"/>
  <c r="AJ52" i="361"/>
  <c r="AJ53" i="361"/>
  <c r="AJ54" i="361"/>
  <c r="AJ55" i="361"/>
  <c r="AJ56" i="361"/>
  <c r="AJ81" i="361"/>
  <c r="AJ57" i="361"/>
  <c r="AJ58" i="361"/>
  <c r="AJ59" i="361"/>
  <c r="AJ60" i="361"/>
  <c r="AJ61" i="361"/>
  <c r="AJ62" i="361"/>
  <c r="AJ63" i="361"/>
  <c r="AJ64" i="361"/>
  <c r="AJ65" i="361"/>
  <c r="AJ66" i="361"/>
  <c r="AJ67" i="361"/>
  <c r="AJ68" i="361"/>
  <c r="AJ69" i="361"/>
  <c r="AJ70" i="361"/>
  <c r="AJ71" i="361"/>
  <c r="AJ73" i="361"/>
  <c r="AJ74" i="361"/>
  <c r="AJ75" i="361"/>
  <c r="AJ76" i="361"/>
  <c r="AJ77" i="361"/>
  <c r="AJ78" i="361"/>
  <c r="AJ79" i="361"/>
  <c r="AJ80" i="361"/>
  <c r="AJ84" i="361"/>
  <c r="AJ85" i="361"/>
  <c r="AJ86" i="361"/>
  <c r="AJ87" i="361"/>
  <c r="AJ25" i="361"/>
  <c r="C25" i="377" l="1"/>
  <c r="A25" i="377"/>
  <c r="E25" i="377"/>
  <c r="D25" i="377"/>
  <c r="B26" i="377"/>
  <c r="E3" i="479"/>
  <c r="B8" i="479"/>
  <c r="I8" i="479" a="1"/>
  <c r="I8" i="479" s="1"/>
  <c r="E3" i="478"/>
  <c r="B3" i="478"/>
  <c r="I7" i="477"/>
  <c r="B7" i="477"/>
  <c r="B20" i="477"/>
  <c r="E25" i="460"/>
  <c r="D25" i="460"/>
  <c r="B20" i="458"/>
  <c r="B7" i="458"/>
  <c r="I7" i="457"/>
  <c r="J5" i="457"/>
  <c r="L5" i="457" s="1"/>
  <c r="E5" i="457"/>
  <c r="J4" i="457"/>
  <c r="L4" i="457" s="1"/>
  <c r="J6" i="456"/>
  <c r="L6" i="456" s="1"/>
  <c r="E5" i="456"/>
  <c r="J5" i="456"/>
  <c r="L5" i="456" s="1"/>
  <c r="E4" i="456"/>
  <c r="J5" i="455"/>
  <c r="L5" i="455" s="1"/>
  <c r="E5" i="455"/>
  <c r="E4" i="455"/>
  <c r="J5" i="393"/>
  <c r="J5" i="395"/>
  <c r="C5" i="391"/>
  <c r="C26" i="377" l="1"/>
  <c r="A26" i="377"/>
  <c r="E26" i="377"/>
  <c r="D26" i="377"/>
  <c r="B27" i="377"/>
  <c r="J8" i="479"/>
  <c r="H8" i="479"/>
  <c r="L8" i="479"/>
  <c r="K8" i="479"/>
  <c r="I9" i="479" a="1"/>
  <c r="I9" i="479" s="1"/>
  <c r="A8" i="479"/>
  <c r="E8" i="479"/>
  <c r="D8" i="479"/>
  <c r="B9" i="479" a="1"/>
  <c r="B9" i="479" s="1"/>
  <c r="B10" i="479" s="1" a="1"/>
  <c r="B10" i="479" s="1"/>
  <c r="B11" i="479" s="1" a="1"/>
  <c r="B11" i="479" s="1"/>
  <c r="C8" i="479"/>
  <c r="E3" i="480"/>
  <c r="B9" i="480" a="1"/>
  <c r="B9" i="480" s="1"/>
  <c r="I9" i="480" a="1"/>
  <c r="I9" i="480" s="1"/>
  <c r="I7" i="478"/>
  <c r="B7" i="478"/>
  <c r="I15" i="478"/>
  <c r="B17" i="478"/>
  <c r="B8" i="477" a="1"/>
  <c r="B8" i="477" s="1"/>
  <c r="I8" i="477" a="1"/>
  <c r="I8" i="477" s="1"/>
  <c r="E20" i="458"/>
  <c r="D20" i="458"/>
  <c r="J4" i="455"/>
  <c r="L4" i="455" s="1"/>
  <c r="B23" i="456"/>
  <c r="B8" i="456"/>
  <c r="B22" i="455"/>
  <c r="B7" i="455"/>
  <c r="E33" i="482" l="1"/>
  <c r="A33" i="482"/>
  <c r="D33" i="482"/>
  <c r="C33" i="482"/>
  <c r="E27" i="377"/>
  <c r="A27" i="377"/>
  <c r="B28" i="377"/>
  <c r="C27" i="377"/>
  <c r="D27" i="377"/>
  <c r="I10" i="479" a="1"/>
  <c r="I10" i="479" s="1"/>
  <c r="C11" i="479"/>
  <c r="A11" i="479"/>
  <c r="E11" i="479"/>
  <c r="D11" i="479"/>
  <c r="B12" i="479" a="1"/>
  <c r="B12" i="479" s="1"/>
  <c r="L9" i="480"/>
  <c r="K9" i="480"/>
  <c r="J9" i="480"/>
  <c r="H9" i="480"/>
  <c r="I10" i="480" a="1"/>
  <c r="I10" i="480" s="1"/>
  <c r="I11" i="480" s="1" a="1"/>
  <c r="I11" i="480" s="1"/>
  <c r="B10" i="480" a="1"/>
  <c r="B10" i="480" s="1"/>
  <c r="A9" i="480"/>
  <c r="C9" i="480"/>
  <c r="E9" i="480"/>
  <c r="D9" i="480"/>
  <c r="J9" i="479"/>
  <c r="K9" i="479"/>
  <c r="L9" i="479"/>
  <c r="H9" i="479"/>
  <c r="E10" i="479"/>
  <c r="D10" i="479"/>
  <c r="A10" i="479"/>
  <c r="C10" i="479"/>
  <c r="C9" i="479"/>
  <c r="A9" i="479"/>
  <c r="E9" i="479"/>
  <c r="D9" i="479"/>
  <c r="K15" i="478"/>
  <c r="L15" i="478"/>
  <c r="B8" i="478" a="1"/>
  <c r="B8" i="478" s="1"/>
  <c r="B9" i="478" s="1" a="1"/>
  <c r="B9" i="478" s="1"/>
  <c r="E17" i="478"/>
  <c r="D17" i="478"/>
  <c r="I8" i="478" a="1"/>
  <c r="I8" i="478" s="1"/>
  <c r="H8" i="477"/>
  <c r="J8" i="477"/>
  <c r="K8" i="477"/>
  <c r="L8" i="477"/>
  <c r="E8" i="477"/>
  <c r="A8" i="477"/>
  <c r="C8" i="477"/>
  <c r="D8" i="477"/>
  <c r="I9" i="477" a="1"/>
  <c r="I9" i="477" s="1"/>
  <c r="B9" i="477" a="1"/>
  <c r="B9" i="477" s="1"/>
  <c r="E23" i="456"/>
  <c r="D23" i="456"/>
  <c r="E22" i="455"/>
  <c r="D22" i="455"/>
  <c r="J5" i="390"/>
  <c r="L5" i="390" s="1"/>
  <c r="C5" i="390"/>
  <c r="E5" i="390" s="1"/>
  <c r="J4" i="390"/>
  <c r="L4" i="390" s="1"/>
  <c r="E4" i="390"/>
  <c r="E34" i="482" l="1"/>
  <c r="A34" i="482"/>
  <c r="D34" i="482"/>
  <c r="C34" i="482"/>
  <c r="D28" i="377"/>
  <c r="A28" i="377"/>
  <c r="C28" i="377"/>
  <c r="E28" i="377"/>
  <c r="B29" i="377"/>
  <c r="B35" i="481" a="1"/>
  <c r="B35" i="481" s="1"/>
  <c r="K10" i="479"/>
  <c r="H10" i="479"/>
  <c r="I12" i="480" a="1"/>
  <c r="I12" i="480" s="1"/>
  <c r="J12" i="480" s="1"/>
  <c r="J10" i="479"/>
  <c r="I11" i="479" a="1"/>
  <c r="I11" i="479" s="1"/>
  <c r="I12" i="479" s="1" a="1"/>
  <c r="I12" i="479" s="1"/>
  <c r="L10" i="479"/>
  <c r="B11" i="480" a="1"/>
  <c r="B11" i="480" s="1"/>
  <c r="B12" i="480" s="1" a="1"/>
  <c r="B12" i="480" s="1"/>
  <c r="C10" i="480"/>
  <c r="D10" i="480"/>
  <c r="A10" i="480"/>
  <c r="E10" i="480"/>
  <c r="A12" i="479"/>
  <c r="C12" i="479"/>
  <c r="D12" i="479"/>
  <c r="E12" i="479"/>
  <c r="B3" i="386"/>
  <c r="B25" i="386" s="1"/>
  <c r="E3" i="386"/>
  <c r="K11" i="480"/>
  <c r="J11" i="480"/>
  <c r="H11" i="480"/>
  <c r="L11" i="480"/>
  <c r="B13" i="479" a="1"/>
  <c r="B13" i="479" s="1"/>
  <c r="L10" i="480"/>
  <c r="J10" i="480"/>
  <c r="H10" i="480"/>
  <c r="K10" i="480"/>
  <c r="C9" i="478"/>
  <c r="E9" i="478"/>
  <c r="A9" i="478"/>
  <c r="D9" i="478"/>
  <c r="D8" i="478"/>
  <c r="C8" i="478"/>
  <c r="E8" i="478"/>
  <c r="A8" i="478"/>
  <c r="I9" i="478" a="1"/>
  <c r="I9" i="478" s="1"/>
  <c r="I10" i="478" s="1" a="1"/>
  <c r="I10" i="478" s="1"/>
  <c r="H8" i="478"/>
  <c r="L8" i="478"/>
  <c r="J8" i="478"/>
  <c r="K8" i="478"/>
  <c r="B10" i="478" a="1"/>
  <c r="B10" i="478" s="1"/>
  <c r="B11" i="478" s="1" a="1"/>
  <c r="B11" i="478" s="1"/>
  <c r="C9" i="477"/>
  <c r="E9" i="477"/>
  <c r="D9" i="477"/>
  <c r="A9" i="477"/>
  <c r="I10" i="477" a="1"/>
  <c r="I10" i="477" s="1"/>
  <c r="K9" i="477"/>
  <c r="H9" i="477"/>
  <c r="J9" i="477"/>
  <c r="L9" i="477"/>
  <c r="B10" i="477" a="1"/>
  <c r="B10" i="477" s="1"/>
  <c r="B7" i="386" l="1"/>
  <c r="B19" i="386"/>
  <c r="I17" i="386"/>
  <c r="I7" i="386"/>
  <c r="I8" i="386" s="1" a="1"/>
  <c r="I8" i="386" s="1"/>
  <c r="L8" i="386" s="1"/>
  <c r="D35" i="482"/>
  <c r="C35" i="482"/>
  <c r="E35" i="482"/>
  <c r="A35" i="482"/>
  <c r="C29" i="377"/>
  <c r="A29" i="377"/>
  <c r="E29" i="377"/>
  <c r="D29" i="377"/>
  <c r="B30" i="377"/>
  <c r="A30" i="377" s="1"/>
  <c r="D35" i="481"/>
  <c r="A35" i="481"/>
  <c r="C35" i="481"/>
  <c r="E35" i="481"/>
  <c r="I13" i="480" a="1"/>
  <c r="I13" i="480" s="1"/>
  <c r="K13" i="480" s="1"/>
  <c r="L12" i="480"/>
  <c r="K12" i="480"/>
  <c r="H12" i="480"/>
  <c r="H12" i="479"/>
  <c r="K12" i="479"/>
  <c r="J12" i="479"/>
  <c r="L12" i="479"/>
  <c r="J11" i="479"/>
  <c r="L11" i="479"/>
  <c r="K11" i="479"/>
  <c r="H11" i="479"/>
  <c r="I13" i="479" a="1"/>
  <c r="I13" i="479" s="1"/>
  <c r="E11" i="480"/>
  <c r="C11" i="480"/>
  <c r="D11" i="480"/>
  <c r="A11" i="480"/>
  <c r="B13" i="480" a="1"/>
  <c r="B13" i="480" s="1"/>
  <c r="A12" i="480"/>
  <c r="C12" i="480"/>
  <c r="D12" i="480"/>
  <c r="E12" i="480"/>
  <c r="D13" i="479"/>
  <c r="C13" i="479"/>
  <c r="E13" i="479"/>
  <c r="A13" i="479"/>
  <c r="B14" i="479" a="1"/>
  <c r="B14" i="479" s="1"/>
  <c r="B3" i="447"/>
  <c r="B19" i="447" s="1"/>
  <c r="E3" i="447"/>
  <c r="E11" i="478"/>
  <c r="D11" i="478"/>
  <c r="C11" i="478"/>
  <c r="A11" i="478"/>
  <c r="I11" i="478" a="1"/>
  <c r="I11" i="478" s="1"/>
  <c r="K10" i="478"/>
  <c r="H10" i="478"/>
  <c r="L10" i="478"/>
  <c r="J10" i="478"/>
  <c r="B12" i="478" a="1"/>
  <c r="B12" i="478" s="1"/>
  <c r="C10" i="478"/>
  <c r="E10" i="478"/>
  <c r="A10" i="478"/>
  <c r="D10" i="478"/>
  <c r="H9" i="478"/>
  <c r="L9" i="478"/>
  <c r="J9" i="478"/>
  <c r="K9" i="478"/>
  <c r="B11" i="477" a="1"/>
  <c r="B11" i="477" s="1"/>
  <c r="K10" i="477"/>
  <c r="L10" i="477"/>
  <c r="H10" i="477"/>
  <c r="J10" i="477"/>
  <c r="I11" i="477" a="1"/>
  <c r="I11" i="477" s="1"/>
  <c r="E10" i="477"/>
  <c r="A10" i="477"/>
  <c r="D10" i="477"/>
  <c r="C10" i="477"/>
  <c r="L5" i="451"/>
  <c r="C5" i="451"/>
  <c r="E5" i="451" s="1"/>
  <c r="J4" i="451"/>
  <c r="L4" i="451" s="1"/>
  <c r="E4" i="451"/>
  <c r="I7" i="447" l="1"/>
  <c r="I8" i="447" s="1" a="1"/>
  <c r="I8" i="447" s="1"/>
  <c r="I9" i="447" s="1" a="1"/>
  <c r="I9" i="447" s="1"/>
  <c r="J9" i="447" s="1"/>
  <c r="B8" i="386" a="1"/>
  <c r="B8" i="386" s="1"/>
  <c r="B9" i="386" s="1" a="1"/>
  <c r="B9" i="386" s="1"/>
  <c r="A9" i="386" s="1"/>
  <c r="B7" i="447"/>
  <c r="C36" i="482"/>
  <c r="E36" i="482"/>
  <c r="A36" i="482"/>
  <c r="D36" i="482"/>
  <c r="C30" i="377"/>
  <c r="B31" i="377"/>
  <c r="D30" i="377"/>
  <c r="E30" i="377"/>
  <c r="H13" i="480"/>
  <c r="L13" i="480"/>
  <c r="I14" i="480" a="1"/>
  <c r="I14" i="480" s="1"/>
  <c r="I15" i="480" s="1" a="1"/>
  <c r="I15" i="480" s="1"/>
  <c r="J13" i="480"/>
  <c r="H13" i="479"/>
  <c r="K13" i="479"/>
  <c r="J13" i="479"/>
  <c r="L13" i="479"/>
  <c r="I14" i="479" a="1"/>
  <c r="I14" i="479" s="1"/>
  <c r="H8" i="386"/>
  <c r="K8" i="386"/>
  <c r="J8" i="386"/>
  <c r="A13" i="480"/>
  <c r="E13" i="480"/>
  <c r="D13" i="480"/>
  <c r="C13" i="480"/>
  <c r="I9" i="386" a="1"/>
  <c r="I9" i="386" s="1"/>
  <c r="H9" i="386" s="1"/>
  <c r="B14" i="480" a="1"/>
  <c r="B14" i="480" s="1"/>
  <c r="B15" i="479" a="1"/>
  <c r="B15" i="479" s="1"/>
  <c r="B16" i="479" s="1" a="1"/>
  <c r="B16" i="479" s="1"/>
  <c r="D14" i="479"/>
  <c r="A14" i="479"/>
  <c r="C14" i="479"/>
  <c r="E14" i="479"/>
  <c r="B13" i="478" a="1"/>
  <c r="B13" i="478" s="1"/>
  <c r="B14" i="478" s="1" a="1"/>
  <c r="B14" i="478" s="1"/>
  <c r="A12" i="478"/>
  <c r="E12" i="478"/>
  <c r="C12" i="478"/>
  <c r="D12" i="478"/>
  <c r="I12" i="478" a="1"/>
  <c r="I12" i="478" s="1"/>
  <c r="L11" i="478"/>
  <c r="K11" i="478"/>
  <c r="H11" i="478"/>
  <c r="J11" i="478"/>
  <c r="I12" i="477" a="1"/>
  <c r="I12" i="477" s="1"/>
  <c r="K12" i="477" s="1"/>
  <c r="J11" i="477"/>
  <c r="L11" i="477"/>
  <c r="K11" i="477"/>
  <c r="H11" i="477"/>
  <c r="C11" i="477"/>
  <c r="E11" i="477"/>
  <c r="D11" i="477"/>
  <c r="A11" i="477"/>
  <c r="B12" i="477" a="1"/>
  <c r="B12" i="477" s="1"/>
  <c r="B8" i="447" l="1" a="1"/>
  <c r="B8" i="447" s="1"/>
  <c r="D8" i="386"/>
  <c r="E8" i="386"/>
  <c r="A8" i="386"/>
  <c r="C8" i="386"/>
  <c r="D9" i="386"/>
  <c r="B10" i="386" a="1"/>
  <c r="B10" i="386" s="1"/>
  <c r="C10" i="386" s="1"/>
  <c r="E9" i="386"/>
  <c r="C9" i="386"/>
  <c r="E37" i="482"/>
  <c r="A37" i="482"/>
  <c r="D37" i="482"/>
  <c r="C37" i="482"/>
  <c r="B32" i="377"/>
  <c r="C32" i="377" s="1"/>
  <c r="A31" i="377"/>
  <c r="E31" i="377"/>
  <c r="D31" i="377"/>
  <c r="C31" i="377"/>
  <c r="J14" i="480"/>
  <c r="K14" i="480"/>
  <c r="L14" i="480"/>
  <c r="H14" i="480"/>
  <c r="J9" i="386"/>
  <c r="J8" i="447"/>
  <c r="L9" i="386"/>
  <c r="H8" i="447"/>
  <c r="L14" i="479"/>
  <c r="K14" i="479"/>
  <c r="J14" i="479"/>
  <c r="H14" i="479"/>
  <c r="K9" i="386"/>
  <c r="I10" i="386" a="1"/>
  <c r="I10" i="386" s="1"/>
  <c r="I10" i="447" a="1"/>
  <c r="I10" i="447" s="1"/>
  <c r="I11" i="447" s="1" a="1"/>
  <c r="I11" i="447" s="1"/>
  <c r="J11" i="447" s="1"/>
  <c r="I15" i="479" a="1"/>
  <c r="I15" i="479" s="1"/>
  <c r="A16" i="479"/>
  <c r="D16" i="479"/>
  <c r="C16" i="479"/>
  <c r="E16" i="479"/>
  <c r="K15" i="480"/>
  <c r="J15" i="480"/>
  <c r="H15" i="480"/>
  <c r="L15" i="480"/>
  <c r="I16" i="480" a="1"/>
  <c r="I16" i="480" s="1"/>
  <c r="I17" i="480" s="1" a="1"/>
  <c r="I17" i="480" s="1"/>
  <c r="K9" i="447"/>
  <c r="H9" i="447"/>
  <c r="K8" i="447"/>
  <c r="L9" i="447"/>
  <c r="B15" i="480" a="1"/>
  <c r="B15" i="480" s="1"/>
  <c r="D14" i="480"/>
  <c r="C14" i="480"/>
  <c r="E14" i="480"/>
  <c r="A14" i="480"/>
  <c r="L8" i="447"/>
  <c r="C15" i="479"/>
  <c r="E15" i="479"/>
  <c r="A15" i="479"/>
  <c r="D15" i="479"/>
  <c r="B17" i="479" a="1"/>
  <c r="B17" i="479" s="1"/>
  <c r="C14" i="478"/>
  <c r="D14" i="478"/>
  <c r="A14" i="478"/>
  <c r="E14" i="478"/>
  <c r="J12" i="478"/>
  <c r="L12" i="478"/>
  <c r="K12" i="478"/>
  <c r="H12" i="478"/>
  <c r="I13" i="478" a="1"/>
  <c r="I13" i="478" s="1"/>
  <c r="D13" i="478"/>
  <c r="C13" i="478"/>
  <c r="A13" i="478"/>
  <c r="E13" i="478"/>
  <c r="L12" i="477"/>
  <c r="J12" i="477"/>
  <c r="H12" i="477"/>
  <c r="I13" i="477" a="1"/>
  <c r="I13" i="477" s="1"/>
  <c r="I14" i="477" s="1" a="1"/>
  <c r="I14" i="477" s="1"/>
  <c r="K14" i="477" s="1"/>
  <c r="E12" i="477"/>
  <c r="D12" i="477"/>
  <c r="A12" i="477"/>
  <c r="C12" i="477"/>
  <c r="B13" i="477" a="1"/>
  <c r="B13" i="477" s="1"/>
  <c r="B9" i="447" l="1" a="1"/>
  <c r="B9" i="447" s="1"/>
  <c r="C8" i="447"/>
  <c r="D8" i="447"/>
  <c r="A8" i="447"/>
  <c r="E8" i="447"/>
  <c r="A10" i="386"/>
  <c r="D10" i="386"/>
  <c r="B11" i="386" a="1"/>
  <c r="B11" i="386" s="1"/>
  <c r="D11" i="386" s="1"/>
  <c r="E10" i="386"/>
  <c r="L10" i="386"/>
  <c r="E38" i="482"/>
  <c r="A38" i="482"/>
  <c r="D38" i="482"/>
  <c r="C38" i="482"/>
  <c r="E32" i="377"/>
  <c r="D32" i="377"/>
  <c r="B33" i="377"/>
  <c r="A33" i="377" s="1"/>
  <c r="A32" i="377"/>
  <c r="J10" i="386"/>
  <c r="I11" i="386" a="1"/>
  <c r="I11" i="386" s="1"/>
  <c r="J11" i="386" s="1"/>
  <c r="H10" i="386"/>
  <c r="K10" i="386"/>
  <c r="K10" i="447"/>
  <c r="J10" i="447"/>
  <c r="H10" i="447"/>
  <c r="L10" i="447"/>
  <c r="J15" i="479"/>
  <c r="K15" i="479"/>
  <c r="H15" i="479"/>
  <c r="L15" i="479"/>
  <c r="K11" i="447"/>
  <c r="L11" i="447"/>
  <c r="I16" i="479" a="1"/>
  <c r="I16" i="479" s="1"/>
  <c r="H11" i="447"/>
  <c r="I12" i="447" a="1"/>
  <c r="I12" i="447" s="1"/>
  <c r="J17" i="480"/>
  <c r="L17" i="480"/>
  <c r="K17" i="480"/>
  <c r="H17" i="480"/>
  <c r="I18" i="480" a="1"/>
  <c r="I18" i="480" s="1"/>
  <c r="I19" i="480" s="1" a="1"/>
  <c r="I19" i="480" s="1"/>
  <c r="I8" i="466" a="1"/>
  <c r="I8" i="466" s="1"/>
  <c r="B8" i="466" a="1"/>
  <c r="B8" i="466" s="1"/>
  <c r="E3" i="466"/>
  <c r="C17" i="479"/>
  <c r="D17" i="479"/>
  <c r="E17" i="479"/>
  <c r="A17" i="479"/>
  <c r="E15" i="480"/>
  <c r="C15" i="480"/>
  <c r="D15" i="480"/>
  <c r="A15" i="480"/>
  <c r="B16" i="480" a="1"/>
  <c r="B16" i="480" s="1"/>
  <c r="B18" i="479" a="1"/>
  <c r="B18" i="479" s="1"/>
  <c r="K16" i="480"/>
  <c r="H16" i="480"/>
  <c r="L16" i="480"/>
  <c r="J16" i="480"/>
  <c r="I14" i="478" a="1"/>
  <c r="I14" i="478" s="1"/>
  <c r="J13" i="478"/>
  <c r="L13" i="478"/>
  <c r="K13" i="478"/>
  <c r="H13" i="478"/>
  <c r="K13" i="477"/>
  <c r="L14" i="477"/>
  <c r="L13" i="477"/>
  <c r="J14" i="477"/>
  <c r="J13" i="477"/>
  <c r="H14" i="477"/>
  <c r="H13" i="477"/>
  <c r="I15" i="477" a="1"/>
  <c r="I15" i="477" s="1"/>
  <c r="H15" i="477" s="1"/>
  <c r="E13" i="477"/>
  <c r="D13" i="477"/>
  <c r="A13" i="477"/>
  <c r="C13" i="477"/>
  <c r="B14" i="477" a="1"/>
  <c r="B14" i="477" s="1"/>
  <c r="B15" i="477" s="1" a="1"/>
  <c r="B15" i="477" s="1"/>
  <c r="B16" i="477" s="1" a="1"/>
  <c r="B16" i="477" s="1"/>
  <c r="I9" i="466" l="1" a="1"/>
  <c r="I9" i="466" s="1"/>
  <c r="I10" i="466" s="1" a="1"/>
  <c r="I10" i="466" s="1"/>
  <c r="E9" i="447"/>
  <c r="B10" i="447" a="1"/>
  <c r="B10" i="447" s="1"/>
  <c r="B11" i="447" s="1" a="1"/>
  <c r="B11" i="447" s="1"/>
  <c r="A11" i="447" s="1"/>
  <c r="C9" i="447"/>
  <c r="A9" i="447"/>
  <c r="D9" i="447"/>
  <c r="C11" i="386"/>
  <c r="A11" i="386"/>
  <c r="E11" i="386"/>
  <c r="B12" i="386" a="1"/>
  <c r="B12" i="386" s="1"/>
  <c r="D12" i="386" s="1"/>
  <c r="K12" i="447"/>
  <c r="D33" i="377"/>
  <c r="C33" i="377"/>
  <c r="E33" i="377"/>
  <c r="B34" i="377"/>
  <c r="D34" i="377" s="1"/>
  <c r="I12" i="386" a="1"/>
  <c r="I12" i="386" s="1"/>
  <c r="I13" i="386" s="1" a="1"/>
  <c r="I13" i="386" s="1"/>
  <c r="L13" i="386" s="1"/>
  <c r="H11" i="386"/>
  <c r="K11" i="386"/>
  <c r="L11" i="386"/>
  <c r="H12" i="447"/>
  <c r="J12" i="447"/>
  <c r="L12" i="447"/>
  <c r="K16" i="479"/>
  <c r="L16" i="479"/>
  <c r="J16" i="479"/>
  <c r="H16" i="479"/>
  <c r="I17" i="479" a="1"/>
  <c r="I17" i="479" s="1"/>
  <c r="I13" i="447" a="1"/>
  <c r="I13" i="447" s="1"/>
  <c r="H13" i="447" s="1"/>
  <c r="K19" i="480"/>
  <c r="J19" i="480"/>
  <c r="H19" i="480"/>
  <c r="L19" i="480"/>
  <c r="L18" i="480"/>
  <c r="J18" i="480"/>
  <c r="K18" i="480"/>
  <c r="H18" i="480"/>
  <c r="D16" i="480"/>
  <c r="E16" i="480"/>
  <c r="A16" i="480"/>
  <c r="C16" i="480"/>
  <c r="B9" i="466" a="1"/>
  <c r="B9" i="466" s="1"/>
  <c r="C8" i="466"/>
  <c r="A8" i="466"/>
  <c r="D8" i="466"/>
  <c r="E8" i="466"/>
  <c r="I20" i="480" a="1"/>
  <c r="I20" i="480" s="1"/>
  <c r="K8" i="466"/>
  <c r="H8" i="466"/>
  <c r="J8" i="466"/>
  <c r="L8" i="466"/>
  <c r="B17" i="480" a="1"/>
  <c r="B17" i="480" s="1"/>
  <c r="E18" i="479"/>
  <c r="D18" i="479"/>
  <c r="A18" i="479"/>
  <c r="C18" i="479"/>
  <c r="B19" i="479" a="1"/>
  <c r="B19" i="479" s="1"/>
  <c r="L14" i="478"/>
  <c r="K14" i="478"/>
  <c r="H14" i="478"/>
  <c r="J14" i="478"/>
  <c r="K15" i="477"/>
  <c r="L15" i="477"/>
  <c r="I16" i="477" a="1"/>
  <c r="I16" i="477" s="1"/>
  <c r="I17" i="477" s="1" a="1"/>
  <c r="I17" i="477" s="1"/>
  <c r="K17" i="477" s="1"/>
  <c r="J15" i="477"/>
  <c r="C16" i="477"/>
  <c r="E16" i="477"/>
  <c r="D16" i="477"/>
  <c r="A16" i="477"/>
  <c r="B17" i="477" a="1"/>
  <c r="B17" i="477" s="1"/>
  <c r="D15" i="477"/>
  <c r="C15" i="477"/>
  <c r="A15" i="477"/>
  <c r="E15" i="477"/>
  <c r="C14" i="477"/>
  <c r="E14" i="477"/>
  <c r="D14" i="477"/>
  <c r="A14" i="477"/>
  <c r="J10" i="466" l="1"/>
  <c r="K10" i="466"/>
  <c r="L10" i="466"/>
  <c r="H10" i="466"/>
  <c r="I11" i="466" a="1"/>
  <c r="I11" i="466" s="1"/>
  <c r="I12" i="466" s="1" a="1"/>
  <c r="I12" i="466" s="1"/>
  <c r="H9" i="466"/>
  <c r="J9" i="466"/>
  <c r="K9" i="466"/>
  <c r="L9" i="466"/>
  <c r="B12" i="447" a="1"/>
  <c r="B12" i="447" s="1"/>
  <c r="E11" i="447"/>
  <c r="D11" i="447"/>
  <c r="E10" i="447"/>
  <c r="C11" i="447"/>
  <c r="A10" i="447"/>
  <c r="C10" i="447"/>
  <c r="D10" i="447"/>
  <c r="B13" i="386" a="1"/>
  <c r="B13" i="386" s="1"/>
  <c r="A13" i="386" s="1"/>
  <c r="C12" i="386"/>
  <c r="E12" i="386"/>
  <c r="A12" i="386"/>
  <c r="A34" i="377"/>
  <c r="B35" i="377"/>
  <c r="B36" i="377" s="1"/>
  <c r="B37" i="377" s="1"/>
  <c r="A37" i="377" s="1"/>
  <c r="C34" i="377"/>
  <c r="E34" i="377"/>
  <c r="H12" i="386"/>
  <c r="J12" i="386"/>
  <c r="K12" i="386"/>
  <c r="I14" i="386" a="1"/>
  <c r="I14" i="386" s="1"/>
  <c r="L14" i="386" s="1"/>
  <c r="H13" i="386"/>
  <c r="J13" i="386"/>
  <c r="K13" i="386"/>
  <c r="I14" i="447" a="1"/>
  <c r="I14" i="447" s="1"/>
  <c r="L12" i="386"/>
  <c r="K13" i="447"/>
  <c r="J13" i="447"/>
  <c r="L13" i="447"/>
  <c r="I18" i="479" a="1"/>
  <c r="I18" i="479" s="1"/>
  <c r="K17" i="479"/>
  <c r="L17" i="479"/>
  <c r="J17" i="479"/>
  <c r="H17" i="479"/>
  <c r="B10" i="466" a="1"/>
  <c r="B10" i="466" s="1"/>
  <c r="C9" i="466"/>
  <c r="A9" i="466"/>
  <c r="E9" i="466"/>
  <c r="D9" i="466"/>
  <c r="K20" i="480"/>
  <c r="L20" i="480"/>
  <c r="J20" i="480"/>
  <c r="H20" i="480"/>
  <c r="I21" i="480" a="1"/>
  <c r="I21" i="480" s="1"/>
  <c r="A17" i="480"/>
  <c r="C17" i="480"/>
  <c r="E17" i="480"/>
  <c r="D17" i="480"/>
  <c r="B18" i="480" a="1"/>
  <c r="B18" i="480" s="1"/>
  <c r="A19" i="479"/>
  <c r="C19" i="479"/>
  <c r="D19" i="479"/>
  <c r="E19" i="479"/>
  <c r="B20" i="479" a="1"/>
  <c r="B20" i="479" s="1"/>
  <c r="L16" i="477"/>
  <c r="J17" i="477"/>
  <c r="J16" i="477"/>
  <c r="H16" i="477"/>
  <c r="K16" i="477"/>
  <c r="H17" i="477"/>
  <c r="L17" i="477"/>
  <c r="I18" i="477" a="1"/>
  <c r="I18" i="477" s="1"/>
  <c r="J18" i="477" s="1"/>
  <c r="E17" i="477"/>
  <c r="D17" i="477"/>
  <c r="A17" i="477"/>
  <c r="C17" i="477"/>
  <c r="B18" i="477" a="1"/>
  <c r="B18" i="477" s="1"/>
  <c r="I13" i="466" l="1" a="1"/>
  <c r="I13" i="466" s="1"/>
  <c r="I14" i="466" s="1" a="1"/>
  <c r="I14" i="466" s="1"/>
  <c r="H12" i="466"/>
  <c r="L12" i="466"/>
  <c r="J12" i="466"/>
  <c r="K12" i="466"/>
  <c r="K11" i="466"/>
  <c r="L11" i="466"/>
  <c r="H11" i="466"/>
  <c r="J11" i="466"/>
  <c r="A12" i="447"/>
  <c r="D12" i="447"/>
  <c r="E12" i="447"/>
  <c r="C12" i="447"/>
  <c r="B13" i="447" a="1"/>
  <c r="B13" i="447" s="1"/>
  <c r="A13" i="447" s="1"/>
  <c r="B14" i="386" a="1"/>
  <c r="B14" i="386" s="1"/>
  <c r="E14" i="386" s="1"/>
  <c r="C13" i="386"/>
  <c r="D13" i="386"/>
  <c r="E13" i="386"/>
  <c r="H14" i="447"/>
  <c r="C36" i="377"/>
  <c r="C37" i="377"/>
  <c r="A35" i="377"/>
  <c r="D36" i="377"/>
  <c r="A36" i="377"/>
  <c r="D37" i="377"/>
  <c r="C35" i="377"/>
  <c r="E36" i="377"/>
  <c r="E37" i="377"/>
  <c r="E35" i="377"/>
  <c r="B38" i="377"/>
  <c r="D38" i="377" s="1"/>
  <c r="D35" i="377"/>
  <c r="J14" i="447"/>
  <c r="I15" i="386" a="1"/>
  <c r="I15" i="386" s="1"/>
  <c r="K15" i="386" s="1"/>
  <c r="J14" i="386"/>
  <c r="H14" i="386"/>
  <c r="K14" i="447"/>
  <c r="I15" i="447" a="1"/>
  <c r="I15" i="447" s="1"/>
  <c r="L15" i="447" s="1"/>
  <c r="K14" i="386"/>
  <c r="L14" i="447"/>
  <c r="J18" i="479"/>
  <c r="H18" i="479"/>
  <c r="K18" i="479"/>
  <c r="L18" i="479"/>
  <c r="I19" i="479" a="1"/>
  <c r="I19" i="479" s="1"/>
  <c r="L21" i="480"/>
  <c r="K21" i="480"/>
  <c r="J21" i="480"/>
  <c r="H21" i="480"/>
  <c r="I22" i="480" a="1"/>
  <c r="I22" i="480" s="1"/>
  <c r="E10" i="466"/>
  <c r="D10" i="466"/>
  <c r="C10" i="466"/>
  <c r="A10" i="466"/>
  <c r="B11" i="466" a="1"/>
  <c r="B11" i="466" s="1"/>
  <c r="E20" i="479"/>
  <c r="C20" i="479"/>
  <c r="D20" i="479"/>
  <c r="A20" i="479"/>
  <c r="B21" i="479" a="1"/>
  <c r="B21" i="479" s="1"/>
  <c r="A18" i="480"/>
  <c r="D18" i="480"/>
  <c r="C18" i="480"/>
  <c r="E18" i="480"/>
  <c r="B19" i="480" a="1"/>
  <c r="B19" i="480" s="1"/>
  <c r="L18" i="477"/>
  <c r="K18" i="477"/>
  <c r="H18" i="477"/>
  <c r="I19" i="477" a="1"/>
  <c r="I19" i="477" s="1"/>
  <c r="L19" i="477" s="1"/>
  <c r="C18" i="477"/>
  <c r="E18" i="477"/>
  <c r="D18" i="477"/>
  <c r="A18" i="477"/>
  <c r="B19" i="477" a="1"/>
  <c r="B19" i="477" s="1"/>
  <c r="E3" i="451"/>
  <c r="J4" i="382"/>
  <c r="C5" i="382"/>
  <c r="J4" i="381"/>
  <c r="I7" i="451" l="1"/>
  <c r="I15" i="466" a="1"/>
  <c r="I15" i="466" s="1"/>
  <c r="L15" i="466" s="1"/>
  <c r="J14" i="466"/>
  <c r="K14" i="466"/>
  <c r="L14" i="466"/>
  <c r="H14" i="466"/>
  <c r="J13" i="466"/>
  <c r="K13" i="466"/>
  <c r="H13" i="466"/>
  <c r="L13" i="466"/>
  <c r="C13" i="447"/>
  <c r="B14" i="447" a="1"/>
  <c r="B14" i="447" s="1"/>
  <c r="E13" i="447"/>
  <c r="D13" i="447"/>
  <c r="B15" i="386" a="1"/>
  <c r="B15" i="386" s="1"/>
  <c r="E15" i="386" s="1"/>
  <c r="C14" i="386"/>
  <c r="D14" i="386"/>
  <c r="A14" i="386"/>
  <c r="B39" i="377"/>
  <c r="D39" i="377" s="1"/>
  <c r="A38" i="377"/>
  <c r="C38" i="377"/>
  <c r="E38" i="377"/>
  <c r="I16" i="386" a="1"/>
  <c r="I16" i="386" s="1"/>
  <c r="K16" i="386" s="1"/>
  <c r="J15" i="386"/>
  <c r="L15" i="386"/>
  <c r="K15" i="447"/>
  <c r="H15" i="386"/>
  <c r="I16" i="447" a="1"/>
  <c r="I16" i="447" s="1"/>
  <c r="K16" i="447" s="1"/>
  <c r="H15" i="447"/>
  <c r="J15" i="447"/>
  <c r="L19" i="479"/>
  <c r="J19" i="479"/>
  <c r="K19" i="479"/>
  <c r="H19" i="479"/>
  <c r="I20" i="479" a="1"/>
  <c r="I20" i="479" s="1"/>
  <c r="E19" i="480"/>
  <c r="C19" i="480"/>
  <c r="A19" i="480"/>
  <c r="D19" i="480"/>
  <c r="B20" i="480" a="1"/>
  <c r="B20" i="480" s="1"/>
  <c r="H22" i="480"/>
  <c r="L22" i="480"/>
  <c r="K22" i="480"/>
  <c r="J22" i="480"/>
  <c r="I23" i="480" a="1"/>
  <c r="I23" i="480" s="1"/>
  <c r="C21" i="479"/>
  <c r="D21" i="479"/>
  <c r="E21" i="479"/>
  <c r="A21" i="479"/>
  <c r="B22" i="479" a="1"/>
  <c r="B22" i="479" s="1"/>
  <c r="A11" i="466"/>
  <c r="C11" i="466"/>
  <c r="E11" i="466"/>
  <c r="D11" i="466"/>
  <c r="B12" i="466" a="1"/>
  <c r="B12" i="466" s="1"/>
  <c r="I20" i="477" a="1"/>
  <c r="I20" i="477" s="1"/>
  <c r="K20" i="477" s="1"/>
  <c r="K19" i="477"/>
  <c r="H19" i="477"/>
  <c r="J19" i="477"/>
  <c r="E19" i="477"/>
  <c r="A19" i="477"/>
  <c r="C19" i="477"/>
  <c r="D19" i="477"/>
  <c r="B21" i="477" a="1"/>
  <c r="B21" i="477" s="1"/>
  <c r="E3" i="390"/>
  <c r="D12" i="466" l="1"/>
  <c r="E12" i="466"/>
  <c r="I8" i="451" a="1"/>
  <c r="I8" i="451" s="1"/>
  <c r="K15" i="466"/>
  <c r="J15" i="466"/>
  <c r="I16" i="466" a="1"/>
  <c r="I16" i="466" s="1"/>
  <c r="J16" i="466" s="1"/>
  <c r="H15" i="466"/>
  <c r="B15" i="447" a="1"/>
  <c r="B15" i="447" s="1"/>
  <c r="E15" i="447" s="1"/>
  <c r="C14" i="447"/>
  <c r="E14" i="447"/>
  <c r="D14" i="447"/>
  <c r="A14" i="447"/>
  <c r="B16" i="386" a="1"/>
  <c r="B16" i="386" s="1"/>
  <c r="E16" i="386" s="1"/>
  <c r="C15" i="386"/>
  <c r="D15" i="386"/>
  <c r="A15" i="386"/>
  <c r="E39" i="377"/>
  <c r="C39" i="377"/>
  <c r="A39" i="377"/>
  <c r="H16" i="386"/>
  <c r="J16" i="386"/>
  <c r="L16" i="386"/>
  <c r="I17" i="447" a="1"/>
  <c r="I17" i="447" s="1"/>
  <c r="I18" i="447" s="1" a="1"/>
  <c r="I18" i="447" s="1"/>
  <c r="H16" i="447"/>
  <c r="L16" i="447"/>
  <c r="J16" i="447"/>
  <c r="H20" i="479"/>
  <c r="K20" i="479"/>
  <c r="J20" i="479"/>
  <c r="L20" i="479"/>
  <c r="I21" i="479" a="1"/>
  <c r="I21" i="479" s="1"/>
  <c r="E20" i="480"/>
  <c r="D20" i="480"/>
  <c r="C20" i="480"/>
  <c r="A20" i="480"/>
  <c r="B21" i="480" a="1"/>
  <c r="B21" i="480" s="1"/>
  <c r="B13" i="466" a="1"/>
  <c r="B13" i="466" s="1"/>
  <c r="A12" i="466"/>
  <c r="C12" i="466"/>
  <c r="E3" i="472"/>
  <c r="B8" i="472" a="1"/>
  <c r="B8" i="472" s="1"/>
  <c r="I8" i="472" a="1"/>
  <c r="I8" i="472" s="1"/>
  <c r="K23" i="480"/>
  <c r="J23" i="480"/>
  <c r="H23" i="480"/>
  <c r="L23" i="480"/>
  <c r="I24" i="480" a="1"/>
  <c r="I24" i="480" s="1"/>
  <c r="E22" i="479"/>
  <c r="D22" i="479"/>
  <c r="A22" i="479"/>
  <c r="C22" i="479"/>
  <c r="B23" i="479" a="1"/>
  <c r="B23" i="479" s="1"/>
  <c r="I21" i="477" a="1"/>
  <c r="I21" i="477" s="1"/>
  <c r="J21" i="477" s="1"/>
  <c r="H20" i="477"/>
  <c r="J20" i="477"/>
  <c r="L20" i="477"/>
  <c r="D21" i="477"/>
  <c r="C21" i="477"/>
  <c r="A21" i="477"/>
  <c r="E21" i="477"/>
  <c r="B22" i="477" a="1"/>
  <c r="B22" i="477" s="1"/>
  <c r="B8" i="390" a="1"/>
  <c r="B8" i="390" s="1"/>
  <c r="I8" i="390" a="1"/>
  <c r="I8" i="390" s="1"/>
  <c r="B8" i="451" a="1"/>
  <c r="B8" i="451" s="1"/>
  <c r="H8" i="390" l="1"/>
  <c r="L8" i="451"/>
  <c r="K8" i="451"/>
  <c r="J8" i="451"/>
  <c r="H8" i="451"/>
  <c r="I9" i="451" a="1"/>
  <c r="I9" i="451" s="1"/>
  <c r="B9" i="451" a="1"/>
  <c r="B9" i="451" s="1"/>
  <c r="H16" i="466"/>
  <c r="L16" i="466"/>
  <c r="K16" i="466"/>
  <c r="B16" i="447" a="1"/>
  <c r="B16" i="447" s="1"/>
  <c r="D16" i="447" s="1"/>
  <c r="A15" i="447"/>
  <c r="D15" i="447"/>
  <c r="C15" i="447"/>
  <c r="B17" i="386" a="1"/>
  <c r="B17" i="386" s="1"/>
  <c r="E17" i="386" s="1"/>
  <c r="D16" i="386"/>
  <c r="A16" i="386"/>
  <c r="C16" i="386"/>
  <c r="H18" i="447"/>
  <c r="L18" i="447"/>
  <c r="J18" i="447"/>
  <c r="K18" i="447"/>
  <c r="I20" i="447" a="1"/>
  <c r="I20" i="447" s="1"/>
  <c r="H17" i="447"/>
  <c r="I18" i="386" a="1"/>
  <c r="I18" i="386" s="1"/>
  <c r="J17" i="447"/>
  <c r="K17" i="447"/>
  <c r="L17" i="447"/>
  <c r="J21" i="479"/>
  <c r="H21" i="479"/>
  <c r="L21" i="479"/>
  <c r="K21" i="479"/>
  <c r="I22" i="479" a="1"/>
  <c r="I22" i="479" s="1"/>
  <c r="K24" i="480"/>
  <c r="H24" i="480"/>
  <c r="L24" i="480"/>
  <c r="J24" i="480"/>
  <c r="I25" i="480" a="1"/>
  <c r="I25" i="480" s="1"/>
  <c r="A21" i="480"/>
  <c r="E21" i="480"/>
  <c r="D21" i="480"/>
  <c r="C21" i="480"/>
  <c r="B22" i="480" a="1"/>
  <c r="B22" i="480" s="1"/>
  <c r="E23" i="479"/>
  <c r="C23" i="479"/>
  <c r="D23" i="479"/>
  <c r="A23" i="479"/>
  <c r="B25" i="479" a="1"/>
  <c r="B25" i="479" s="1"/>
  <c r="C8" i="472"/>
  <c r="E8" i="472"/>
  <c r="A8" i="472"/>
  <c r="D8" i="472"/>
  <c r="B9" i="472" a="1"/>
  <c r="B9" i="472" s="1"/>
  <c r="B3" i="396"/>
  <c r="I7" i="396" s="1"/>
  <c r="A13" i="466"/>
  <c r="E13" i="466"/>
  <c r="D13" i="466"/>
  <c r="C13" i="466"/>
  <c r="B14" i="466" a="1"/>
  <c r="B14" i="466" s="1"/>
  <c r="J8" i="472"/>
  <c r="K8" i="472"/>
  <c r="I9" i="472" a="1"/>
  <c r="I9" i="472" s="1"/>
  <c r="L8" i="472"/>
  <c r="H8" i="472"/>
  <c r="I22" i="477" a="1"/>
  <c r="I22" i="477" s="1"/>
  <c r="K22" i="477" s="1"/>
  <c r="K21" i="477"/>
  <c r="L21" i="477"/>
  <c r="H21" i="477"/>
  <c r="D22" i="477"/>
  <c r="A22" i="477"/>
  <c r="C22" i="477"/>
  <c r="E22" i="477"/>
  <c r="B23" i="477" a="1"/>
  <c r="B23" i="477" s="1"/>
  <c r="A8" i="451"/>
  <c r="J8" i="390"/>
  <c r="L8" i="390"/>
  <c r="I9" i="390" a="1"/>
  <c r="I9" i="390" s="1"/>
  <c r="J9" i="390" s="1"/>
  <c r="K8" i="390"/>
  <c r="B9" i="390" a="1"/>
  <c r="B9" i="390" s="1"/>
  <c r="A9" i="390" s="1"/>
  <c r="A8" i="390"/>
  <c r="E8" i="390"/>
  <c r="D8" i="390"/>
  <c r="C8" i="390"/>
  <c r="E3" i="455"/>
  <c r="I8" i="455" a="1"/>
  <c r="I8" i="455" s="1"/>
  <c r="B8" i="455" a="1"/>
  <c r="B8" i="455" s="1"/>
  <c r="E8" i="451"/>
  <c r="D8" i="451"/>
  <c r="C8" i="451"/>
  <c r="H9" i="451" l="1"/>
  <c r="J9" i="451"/>
  <c r="L9" i="451"/>
  <c r="K9" i="451"/>
  <c r="I10" i="451" a="1"/>
  <c r="I10" i="451" s="1"/>
  <c r="B10" i="451" a="1"/>
  <c r="B10" i="451" s="1"/>
  <c r="A9" i="451"/>
  <c r="E9" i="451"/>
  <c r="D9" i="451"/>
  <c r="C9" i="451"/>
  <c r="A16" i="447"/>
  <c r="B17" i="447" a="1"/>
  <c r="B17" i="447" s="1"/>
  <c r="E16" i="447"/>
  <c r="C16" i="447"/>
  <c r="A17" i="386"/>
  <c r="C17" i="386"/>
  <c r="D17" i="386"/>
  <c r="B18" i="386" a="1"/>
  <c r="B18" i="386" s="1"/>
  <c r="B20" i="386" s="1" a="1"/>
  <c r="B20" i="386" s="1"/>
  <c r="A20" i="386" s="1"/>
  <c r="H20" i="447"/>
  <c r="I21" i="447" a="1"/>
  <c r="I21" i="447" s="1"/>
  <c r="H18" i="386"/>
  <c r="I19" i="386" a="1"/>
  <c r="I19" i="386" s="1"/>
  <c r="K17" i="386"/>
  <c r="L17" i="386"/>
  <c r="L18" i="386"/>
  <c r="K22" i="479"/>
  <c r="L22" i="479"/>
  <c r="J22" i="479"/>
  <c r="H22" i="479"/>
  <c r="I23" i="479" a="1"/>
  <c r="I23" i="479" s="1"/>
  <c r="E3" i="473"/>
  <c r="B8" i="473" a="1"/>
  <c r="B8" i="473" s="1"/>
  <c r="I8" i="473" a="1"/>
  <c r="I8" i="473" s="1"/>
  <c r="C14" i="466"/>
  <c r="A14" i="466"/>
  <c r="E14" i="466"/>
  <c r="D14" i="466"/>
  <c r="B15" i="466" a="1"/>
  <c r="B15" i="466" s="1"/>
  <c r="D25" i="479"/>
  <c r="C25" i="479"/>
  <c r="E25" i="479"/>
  <c r="B26" i="479" a="1"/>
  <c r="B26" i="479" s="1"/>
  <c r="H25" i="480"/>
  <c r="L25" i="480"/>
  <c r="J25" i="480"/>
  <c r="K25" i="480"/>
  <c r="I26" i="480" a="1"/>
  <c r="I26" i="480" s="1"/>
  <c r="B10" i="472" a="1"/>
  <c r="B10" i="472" s="1"/>
  <c r="A9" i="472"/>
  <c r="C9" i="472"/>
  <c r="E9" i="472"/>
  <c r="D9" i="472"/>
  <c r="E22" i="480"/>
  <c r="D22" i="480"/>
  <c r="C22" i="480"/>
  <c r="A22" i="480"/>
  <c r="B23" i="480" a="1"/>
  <c r="B23" i="480" s="1"/>
  <c r="I10" i="472" a="1"/>
  <c r="I10" i="472" s="1"/>
  <c r="I11" i="472" s="1" a="1"/>
  <c r="I11" i="472" s="1"/>
  <c r="J9" i="472"/>
  <c r="H9" i="472"/>
  <c r="K9" i="472"/>
  <c r="L9" i="472"/>
  <c r="B15" i="478" a="1"/>
  <c r="B15" i="478" s="1"/>
  <c r="J22" i="477"/>
  <c r="I23" i="477" a="1"/>
  <c r="I23" i="477" s="1"/>
  <c r="I24" i="477" s="1" a="1"/>
  <c r="I24" i="477" s="1"/>
  <c r="H22" i="477"/>
  <c r="L22" i="477"/>
  <c r="C23" i="477"/>
  <c r="E23" i="477"/>
  <c r="D23" i="477"/>
  <c r="A23" i="477"/>
  <c r="B24" i="477" a="1"/>
  <c r="B24" i="477" s="1"/>
  <c r="H8" i="455"/>
  <c r="A8" i="455"/>
  <c r="L9" i="390"/>
  <c r="H9" i="390"/>
  <c r="I10" i="390" a="1"/>
  <c r="I10" i="390" s="1"/>
  <c r="D9" i="390"/>
  <c r="C9" i="390"/>
  <c r="B10" i="390" a="1"/>
  <c r="B10" i="390" s="1"/>
  <c r="K9" i="390"/>
  <c r="E9" i="390"/>
  <c r="I9" i="455" a="1"/>
  <c r="I9" i="455" s="1"/>
  <c r="I10" i="455" s="1" a="1"/>
  <c r="I10" i="455" s="1"/>
  <c r="L8" i="455"/>
  <c r="K8" i="455"/>
  <c r="J8" i="455"/>
  <c r="B9" i="455" a="1"/>
  <c r="B9" i="455" s="1"/>
  <c r="A9" i="455" s="1"/>
  <c r="E8" i="455"/>
  <c r="D8" i="455"/>
  <c r="C8" i="455"/>
  <c r="I8" i="398" a="1"/>
  <c r="I8" i="398" s="1"/>
  <c r="E3" i="456"/>
  <c r="B9" i="456" a="1"/>
  <c r="B9" i="456" s="1"/>
  <c r="I9" i="456" a="1"/>
  <c r="I9" i="456" s="1"/>
  <c r="H9" i="456" s="1"/>
  <c r="L4" i="378"/>
  <c r="E4" i="378"/>
  <c r="E3" i="367"/>
  <c r="L5" i="415"/>
  <c r="C5" i="415"/>
  <c r="E5" i="415" s="1"/>
  <c r="J4" i="415"/>
  <c r="L4" i="415" s="1"/>
  <c r="C4" i="415"/>
  <c r="E4" i="415" s="1"/>
  <c r="J5" i="414"/>
  <c r="L5" i="414" s="1"/>
  <c r="C5" i="414"/>
  <c r="E5" i="414" s="1"/>
  <c r="J4" i="414"/>
  <c r="L4" i="414" s="1"/>
  <c r="E4" i="414"/>
  <c r="B3" i="414"/>
  <c r="I15" i="414" s="1"/>
  <c r="J5" i="429"/>
  <c r="L5" i="429" s="1"/>
  <c r="C5" i="429"/>
  <c r="E5" i="429" s="1"/>
  <c r="J4" i="429"/>
  <c r="L4" i="429" s="1"/>
  <c r="C4" i="429"/>
  <c r="E4" i="429" s="1"/>
  <c r="L5" i="400"/>
  <c r="E5" i="400"/>
  <c r="J4" i="400"/>
  <c r="L4" i="400" s="1"/>
  <c r="E4" i="400"/>
  <c r="J5" i="399"/>
  <c r="L5" i="399" s="1"/>
  <c r="C5" i="399"/>
  <c r="E5" i="399" s="1"/>
  <c r="J4" i="399"/>
  <c r="L4" i="399" s="1"/>
  <c r="C4" i="399"/>
  <c r="E4" i="399" s="1"/>
  <c r="J5" i="398"/>
  <c r="L5" i="398" s="1"/>
  <c r="C5" i="398"/>
  <c r="E5" i="398" s="1"/>
  <c r="J4" i="398"/>
  <c r="L4" i="398" s="1"/>
  <c r="C4" i="398"/>
  <c r="E4" i="398" s="1"/>
  <c r="C5" i="397"/>
  <c r="E5" i="397" s="1"/>
  <c r="J5" i="397"/>
  <c r="L5" i="397" s="1"/>
  <c r="C4" i="397"/>
  <c r="E4" i="397" s="1"/>
  <c r="L5" i="396"/>
  <c r="E5" i="396"/>
  <c r="J4" i="396"/>
  <c r="L4" i="396" s="1"/>
  <c r="E4" i="396"/>
  <c r="L5" i="395"/>
  <c r="E5" i="395"/>
  <c r="J4" i="395"/>
  <c r="L4" i="395" s="1"/>
  <c r="E4" i="395"/>
  <c r="L5" i="393"/>
  <c r="C5" i="393"/>
  <c r="E5" i="393" s="1"/>
  <c r="J4" i="393"/>
  <c r="L4" i="393" s="1"/>
  <c r="C4" i="393"/>
  <c r="E4" i="393" s="1"/>
  <c r="J5" i="392"/>
  <c r="L5" i="392" s="1"/>
  <c r="C5" i="392"/>
  <c r="E5" i="392" s="1"/>
  <c r="J4" i="392"/>
  <c r="L4" i="392" s="1"/>
  <c r="C4" i="392"/>
  <c r="E4" i="392" s="1"/>
  <c r="J5" i="391"/>
  <c r="L5" i="391" s="1"/>
  <c r="E5" i="391"/>
  <c r="J4" i="391"/>
  <c r="L4" i="391" s="1"/>
  <c r="C4" i="391"/>
  <c r="E4" i="391" s="1"/>
  <c r="L5" i="387"/>
  <c r="C5" i="387"/>
  <c r="E5" i="387" s="1"/>
  <c r="J4" i="387"/>
  <c r="L4" i="387" s="1"/>
  <c r="E4" i="387"/>
  <c r="L5" i="385"/>
  <c r="E5" i="385"/>
  <c r="J4" i="385"/>
  <c r="L4" i="385" s="1"/>
  <c r="E4" i="385"/>
  <c r="L5" i="384"/>
  <c r="C5" i="384"/>
  <c r="E5" i="384" s="1"/>
  <c r="J4" i="384"/>
  <c r="L4" i="384" s="1"/>
  <c r="E4" i="384"/>
  <c r="L5" i="433"/>
  <c r="C5" i="433"/>
  <c r="E5" i="433" s="1"/>
  <c r="J4" i="433"/>
  <c r="L4" i="433" s="1"/>
  <c r="E4" i="433"/>
  <c r="J5" i="382"/>
  <c r="L5" i="382" s="1"/>
  <c r="E5" i="382"/>
  <c r="L4" i="382"/>
  <c r="E4" i="382"/>
  <c r="L5" i="381"/>
  <c r="E5" i="381"/>
  <c r="L4" i="381"/>
  <c r="E4" i="381"/>
  <c r="J5" i="405"/>
  <c r="L5" i="405" s="1"/>
  <c r="C5" i="405"/>
  <c r="E5" i="405" s="1"/>
  <c r="J4" i="405"/>
  <c r="L4" i="405" s="1"/>
  <c r="E4" i="405"/>
  <c r="J5" i="378"/>
  <c r="L5" i="378" s="1"/>
  <c r="C5" i="378"/>
  <c r="J5" i="376"/>
  <c r="L5" i="376" s="1"/>
  <c r="C5" i="376"/>
  <c r="E5" i="376" s="1"/>
  <c r="E4" i="376"/>
  <c r="J5" i="375"/>
  <c r="L5" i="375" s="1"/>
  <c r="C5" i="375"/>
  <c r="E5" i="375" s="1"/>
  <c r="J4" i="375"/>
  <c r="L4" i="375" s="1"/>
  <c r="E4" i="375"/>
  <c r="L5" i="372"/>
  <c r="C5" i="372"/>
  <c r="E5" i="372" s="1"/>
  <c r="J4" i="372"/>
  <c r="L4" i="372" s="1"/>
  <c r="E4" i="372"/>
  <c r="L5" i="367"/>
  <c r="E5" i="367"/>
  <c r="J4" i="367"/>
  <c r="L4" i="367" s="1"/>
  <c r="E4" i="367"/>
  <c r="H10" i="390" l="1"/>
  <c r="A10" i="390"/>
  <c r="I11" i="451" a="1"/>
  <c r="I11" i="451" s="1"/>
  <c r="I12" i="451" s="1" a="1"/>
  <c r="I12" i="451" s="1"/>
  <c r="I13" i="451" s="1" a="1"/>
  <c r="I13" i="451" s="1"/>
  <c r="H10" i="451"/>
  <c r="K10" i="451"/>
  <c r="L10" i="451"/>
  <c r="J10" i="451"/>
  <c r="C10" i="451"/>
  <c r="D10" i="451"/>
  <c r="E10" i="451"/>
  <c r="A10" i="451"/>
  <c r="B11" i="451" a="1"/>
  <c r="B11" i="451" s="1"/>
  <c r="D17" i="447"/>
  <c r="B18" i="447" a="1"/>
  <c r="B18" i="447" s="1"/>
  <c r="B20" i="447" s="1" a="1"/>
  <c r="B20" i="447" s="1"/>
  <c r="E17" i="447"/>
  <c r="C17" i="447"/>
  <c r="A17" i="447"/>
  <c r="B21" i="386" a="1"/>
  <c r="B21" i="386" s="1"/>
  <c r="D21" i="386" s="1"/>
  <c r="D18" i="386"/>
  <c r="E18" i="386"/>
  <c r="C18" i="386"/>
  <c r="A18" i="386"/>
  <c r="J21" i="447"/>
  <c r="K21" i="447"/>
  <c r="L21" i="447"/>
  <c r="H21" i="447"/>
  <c r="I22" i="447" a="1"/>
  <c r="I22" i="447" s="1"/>
  <c r="J20" i="447"/>
  <c r="K20" i="447"/>
  <c r="L20" i="447"/>
  <c r="H19" i="386"/>
  <c r="J19" i="386"/>
  <c r="K19" i="386"/>
  <c r="L19" i="386"/>
  <c r="I20" i="386" a="1"/>
  <c r="I20" i="386" s="1"/>
  <c r="L19" i="447"/>
  <c r="K19" i="447"/>
  <c r="K18" i="386"/>
  <c r="J18" i="386"/>
  <c r="J23" i="479"/>
  <c r="H23" i="479"/>
  <c r="L23" i="479"/>
  <c r="K23" i="479"/>
  <c r="I24" i="479" a="1"/>
  <c r="I24" i="479" s="1"/>
  <c r="E23" i="480"/>
  <c r="D23" i="480"/>
  <c r="C23" i="480"/>
  <c r="A23" i="480"/>
  <c r="B24" i="480" a="1"/>
  <c r="B24" i="480" s="1"/>
  <c r="K11" i="472"/>
  <c r="L11" i="472"/>
  <c r="H11" i="472"/>
  <c r="J11" i="472"/>
  <c r="J10" i="472"/>
  <c r="K10" i="472"/>
  <c r="L10" i="472"/>
  <c r="H10" i="472"/>
  <c r="I12" i="472" a="1"/>
  <c r="I12" i="472" s="1"/>
  <c r="K8" i="473"/>
  <c r="J8" i="473"/>
  <c r="L8" i="473"/>
  <c r="H8" i="473"/>
  <c r="I9" i="473" a="1"/>
  <c r="I9" i="473" s="1"/>
  <c r="C26" i="479"/>
  <c r="E26" i="479"/>
  <c r="D26" i="479"/>
  <c r="B27" i="479" a="1"/>
  <c r="B27" i="479" s="1"/>
  <c r="E3" i="475"/>
  <c r="B3" i="475"/>
  <c r="C10" i="472"/>
  <c r="D10" i="472"/>
  <c r="A10" i="472"/>
  <c r="E10" i="472"/>
  <c r="A8" i="473"/>
  <c r="C8" i="473"/>
  <c r="E8" i="473"/>
  <c r="B9" i="473" a="1"/>
  <c r="B9" i="473" s="1"/>
  <c r="D8" i="473"/>
  <c r="D15" i="466"/>
  <c r="A15" i="466"/>
  <c r="C15" i="466"/>
  <c r="E15" i="466"/>
  <c r="B16" i="466" a="1"/>
  <c r="B16" i="466" s="1"/>
  <c r="H26" i="480"/>
  <c r="L26" i="480"/>
  <c r="K26" i="480"/>
  <c r="J26" i="480"/>
  <c r="I27" i="480" a="1"/>
  <c r="I27" i="480" s="1"/>
  <c r="B11" i="472" a="1"/>
  <c r="B11" i="472" s="1"/>
  <c r="C15" i="478"/>
  <c r="D15" i="478"/>
  <c r="A15" i="478"/>
  <c r="E15" i="478"/>
  <c r="B16" i="478" a="1"/>
  <c r="B16" i="478" s="1"/>
  <c r="K23" i="477"/>
  <c r="H23" i="477"/>
  <c r="J23" i="477"/>
  <c r="L23" i="477"/>
  <c r="J24" i="477"/>
  <c r="H24" i="477"/>
  <c r="K24" i="477"/>
  <c r="L24" i="477"/>
  <c r="I25" i="477" a="1"/>
  <c r="I25" i="477" s="1"/>
  <c r="A24" i="477"/>
  <c r="C24" i="477"/>
  <c r="D24" i="477"/>
  <c r="E24" i="477"/>
  <c r="B25" i="477" a="1"/>
  <c r="B25" i="477" s="1"/>
  <c r="I7" i="414"/>
  <c r="B19" i="414"/>
  <c r="B7" i="414"/>
  <c r="E19" i="386"/>
  <c r="D19" i="386"/>
  <c r="I9" i="398" a="1"/>
  <c r="I9" i="398" s="1"/>
  <c r="H8" i="398"/>
  <c r="K8" i="398"/>
  <c r="J8" i="398"/>
  <c r="L8" i="398"/>
  <c r="E10" i="390"/>
  <c r="J10" i="390"/>
  <c r="I11" i="390" a="1"/>
  <c r="I11" i="390" s="1"/>
  <c r="K10" i="390"/>
  <c r="L10" i="390"/>
  <c r="B11" i="390" a="1"/>
  <c r="B11" i="390" s="1"/>
  <c r="D10" i="390"/>
  <c r="C10" i="390"/>
  <c r="H10" i="455"/>
  <c r="L10" i="455"/>
  <c r="J10" i="455"/>
  <c r="K10" i="455"/>
  <c r="E9" i="456"/>
  <c r="B10" i="456" a="1"/>
  <c r="B10" i="456" s="1"/>
  <c r="A10" i="456" s="1"/>
  <c r="D9" i="456"/>
  <c r="C9" i="456"/>
  <c r="A9" i="456"/>
  <c r="E3" i="457"/>
  <c r="B10" i="455" a="1"/>
  <c r="B10" i="455" s="1"/>
  <c r="C9" i="455"/>
  <c r="D9" i="455"/>
  <c r="E9" i="455"/>
  <c r="I11" i="455" a="1"/>
  <c r="I11" i="455" s="1"/>
  <c r="H11" i="455" s="1"/>
  <c r="I10" i="456" a="1"/>
  <c r="I10" i="456" s="1"/>
  <c r="H10" i="456" s="1"/>
  <c r="L9" i="456"/>
  <c r="J9" i="456"/>
  <c r="K9" i="456"/>
  <c r="H9" i="455"/>
  <c r="J9" i="455"/>
  <c r="K9" i="455"/>
  <c r="L9" i="455"/>
  <c r="D23" i="361"/>
  <c r="B3" i="367"/>
  <c r="E3" i="372"/>
  <c r="B3" i="372"/>
  <c r="C11" i="390" l="1"/>
  <c r="J11" i="390"/>
  <c r="L13" i="451"/>
  <c r="H13" i="451"/>
  <c r="K13" i="451"/>
  <c r="J13" i="451"/>
  <c r="K12" i="451"/>
  <c r="H12" i="451"/>
  <c r="L12" i="451"/>
  <c r="J12" i="451"/>
  <c r="K11" i="451"/>
  <c r="J11" i="451"/>
  <c r="L11" i="451"/>
  <c r="H11" i="451"/>
  <c r="I14" i="451" a="1"/>
  <c r="I14" i="451" s="1"/>
  <c r="D11" i="451"/>
  <c r="E11" i="451"/>
  <c r="A11" i="451"/>
  <c r="C11" i="451"/>
  <c r="B12" i="451" a="1"/>
  <c r="B12" i="451" s="1"/>
  <c r="A20" i="447"/>
  <c r="B21" i="447" a="1"/>
  <c r="B21" i="447" s="1"/>
  <c r="A18" i="447"/>
  <c r="E18" i="447"/>
  <c r="C18" i="447"/>
  <c r="D18" i="447"/>
  <c r="E21" i="386"/>
  <c r="C21" i="386"/>
  <c r="A21" i="386"/>
  <c r="B22" i="386" a="1"/>
  <c r="B22" i="386" s="1"/>
  <c r="E22" i="386" s="1"/>
  <c r="I23" i="447" a="1"/>
  <c r="I23" i="447" s="1"/>
  <c r="H22" i="447"/>
  <c r="J22" i="447"/>
  <c r="K22" i="447"/>
  <c r="L22" i="447"/>
  <c r="H20" i="386"/>
  <c r="J20" i="386"/>
  <c r="K20" i="386"/>
  <c r="L20" i="386"/>
  <c r="I21" i="386" a="1"/>
  <c r="I21" i="386" s="1"/>
  <c r="J24" i="479"/>
  <c r="L24" i="479"/>
  <c r="H24" i="479"/>
  <c r="K24" i="479"/>
  <c r="I25" i="479" a="1"/>
  <c r="I25" i="479" s="1"/>
  <c r="I10" i="473" a="1"/>
  <c r="I10" i="473" s="1"/>
  <c r="I11" i="473" s="1" a="1"/>
  <c r="I11" i="473" s="1"/>
  <c r="I12" i="473" s="1" a="1"/>
  <c r="I12" i="473" s="1"/>
  <c r="K9" i="473"/>
  <c r="L9" i="473"/>
  <c r="J9" i="473"/>
  <c r="H9" i="473"/>
  <c r="D24" i="480"/>
  <c r="C24" i="480"/>
  <c r="E24" i="480"/>
  <c r="A24" i="480"/>
  <c r="B25" i="480" a="1"/>
  <c r="B25" i="480" s="1"/>
  <c r="C16" i="466"/>
  <c r="D16" i="466"/>
  <c r="A16" i="466"/>
  <c r="E16" i="466"/>
  <c r="B8" i="476" a="1"/>
  <c r="B8" i="476" s="1"/>
  <c r="E3" i="476"/>
  <c r="I8" i="476" a="1"/>
  <c r="I8" i="476" s="1"/>
  <c r="I13" i="472" a="1"/>
  <c r="I13" i="472" s="1"/>
  <c r="I16" i="472" s="1" a="1"/>
  <c r="I16" i="472" s="1"/>
  <c r="L12" i="472"/>
  <c r="H12" i="472"/>
  <c r="K12" i="472"/>
  <c r="J12" i="472"/>
  <c r="A11" i="472"/>
  <c r="D11" i="472"/>
  <c r="C11" i="472"/>
  <c r="E11" i="472"/>
  <c r="C27" i="479"/>
  <c r="E27" i="479"/>
  <c r="D27" i="479"/>
  <c r="B28" i="479" a="1"/>
  <c r="B28" i="479" s="1"/>
  <c r="L27" i="480"/>
  <c r="J27" i="480"/>
  <c r="H27" i="480"/>
  <c r="K27" i="480"/>
  <c r="I28" i="480" a="1"/>
  <c r="I28" i="480" s="1"/>
  <c r="I8" i="414" a="1"/>
  <c r="I8" i="414" s="1"/>
  <c r="I9" i="414" s="1" a="1"/>
  <c r="I9" i="414" s="1"/>
  <c r="I7" i="475"/>
  <c r="I8" i="475" s="1" a="1"/>
  <c r="I8" i="475" s="1"/>
  <c r="J8" i="475" s="1"/>
  <c r="B22" i="475"/>
  <c r="B7" i="475"/>
  <c r="B8" i="475" s="1" a="1"/>
  <c r="B8" i="475" s="1"/>
  <c r="B9" i="475" s="1" a="1"/>
  <c r="B9" i="475" s="1"/>
  <c r="C9" i="475" s="1"/>
  <c r="B17" i="466" a="1"/>
  <c r="B17" i="466" s="1"/>
  <c r="B10" i="473" a="1"/>
  <c r="B10" i="473" s="1"/>
  <c r="E9" i="473"/>
  <c r="D9" i="473"/>
  <c r="A9" i="473"/>
  <c r="C9" i="473"/>
  <c r="B12" i="472" a="1"/>
  <c r="B12" i="472" s="1"/>
  <c r="C16" i="478"/>
  <c r="A16" i="478"/>
  <c r="E16" i="478"/>
  <c r="D16" i="478"/>
  <c r="B18" i="478" a="1"/>
  <c r="B18" i="478" s="1"/>
  <c r="I26" i="477" a="1"/>
  <c r="I26" i="477" s="1"/>
  <c r="H25" i="477"/>
  <c r="J25" i="477"/>
  <c r="K25" i="477"/>
  <c r="L25" i="477"/>
  <c r="I33" i="372"/>
  <c r="I7" i="372"/>
  <c r="B7" i="372"/>
  <c r="A25" i="477"/>
  <c r="C25" i="477"/>
  <c r="D25" i="477"/>
  <c r="E25" i="477"/>
  <c r="B26" i="477" a="1"/>
  <c r="B26" i="477" s="1"/>
  <c r="I20" i="367"/>
  <c r="I7" i="367"/>
  <c r="E20" i="386"/>
  <c r="D20" i="386"/>
  <c r="C20" i="386"/>
  <c r="D19" i="414"/>
  <c r="B3" i="399"/>
  <c r="I22" i="399" s="1"/>
  <c r="J9" i="398"/>
  <c r="L9" i="398"/>
  <c r="K9" i="398"/>
  <c r="H9" i="398"/>
  <c r="A11" i="390"/>
  <c r="D11" i="390"/>
  <c r="K11" i="390"/>
  <c r="H11" i="390"/>
  <c r="I12" i="390" a="1"/>
  <c r="I12" i="390" s="1"/>
  <c r="L11" i="390"/>
  <c r="B12" i="390" a="1"/>
  <c r="B12" i="390" s="1"/>
  <c r="E11" i="390"/>
  <c r="I11" i="456" a="1"/>
  <c r="I11" i="456" s="1"/>
  <c r="H11" i="456" s="1"/>
  <c r="B11" i="455" a="1"/>
  <c r="B11" i="455" s="1"/>
  <c r="A11" i="455" s="1"/>
  <c r="A10" i="455"/>
  <c r="I8" i="457" a="1"/>
  <c r="I8" i="457" s="1"/>
  <c r="K10" i="456"/>
  <c r="J10" i="456"/>
  <c r="L10" i="456"/>
  <c r="I12" i="455" a="1"/>
  <c r="I12" i="455" s="1"/>
  <c r="H12" i="455" s="1"/>
  <c r="K11" i="455"/>
  <c r="J11" i="455"/>
  <c r="L11" i="455"/>
  <c r="B11" i="456" a="1"/>
  <c r="B11" i="456" s="1"/>
  <c r="A11" i="456" s="1"/>
  <c r="E10" i="456"/>
  <c r="D10" i="456"/>
  <c r="C10" i="456"/>
  <c r="C10" i="455"/>
  <c r="D10" i="455"/>
  <c r="E10" i="455"/>
  <c r="B7" i="457"/>
  <c r="B24" i="457"/>
  <c r="B7" i="367"/>
  <c r="B19" i="367"/>
  <c r="E23" i="361"/>
  <c r="E19" i="414"/>
  <c r="B25" i="372"/>
  <c r="J14" i="451" l="1"/>
  <c r="L14" i="451"/>
  <c r="K14" i="451"/>
  <c r="H14" i="451"/>
  <c r="I15" i="451" a="1"/>
  <c r="I15" i="451" s="1"/>
  <c r="E12" i="451"/>
  <c r="D12" i="451"/>
  <c r="C12" i="451"/>
  <c r="A12" i="451"/>
  <c r="B13" i="451" a="1"/>
  <c r="B13" i="451" s="1"/>
  <c r="E21" i="447"/>
  <c r="C21" i="447"/>
  <c r="A21" i="447"/>
  <c r="D21" i="447"/>
  <c r="B22" i="447" a="1"/>
  <c r="B22" i="447" s="1"/>
  <c r="D19" i="447"/>
  <c r="E19" i="447"/>
  <c r="D22" i="386"/>
  <c r="A22" i="386"/>
  <c r="B23" i="386" a="1"/>
  <c r="B23" i="386" s="1"/>
  <c r="D23" i="386" s="1"/>
  <c r="C22" i="386"/>
  <c r="L23" i="447"/>
  <c r="J23" i="447"/>
  <c r="H23" i="447"/>
  <c r="K23" i="447"/>
  <c r="I24" i="447" a="1"/>
  <c r="I24" i="447" s="1"/>
  <c r="K21" i="386"/>
  <c r="L21" i="386"/>
  <c r="J21" i="386"/>
  <c r="H21" i="386"/>
  <c r="I22" i="386" a="1"/>
  <c r="I22" i="386" s="1"/>
  <c r="K8" i="475"/>
  <c r="C8" i="475"/>
  <c r="L8" i="475"/>
  <c r="H8" i="475"/>
  <c r="I9" i="475" a="1"/>
  <c r="I9" i="475" s="1"/>
  <c r="I10" i="475" s="1" a="1"/>
  <c r="I10" i="475" s="1"/>
  <c r="E9" i="475"/>
  <c r="J8" i="414"/>
  <c r="L8" i="414"/>
  <c r="K8" i="414"/>
  <c r="K25" i="479"/>
  <c r="L25" i="479"/>
  <c r="H25" i="479"/>
  <c r="J25" i="479"/>
  <c r="I26" i="479" a="1"/>
  <c r="I26" i="479" s="1"/>
  <c r="H8" i="414"/>
  <c r="K12" i="473"/>
  <c r="H12" i="473"/>
  <c r="J12" i="473"/>
  <c r="L12" i="473"/>
  <c r="I13" i="473" a="1"/>
  <c r="I13" i="473" s="1"/>
  <c r="J13" i="473" s="1"/>
  <c r="I17" i="472" a="1"/>
  <c r="I17" i="472" s="1"/>
  <c r="I18" i="472" s="1" a="1"/>
  <c r="I18" i="472" s="1"/>
  <c r="J16" i="472"/>
  <c r="K16" i="472"/>
  <c r="H16" i="472"/>
  <c r="L16" i="472"/>
  <c r="A8" i="475"/>
  <c r="D22" i="475"/>
  <c r="E22" i="475"/>
  <c r="E3" i="460"/>
  <c r="I8" i="460" a="1"/>
  <c r="I8" i="460" s="1"/>
  <c r="B8" i="460" a="1"/>
  <c r="B8" i="460" s="1"/>
  <c r="D8" i="475"/>
  <c r="B13" i="472" a="1"/>
  <c r="B13" i="472" s="1"/>
  <c r="A12" i="472"/>
  <c r="E12" i="472"/>
  <c r="C12" i="472"/>
  <c r="D12" i="472"/>
  <c r="C8" i="476"/>
  <c r="A8" i="476"/>
  <c r="E8" i="476"/>
  <c r="D8" i="476"/>
  <c r="B9" i="476" a="1"/>
  <c r="B9" i="476" s="1"/>
  <c r="L10" i="473"/>
  <c r="H10" i="473"/>
  <c r="J10" i="473"/>
  <c r="K10" i="473"/>
  <c r="E17" i="466"/>
  <c r="D17" i="466"/>
  <c r="A17" i="466"/>
  <c r="C17" i="466"/>
  <c r="B18" i="466" a="1"/>
  <c r="B18" i="466" s="1"/>
  <c r="B19" i="466" s="1" a="1"/>
  <c r="B19" i="466" s="1"/>
  <c r="L11" i="473"/>
  <c r="K11" i="473"/>
  <c r="J11" i="473"/>
  <c r="H11" i="473"/>
  <c r="E8" i="475"/>
  <c r="D9" i="475"/>
  <c r="A9" i="475"/>
  <c r="J8" i="476"/>
  <c r="K8" i="476"/>
  <c r="H8" i="476"/>
  <c r="L8" i="476"/>
  <c r="I9" i="476" a="1"/>
  <c r="I9" i="476" s="1"/>
  <c r="B29" i="479" a="1"/>
  <c r="B29" i="479" s="1"/>
  <c r="C28" i="479"/>
  <c r="D28" i="479"/>
  <c r="E28" i="479"/>
  <c r="B10" i="475" a="1"/>
  <c r="B10" i="475" s="1"/>
  <c r="E10" i="475" s="1"/>
  <c r="A25" i="480"/>
  <c r="E25" i="480"/>
  <c r="D25" i="480"/>
  <c r="C25" i="480"/>
  <c r="B26" i="480" a="1"/>
  <c r="B26" i="480" s="1"/>
  <c r="E10" i="473"/>
  <c r="C10" i="473"/>
  <c r="A10" i="473"/>
  <c r="D10" i="473"/>
  <c r="B11" i="473" a="1"/>
  <c r="B11" i="473" s="1"/>
  <c r="K13" i="472"/>
  <c r="L13" i="472"/>
  <c r="J13" i="472"/>
  <c r="H13" i="472"/>
  <c r="K28" i="480"/>
  <c r="L28" i="480"/>
  <c r="J28" i="480"/>
  <c r="H28" i="480"/>
  <c r="I29" i="480" a="1"/>
  <c r="I29" i="480" s="1"/>
  <c r="I16" i="478" a="1"/>
  <c r="I16" i="478" s="1"/>
  <c r="E18" i="478"/>
  <c r="C18" i="478"/>
  <c r="D18" i="478"/>
  <c r="A18" i="478"/>
  <c r="B19" i="478" a="1"/>
  <c r="B19" i="478" s="1"/>
  <c r="L26" i="477"/>
  <c r="J26" i="477"/>
  <c r="H26" i="477"/>
  <c r="K26" i="477"/>
  <c r="I27" i="477" a="1"/>
  <c r="I27" i="477" s="1"/>
  <c r="C26" i="477"/>
  <c r="E26" i="477"/>
  <c r="D26" i="477"/>
  <c r="A26" i="477"/>
  <c r="B27" i="477" a="1"/>
  <c r="B27" i="477" s="1"/>
  <c r="L9" i="414"/>
  <c r="H9" i="414"/>
  <c r="J9" i="414"/>
  <c r="K9" i="414"/>
  <c r="I10" i="414" a="1"/>
  <c r="I10" i="414" s="1"/>
  <c r="I7" i="399"/>
  <c r="A12" i="390"/>
  <c r="B8" i="367" a="1"/>
  <c r="B8" i="367" s="1"/>
  <c r="C8" i="367" s="1"/>
  <c r="I8" i="367" a="1"/>
  <c r="I8" i="367" s="1"/>
  <c r="E3" i="458"/>
  <c r="B3" i="400"/>
  <c r="B8" i="458" a="1"/>
  <c r="B8" i="458" s="1"/>
  <c r="I8" i="458" a="1"/>
  <c r="I8" i="458" s="1"/>
  <c r="I9" i="457" a="1"/>
  <c r="I9" i="457" s="1"/>
  <c r="I10" i="457" s="1" a="1"/>
  <c r="I10" i="457" s="1"/>
  <c r="B13" i="390" a="1"/>
  <c r="B13" i="390" s="1"/>
  <c r="H8" i="457"/>
  <c r="C12" i="390"/>
  <c r="H12" i="390"/>
  <c r="K12" i="390"/>
  <c r="L12" i="390"/>
  <c r="J12" i="390"/>
  <c r="E12" i="390"/>
  <c r="I13" i="390" a="1"/>
  <c r="I13" i="390" s="1"/>
  <c r="D12" i="390"/>
  <c r="K8" i="457"/>
  <c r="J8" i="457"/>
  <c r="L8" i="457"/>
  <c r="J11" i="456"/>
  <c r="L11" i="456"/>
  <c r="K11" i="456"/>
  <c r="I12" i="456" a="1"/>
  <c r="I12" i="456" s="1"/>
  <c r="H12" i="456" s="1"/>
  <c r="E11" i="455"/>
  <c r="B12" i="455" a="1"/>
  <c r="B12" i="455" s="1"/>
  <c r="A12" i="455" s="1"/>
  <c r="C11" i="455"/>
  <c r="D11" i="455"/>
  <c r="C11" i="456"/>
  <c r="E11" i="456"/>
  <c r="D11" i="456"/>
  <c r="B12" i="456" a="1"/>
  <c r="B12" i="456" s="1"/>
  <c r="A12" i="456" s="1"/>
  <c r="I13" i="455" a="1"/>
  <c r="I13" i="455" s="1"/>
  <c r="H13" i="455" s="1"/>
  <c r="L12" i="455"/>
  <c r="K12" i="455"/>
  <c r="J12" i="455"/>
  <c r="E24" i="457"/>
  <c r="D24" i="457"/>
  <c r="B8" i="457" a="1"/>
  <c r="B8" i="457" s="1"/>
  <c r="F23" i="361"/>
  <c r="E3" i="375"/>
  <c r="B3" i="375"/>
  <c r="L33" i="372"/>
  <c r="K33" i="372"/>
  <c r="I8" i="372" a="1"/>
  <c r="I8" i="372" s="1"/>
  <c r="D25" i="372"/>
  <c r="E25" i="372"/>
  <c r="B8" i="372" a="1"/>
  <c r="B8" i="372" s="1"/>
  <c r="B14" i="390" l="1" a="1"/>
  <c r="B14" i="390" s="1"/>
  <c r="A14" i="390" s="1"/>
  <c r="L15" i="451"/>
  <c r="K15" i="451"/>
  <c r="J15" i="451"/>
  <c r="H15" i="451"/>
  <c r="I16" i="451" a="1"/>
  <c r="I16" i="451" s="1"/>
  <c r="I17" i="451" s="1" a="1"/>
  <c r="I17" i="451" s="1"/>
  <c r="E13" i="451"/>
  <c r="A13" i="451"/>
  <c r="C13" i="451"/>
  <c r="D13" i="451"/>
  <c r="B14" i="451" a="1"/>
  <c r="B14" i="451" s="1"/>
  <c r="D22" i="447"/>
  <c r="C22" i="447"/>
  <c r="A22" i="447"/>
  <c r="E22" i="447"/>
  <c r="B23" i="447" a="1"/>
  <c r="B23" i="447" s="1"/>
  <c r="D20" i="447"/>
  <c r="E20" i="447"/>
  <c r="C20" i="447"/>
  <c r="A23" i="386"/>
  <c r="C23" i="386"/>
  <c r="B24" i="386" a="1"/>
  <c r="B24" i="386" s="1"/>
  <c r="B26" i="386" s="1" a="1"/>
  <c r="B26" i="386" s="1"/>
  <c r="A26" i="386" s="1"/>
  <c r="E23" i="386"/>
  <c r="I25" i="447" a="1"/>
  <c r="I25" i="447" s="1"/>
  <c r="H24" i="447"/>
  <c r="K24" i="447"/>
  <c r="L24" i="447"/>
  <c r="J24" i="447"/>
  <c r="I23" i="386" a="1"/>
  <c r="I23" i="386" s="1"/>
  <c r="J22" i="386"/>
  <c r="H22" i="386"/>
  <c r="L22" i="386"/>
  <c r="K22" i="386"/>
  <c r="H9" i="475"/>
  <c r="L9" i="475"/>
  <c r="J9" i="475"/>
  <c r="K9" i="475"/>
  <c r="I14" i="473" a="1"/>
  <c r="I14" i="473" s="1"/>
  <c r="K14" i="473" s="1"/>
  <c r="J26" i="479"/>
  <c r="K26" i="479"/>
  <c r="H26" i="479"/>
  <c r="L26" i="479"/>
  <c r="I27" i="479" a="1"/>
  <c r="I27" i="479" s="1"/>
  <c r="I10" i="476" a="1"/>
  <c r="I10" i="476" s="1"/>
  <c r="D11" i="473"/>
  <c r="A11" i="473"/>
  <c r="C11" i="473"/>
  <c r="E11" i="473"/>
  <c r="B11" i="475" a="1"/>
  <c r="B11" i="475" s="1"/>
  <c r="B12" i="475" s="1" a="1"/>
  <c r="B12" i="475" s="1"/>
  <c r="B12" i="473" a="1"/>
  <c r="B12" i="473" s="1"/>
  <c r="B13" i="473" s="1" a="1"/>
  <c r="B13" i="473" s="1"/>
  <c r="C29" i="479"/>
  <c r="E29" i="479"/>
  <c r="D29" i="479"/>
  <c r="B30" i="479" a="1"/>
  <c r="B30" i="479" s="1"/>
  <c r="AI23" i="361"/>
  <c r="AH23" i="361"/>
  <c r="D10" i="475"/>
  <c r="C13" i="472"/>
  <c r="E13" i="472"/>
  <c r="D13" i="472"/>
  <c r="A13" i="472"/>
  <c r="B14" i="472" a="1"/>
  <c r="B14" i="472" s="1"/>
  <c r="A8" i="460"/>
  <c r="E8" i="460"/>
  <c r="C8" i="460"/>
  <c r="B9" i="460" a="1"/>
  <c r="B9" i="460" s="1"/>
  <c r="D8" i="460"/>
  <c r="L8" i="460"/>
  <c r="K8" i="460"/>
  <c r="J8" i="460"/>
  <c r="H8" i="460"/>
  <c r="I9" i="460" a="1"/>
  <c r="I9" i="460" s="1"/>
  <c r="B10" i="476" a="1"/>
  <c r="B10" i="476" s="1"/>
  <c r="A9" i="476"/>
  <c r="C9" i="476"/>
  <c r="E9" i="476"/>
  <c r="D9" i="476"/>
  <c r="A10" i="475"/>
  <c r="B20" i="466" a="1"/>
  <c r="B20" i="466" s="1"/>
  <c r="B21" i="466" s="1" a="1"/>
  <c r="B21" i="466" s="1"/>
  <c r="D19" i="466"/>
  <c r="C19" i="466"/>
  <c r="E19" i="466"/>
  <c r="A19" i="466"/>
  <c r="H13" i="473"/>
  <c r="L13" i="473"/>
  <c r="L17" i="472"/>
  <c r="J17" i="472"/>
  <c r="H17" i="472"/>
  <c r="K17" i="472"/>
  <c r="C10" i="475"/>
  <c r="I19" i="472" a="1"/>
  <c r="I19" i="472" s="1"/>
  <c r="I20" i="472" s="1" a="1"/>
  <c r="I20" i="472" s="1"/>
  <c r="E26" i="480"/>
  <c r="A26" i="480"/>
  <c r="D26" i="480"/>
  <c r="C26" i="480"/>
  <c r="B28" i="480"/>
  <c r="K13" i="473"/>
  <c r="H18" i="472"/>
  <c r="L18" i="472"/>
  <c r="J18" i="472"/>
  <c r="K18" i="472"/>
  <c r="L29" i="480"/>
  <c r="J29" i="480"/>
  <c r="K29" i="480"/>
  <c r="H29" i="480"/>
  <c r="I30" i="480" a="1"/>
  <c r="I30" i="480" s="1"/>
  <c r="D18" i="466"/>
  <c r="A18" i="466"/>
  <c r="C18" i="466"/>
  <c r="E18" i="466"/>
  <c r="J9" i="476"/>
  <c r="L9" i="476"/>
  <c r="H9" i="476"/>
  <c r="K9" i="476"/>
  <c r="B28" i="375"/>
  <c r="I7" i="375"/>
  <c r="I8" i="375" s="1" a="1"/>
  <c r="I8" i="375" s="1"/>
  <c r="B7" i="375"/>
  <c r="B9" i="372" a="1"/>
  <c r="B9" i="372" s="1"/>
  <c r="A9" i="372" s="1"/>
  <c r="C19" i="478"/>
  <c r="D19" i="478"/>
  <c r="E19" i="478"/>
  <c r="A19" i="478"/>
  <c r="B20" i="478" a="1"/>
  <c r="B20" i="478" s="1"/>
  <c r="K16" i="478"/>
  <c r="H16" i="478"/>
  <c r="J16" i="478"/>
  <c r="L16" i="478"/>
  <c r="I17" i="478" a="1"/>
  <c r="I17" i="478" s="1"/>
  <c r="K27" i="477"/>
  <c r="L27" i="477"/>
  <c r="J27" i="477"/>
  <c r="H27" i="477"/>
  <c r="I28" i="477" a="1"/>
  <c r="I28" i="477" s="1"/>
  <c r="H8" i="367"/>
  <c r="A27" i="477"/>
  <c r="C27" i="477"/>
  <c r="E27" i="477"/>
  <c r="D27" i="477"/>
  <c r="B28" i="477" a="1"/>
  <c r="B28" i="477" s="1"/>
  <c r="I11" i="414" a="1"/>
  <c r="I11" i="414" s="1"/>
  <c r="J11" i="414" s="1"/>
  <c r="J10" i="414"/>
  <c r="H10" i="414"/>
  <c r="K10" i="414"/>
  <c r="L10" i="414"/>
  <c r="I11" i="475" a="1"/>
  <c r="I11" i="475" s="1"/>
  <c r="L10" i="475"/>
  <c r="J10" i="475"/>
  <c r="H10" i="475"/>
  <c r="K10" i="475"/>
  <c r="I7" i="400"/>
  <c r="B7" i="400"/>
  <c r="B23" i="400"/>
  <c r="B13" i="455" a="1"/>
  <c r="B13" i="455" s="1"/>
  <c r="B14" i="455" s="1" a="1"/>
  <c r="B14" i="455" s="1"/>
  <c r="I14" i="455" a="1"/>
  <c r="I14" i="455" s="1"/>
  <c r="I15" i="455" s="1" a="1"/>
  <c r="I15" i="455" s="1"/>
  <c r="D8" i="367"/>
  <c r="B9" i="367" a="1"/>
  <c r="B9" i="367" s="1"/>
  <c r="C9" i="367" s="1"/>
  <c r="E8" i="367"/>
  <c r="A8" i="367"/>
  <c r="K8" i="367"/>
  <c r="I9" i="367" a="1"/>
  <c r="I9" i="367" s="1"/>
  <c r="I10" i="367" s="1" a="1"/>
  <c r="I10" i="367" s="1"/>
  <c r="K10" i="367" s="1"/>
  <c r="L8" i="367"/>
  <c r="J8" i="367"/>
  <c r="L8" i="458"/>
  <c r="H8" i="458"/>
  <c r="K8" i="458"/>
  <c r="J8" i="458"/>
  <c r="I9" i="458" a="1"/>
  <c r="I9" i="458" s="1"/>
  <c r="I10" i="458" s="1" a="1"/>
  <c r="I10" i="458" s="1"/>
  <c r="D8" i="458"/>
  <c r="A8" i="458"/>
  <c r="B9" i="458" a="1"/>
  <c r="B9" i="458" s="1"/>
  <c r="B10" i="458" s="1" a="1"/>
  <c r="B10" i="458" s="1"/>
  <c r="C8" i="458"/>
  <c r="E8" i="458"/>
  <c r="B3" i="429"/>
  <c r="E13" i="390"/>
  <c r="C13" i="390"/>
  <c r="A13" i="390"/>
  <c r="I11" i="457" a="1"/>
  <c r="I11" i="457" s="1"/>
  <c r="I12" i="457" s="1" a="1"/>
  <c r="I12" i="457" s="1"/>
  <c r="H10" i="457"/>
  <c r="J10" i="457"/>
  <c r="K10" i="457"/>
  <c r="L10" i="457"/>
  <c r="A8" i="457"/>
  <c r="B9" i="457" a="1"/>
  <c r="B9" i="457" s="1"/>
  <c r="B10" i="457" s="1" a="1"/>
  <c r="B10" i="457" s="1"/>
  <c r="J9" i="457"/>
  <c r="L9" i="457"/>
  <c r="H9" i="457"/>
  <c r="K9" i="457"/>
  <c r="D13" i="390"/>
  <c r="H13" i="390"/>
  <c r="I14" i="390" a="1"/>
  <c r="I14" i="390" s="1"/>
  <c r="I15" i="390" s="1" a="1"/>
  <c r="I15" i="390" s="1"/>
  <c r="K13" i="390"/>
  <c r="L13" i="390"/>
  <c r="J13" i="390"/>
  <c r="L12" i="456"/>
  <c r="J12" i="456"/>
  <c r="K12" i="456"/>
  <c r="I13" i="456" a="1"/>
  <c r="I13" i="456" s="1"/>
  <c r="H13" i="456" s="1"/>
  <c r="C12" i="455"/>
  <c r="E12" i="455"/>
  <c r="D12" i="455"/>
  <c r="K13" i="455"/>
  <c r="J13" i="455"/>
  <c r="L13" i="455"/>
  <c r="B13" i="456" a="1"/>
  <c r="B13" i="456" s="1"/>
  <c r="A13" i="456" s="1"/>
  <c r="D12" i="456"/>
  <c r="C12" i="456"/>
  <c r="E12" i="456"/>
  <c r="E8" i="457"/>
  <c r="D8" i="457"/>
  <c r="C8" i="457"/>
  <c r="G23" i="361"/>
  <c r="E3" i="376"/>
  <c r="B3" i="376"/>
  <c r="C8" i="372"/>
  <c r="A8" i="372"/>
  <c r="E8" i="372"/>
  <c r="D8" i="372"/>
  <c r="I9" i="372" a="1"/>
  <c r="I9" i="372" s="1"/>
  <c r="I10" i="372" s="1" a="1"/>
  <c r="I10" i="372" s="1"/>
  <c r="L8" i="372"/>
  <c r="J8" i="372"/>
  <c r="K8" i="372"/>
  <c r="H8" i="372"/>
  <c r="C14" i="390" l="1"/>
  <c r="D14" i="390"/>
  <c r="E14" i="390"/>
  <c r="B15" i="390" a="1"/>
  <c r="B15" i="390" s="1"/>
  <c r="A15" i="390" s="1"/>
  <c r="I18" i="451" a="1"/>
  <c r="I18" i="451" s="1"/>
  <c r="H17" i="451"/>
  <c r="K17" i="451"/>
  <c r="L17" i="451"/>
  <c r="J17" i="451"/>
  <c r="J16" i="451"/>
  <c r="L16" i="451"/>
  <c r="H16" i="451"/>
  <c r="K16" i="451"/>
  <c r="D14" i="451"/>
  <c r="E14" i="451"/>
  <c r="A14" i="451"/>
  <c r="C14" i="451"/>
  <c r="B15" i="451" a="1"/>
  <c r="B15" i="451" s="1"/>
  <c r="A23" i="447"/>
  <c r="E23" i="447"/>
  <c r="C23" i="447"/>
  <c r="D23" i="447"/>
  <c r="B25" i="447" a="1"/>
  <c r="B25" i="447" s="1"/>
  <c r="B26" i="447" s="1" a="1"/>
  <c r="B26" i="447" s="1"/>
  <c r="D24" i="447"/>
  <c r="E24" i="447"/>
  <c r="C24" i="447"/>
  <c r="C24" i="386"/>
  <c r="A24" i="386"/>
  <c r="E24" i="386"/>
  <c r="D24" i="386"/>
  <c r="B27" i="386" a="1"/>
  <c r="B27" i="386" s="1"/>
  <c r="C27" i="386" s="1"/>
  <c r="H25" i="447"/>
  <c r="J25" i="447"/>
  <c r="L25" i="447"/>
  <c r="K25" i="447"/>
  <c r="I26" i="447" a="1"/>
  <c r="I26" i="447" s="1"/>
  <c r="L23" i="386"/>
  <c r="H23" i="386"/>
  <c r="K23" i="386"/>
  <c r="J23" i="386"/>
  <c r="I24" i="386" a="1"/>
  <c r="I24" i="386" s="1"/>
  <c r="E25" i="386"/>
  <c r="D25" i="386"/>
  <c r="B28" i="376"/>
  <c r="I28" i="376"/>
  <c r="J14" i="473"/>
  <c r="L14" i="473"/>
  <c r="H14" i="473"/>
  <c r="I15" i="473" a="1"/>
  <c r="I15" i="473" s="1"/>
  <c r="L15" i="473" s="1"/>
  <c r="J27" i="479"/>
  <c r="K27" i="479"/>
  <c r="H27" i="479"/>
  <c r="L27" i="479"/>
  <c r="I28" i="479" a="1"/>
  <c r="I28" i="479" s="1"/>
  <c r="B22" i="466" a="1"/>
  <c r="B22" i="466" s="1"/>
  <c r="D22" i="466" s="1"/>
  <c r="K20" i="472"/>
  <c r="L20" i="472"/>
  <c r="J20" i="472"/>
  <c r="H20" i="472"/>
  <c r="L30" i="480"/>
  <c r="K30" i="480"/>
  <c r="J30" i="480"/>
  <c r="H30" i="480"/>
  <c r="I31" i="480" a="1"/>
  <c r="I31" i="480" s="1"/>
  <c r="B14" i="473" a="1"/>
  <c r="B14" i="473" s="1"/>
  <c r="D13" i="473"/>
  <c r="C13" i="473"/>
  <c r="A13" i="473"/>
  <c r="E13" i="473"/>
  <c r="K10" i="476"/>
  <c r="L10" i="476"/>
  <c r="J10" i="476"/>
  <c r="H10" i="476"/>
  <c r="I10" i="460" a="1"/>
  <c r="I10" i="460" s="1"/>
  <c r="H9" i="460"/>
  <c r="L9" i="460"/>
  <c r="K9" i="460"/>
  <c r="J9" i="460"/>
  <c r="D10" i="476"/>
  <c r="C10" i="476"/>
  <c r="E10" i="476"/>
  <c r="A10" i="476"/>
  <c r="B11" i="476" a="1"/>
  <c r="B11" i="476" s="1"/>
  <c r="B12" i="476" s="1" a="1"/>
  <c r="B12" i="476" s="1"/>
  <c r="B10" i="460" a="1"/>
  <c r="B10" i="460" s="1"/>
  <c r="B11" i="460" s="1" a="1"/>
  <c r="B11" i="460" s="1"/>
  <c r="B12" i="460" s="1" a="1"/>
  <c r="B12" i="460" s="1"/>
  <c r="D9" i="460"/>
  <c r="E9" i="460"/>
  <c r="A9" i="460"/>
  <c r="C9" i="460"/>
  <c r="I21" i="472" a="1"/>
  <c r="I21" i="472" s="1"/>
  <c r="L21" i="472" s="1"/>
  <c r="E11" i="475"/>
  <c r="D21" i="466"/>
  <c r="C21" i="466"/>
  <c r="E21" i="466"/>
  <c r="A21" i="466"/>
  <c r="C30" i="479"/>
  <c r="E30" i="479"/>
  <c r="D30" i="479"/>
  <c r="B31" i="479" a="1"/>
  <c r="B31" i="479" s="1"/>
  <c r="C14" i="472"/>
  <c r="E14" i="472"/>
  <c r="A14" i="472"/>
  <c r="D14" i="472"/>
  <c r="E20" i="466"/>
  <c r="A20" i="466"/>
  <c r="C20" i="466"/>
  <c r="D20" i="466"/>
  <c r="B21" i="472" a="1"/>
  <c r="B21" i="472" s="1"/>
  <c r="B23" i="472" s="1" a="1"/>
  <c r="B23" i="472" s="1"/>
  <c r="I11" i="476" a="1"/>
  <c r="I11" i="476" s="1"/>
  <c r="J19" i="472"/>
  <c r="L19" i="472"/>
  <c r="H19" i="472"/>
  <c r="K19" i="472"/>
  <c r="D11" i="475"/>
  <c r="E28" i="480"/>
  <c r="D28" i="480"/>
  <c r="C28" i="480"/>
  <c r="A28" i="480"/>
  <c r="B29" i="480"/>
  <c r="A11" i="475"/>
  <c r="C11" i="475"/>
  <c r="D12" i="473"/>
  <c r="E12" i="473"/>
  <c r="C12" i="473"/>
  <c r="A12" i="473"/>
  <c r="I9" i="375" a="1"/>
  <c r="I9" i="375" s="1"/>
  <c r="J9" i="375" s="1"/>
  <c r="B8" i="376"/>
  <c r="I8" i="376"/>
  <c r="E9" i="372"/>
  <c r="B10" i="372" a="1"/>
  <c r="B10" i="372" s="1"/>
  <c r="A10" i="372" s="1"/>
  <c r="D9" i="372"/>
  <c r="C9" i="372"/>
  <c r="K17" i="478"/>
  <c r="J17" i="478"/>
  <c r="H17" i="478"/>
  <c r="L17" i="478"/>
  <c r="I18" i="478" a="1"/>
  <c r="I18" i="478" s="1"/>
  <c r="D20" i="478"/>
  <c r="A20" i="478"/>
  <c r="C20" i="478"/>
  <c r="E20" i="478"/>
  <c r="B21" i="478" a="1"/>
  <c r="B21" i="478" s="1"/>
  <c r="H28" i="477"/>
  <c r="K28" i="477"/>
  <c r="L28" i="477"/>
  <c r="J28" i="477"/>
  <c r="I29" i="477" a="1"/>
  <c r="I29" i="477" s="1"/>
  <c r="L10" i="372"/>
  <c r="J10" i="372"/>
  <c r="H10" i="372"/>
  <c r="K10" i="372"/>
  <c r="I11" i="372" a="1"/>
  <c r="I11" i="372" s="1"/>
  <c r="A28" i="477"/>
  <c r="E28" i="477"/>
  <c r="C28" i="477"/>
  <c r="D28" i="477"/>
  <c r="B29" i="477" a="1"/>
  <c r="B29" i="477" s="1"/>
  <c r="L11" i="414"/>
  <c r="K11" i="414"/>
  <c r="I12" i="414" a="1"/>
  <c r="I12" i="414" s="1"/>
  <c r="I13" i="414" s="1" a="1"/>
  <c r="I13" i="414" s="1"/>
  <c r="J13" i="414" s="1"/>
  <c r="H11" i="414"/>
  <c r="B13" i="475" a="1"/>
  <c r="B13" i="475" s="1"/>
  <c r="C12" i="475"/>
  <c r="D12" i="475"/>
  <c r="A12" i="475"/>
  <c r="E12" i="475"/>
  <c r="I12" i="475" a="1"/>
  <c r="I12" i="475" s="1"/>
  <c r="I13" i="475" s="1" a="1"/>
  <c r="I13" i="475" s="1"/>
  <c r="L11" i="475"/>
  <c r="K11" i="475"/>
  <c r="J11" i="475"/>
  <c r="H11" i="475"/>
  <c r="J10" i="458"/>
  <c r="H10" i="458"/>
  <c r="K10" i="458"/>
  <c r="L10" i="458"/>
  <c r="A10" i="458"/>
  <c r="D10" i="458"/>
  <c r="E10" i="458"/>
  <c r="C10" i="458"/>
  <c r="I11" i="458" a="1"/>
  <c r="I11" i="458" s="1"/>
  <c r="B11" i="458" a="1"/>
  <c r="B11" i="458" s="1"/>
  <c r="B24" i="429"/>
  <c r="B7" i="429"/>
  <c r="I7" i="429"/>
  <c r="A14" i="455"/>
  <c r="D14" i="455"/>
  <c r="E14" i="455"/>
  <c r="C14" i="455"/>
  <c r="B15" i="455" a="1"/>
  <c r="B15" i="455" s="1"/>
  <c r="H15" i="455"/>
  <c r="K15" i="455"/>
  <c r="L15" i="455"/>
  <c r="J15" i="455"/>
  <c r="I16" i="455" a="1"/>
  <c r="I16" i="455" s="1"/>
  <c r="H14" i="455"/>
  <c r="J14" i="455"/>
  <c r="L14" i="455"/>
  <c r="K14" i="455"/>
  <c r="E13" i="455"/>
  <c r="C13" i="455"/>
  <c r="A13" i="455"/>
  <c r="D13" i="455"/>
  <c r="B8" i="375" a="1"/>
  <c r="B8" i="375" s="1"/>
  <c r="E9" i="367"/>
  <c r="D9" i="367"/>
  <c r="B10" i="367" a="1"/>
  <c r="B10" i="367" s="1"/>
  <c r="B11" i="367" s="1" a="1"/>
  <c r="B11" i="367" s="1"/>
  <c r="A11" i="367" s="1"/>
  <c r="A9" i="367"/>
  <c r="L9" i="367"/>
  <c r="H10" i="367"/>
  <c r="J10" i="367"/>
  <c r="I11" i="367" a="1"/>
  <c r="I11" i="367" s="1"/>
  <c r="I12" i="367" s="1" a="1"/>
  <c r="I12" i="367" s="1"/>
  <c r="J12" i="367" s="1"/>
  <c r="J9" i="367"/>
  <c r="L10" i="367"/>
  <c r="H9" i="367"/>
  <c r="K9" i="367"/>
  <c r="E9" i="458"/>
  <c r="D9" i="458"/>
  <c r="C9" i="458"/>
  <c r="A9" i="458"/>
  <c r="L9" i="458"/>
  <c r="K9" i="458"/>
  <c r="H9" i="458"/>
  <c r="J9" i="458"/>
  <c r="A10" i="457"/>
  <c r="C10" i="457"/>
  <c r="D10" i="457"/>
  <c r="E10" i="457"/>
  <c r="B11" i="457" a="1"/>
  <c r="B11" i="457" s="1"/>
  <c r="K12" i="457"/>
  <c r="L12" i="457"/>
  <c r="H12" i="457"/>
  <c r="J12" i="457"/>
  <c r="I13" i="457" a="1"/>
  <c r="I13" i="457" s="1"/>
  <c r="A9" i="457"/>
  <c r="E9" i="457"/>
  <c r="C9" i="457"/>
  <c r="D9" i="457"/>
  <c r="K11" i="457"/>
  <c r="L11" i="457"/>
  <c r="H11" i="457"/>
  <c r="J11" i="457"/>
  <c r="H15" i="390"/>
  <c r="J15" i="390"/>
  <c r="K15" i="390"/>
  <c r="L15" i="390"/>
  <c r="H14" i="390"/>
  <c r="L14" i="390"/>
  <c r="K14" i="390"/>
  <c r="J14" i="390"/>
  <c r="I16" i="390" a="1"/>
  <c r="I16" i="390" s="1"/>
  <c r="B14" i="456" a="1"/>
  <c r="B14" i="456" s="1"/>
  <c r="A14" i="456" s="1"/>
  <c r="K13" i="456"/>
  <c r="L13" i="456"/>
  <c r="J13" i="456"/>
  <c r="I14" i="456" a="1"/>
  <c r="I14" i="456" s="1"/>
  <c r="H14" i="456" s="1"/>
  <c r="D13" i="456"/>
  <c r="E13" i="456"/>
  <c r="C13" i="456"/>
  <c r="J8" i="375"/>
  <c r="H8" i="375"/>
  <c r="L8" i="375"/>
  <c r="K8" i="375"/>
  <c r="H23" i="361"/>
  <c r="J9" i="372"/>
  <c r="L9" i="372"/>
  <c r="H9" i="372"/>
  <c r="K9" i="372"/>
  <c r="B16" i="390" l="1" a="1"/>
  <c r="B16" i="390" s="1"/>
  <c r="B17" i="390" s="1" a="1"/>
  <c r="B17" i="390" s="1"/>
  <c r="C17" i="390" s="1"/>
  <c r="E15" i="390"/>
  <c r="D15" i="390"/>
  <c r="C15" i="390"/>
  <c r="I17" i="390" a="1"/>
  <c r="I17" i="390" s="1"/>
  <c r="H18" i="451"/>
  <c r="J18" i="451"/>
  <c r="K18" i="451"/>
  <c r="L18" i="451"/>
  <c r="I19" i="451" a="1"/>
  <c r="I19" i="451" s="1"/>
  <c r="C15" i="451"/>
  <c r="E15" i="451"/>
  <c r="D15" i="451"/>
  <c r="A15" i="451"/>
  <c r="B16" i="451" a="1"/>
  <c r="B16" i="451" s="1"/>
  <c r="C26" i="447"/>
  <c r="D26" i="447"/>
  <c r="E26" i="447"/>
  <c r="B27" i="447" a="1"/>
  <c r="B27" i="447" s="1"/>
  <c r="C25" i="447"/>
  <c r="D25" i="447"/>
  <c r="E25" i="447"/>
  <c r="B28" i="386" a="1"/>
  <c r="B28" i="386" s="1"/>
  <c r="B31" i="386" s="1" a="1"/>
  <c r="B31" i="386" s="1"/>
  <c r="C31" i="386" s="1"/>
  <c r="D27" i="386"/>
  <c r="A27" i="386"/>
  <c r="E27" i="386"/>
  <c r="J26" i="447"/>
  <c r="K26" i="447"/>
  <c r="L26" i="447"/>
  <c r="H26" i="447"/>
  <c r="I27" i="447" a="1"/>
  <c r="I27" i="447" s="1"/>
  <c r="E26" i="386"/>
  <c r="D26" i="386"/>
  <c r="C26" i="386"/>
  <c r="J24" i="386"/>
  <c r="L24" i="386"/>
  <c r="K24" i="386"/>
  <c r="H24" i="386"/>
  <c r="H15" i="473"/>
  <c r="I22" i="472" a="1"/>
  <c r="I22" i="472" s="1"/>
  <c r="K22" i="472" s="1"/>
  <c r="J15" i="473"/>
  <c r="K15" i="473"/>
  <c r="I16" i="473" a="1"/>
  <c r="I16" i="473" s="1"/>
  <c r="K16" i="473" s="1"/>
  <c r="A22" i="466"/>
  <c r="C22" i="466"/>
  <c r="J28" i="479"/>
  <c r="L28" i="479"/>
  <c r="K28" i="479"/>
  <c r="I29" i="479" a="1"/>
  <c r="I29" i="479" s="1"/>
  <c r="B23" i="466" a="1"/>
  <c r="B23" i="466" s="1"/>
  <c r="D23" i="466" s="1"/>
  <c r="E22" i="466"/>
  <c r="A12" i="476"/>
  <c r="E12" i="476"/>
  <c r="D12" i="476"/>
  <c r="C12" i="476"/>
  <c r="E11" i="476"/>
  <c r="C11" i="476"/>
  <c r="D11" i="476"/>
  <c r="A11" i="476"/>
  <c r="B13" i="476" a="1"/>
  <c r="B13" i="476" s="1"/>
  <c r="D11" i="460"/>
  <c r="C11" i="460"/>
  <c r="A11" i="460"/>
  <c r="E11" i="460"/>
  <c r="J21" i="472"/>
  <c r="K21" i="472"/>
  <c r="H21" i="472"/>
  <c r="B15" i="473" a="1"/>
  <c r="B15" i="473" s="1"/>
  <c r="C31" i="479"/>
  <c r="E31" i="479"/>
  <c r="D31" i="479"/>
  <c r="B32" i="479" a="1"/>
  <c r="B32" i="479" s="1"/>
  <c r="C21" i="472"/>
  <c r="A21" i="472"/>
  <c r="E21" i="472"/>
  <c r="D21" i="472"/>
  <c r="B24" i="472" a="1"/>
  <c r="B24" i="472" s="1"/>
  <c r="D23" i="472"/>
  <c r="A23" i="472"/>
  <c r="E23" i="472"/>
  <c r="C23" i="472"/>
  <c r="K11" i="476"/>
  <c r="L11" i="476"/>
  <c r="J11" i="476"/>
  <c r="I12" i="476" a="1"/>
  <c r="I12" i="476" s="1"/>
  <c r="I13" i="476" s="1" a="1"/>
  <c r="I13" i="476" s="1"/>
  <c r="I14" i="476" s="1" a="1"/>
  <c r="I14" i="476" s="1"/>
  <c r="J14" i="476" s="1"/>
  <c r="H11" i="476"/>
  <c r="D12" i="460"/>
  <c r="C12" i="460"/>
  <c r="E12" i="460"/>
  <c r="A12" i="460"/>
  <c r="E29" i="480"/>
  <c r="D29" i="480"/>
  <c r="A29" i="480"/>
  <c r="C29" i="480"/>
  <c r="B30" i="480"/>
  <c r="E14" i="473"/>
  <c r="D14" i="473"/>
  <c r="A14" i="473"/>
  <c r="C14" i="473"/>
  <c r="K31" i="480"/>
  <c r="J31" i="480"/>
  <c r="H31" i="480"/>
  <c r="L31" i="480"/>
  <c r="I32" i="480" a="1"/>
  <c r="I32" i="480" s="1"/>
  <c r="A10" i="460"/>
  <c r="D10" i="460"/>
  <c r="C10" i="460"/>
  <c r="E10" i="460"/>
  <c r="B13" i="460" a="1"/>
  <c r="B13" i="460" s="1"/>
  <c r="H10" i="460"/>
  <c r="K10" i="460"/>
  <c r="J10" i="460"/>
  <c r="L10" i="460"/>
  <c r="I11" i="460" a="1"/>
  <c r="I11" i="460" s="1"/>
  <c r="I10" i="375" a="1"/>
  <c r="I10" i="375" s="1"/>
  <c r="I11" i="375" s="1" a="1"/>
  <c r="I11" i="375" s="1"/>
  <c r="L11" i="375" s="1"/>
  <c r="L9" i="375"/>
  <c r="H9" i="375"/>
  <c r="K9" i="375"/>
  <c r="B9" i="375" a="1"/>
  <c r="B9" i="375" s="1"/>
  <c r="B10" i="375" s="1" a="1"/>
  <c r="B10" i="375" s="1"/>
  <c r="D10" i="375" s="1"/>
  <c r="E10" i="372"/>
  <c r="C10" i="372"/>
  <c r="B11" i="372" a="1"/>
  <c r="B11" i="372" s="1"/>
  <c r="A11" i="372" s="1"/>
  <c r="D10" i="372"/>
  <c r="C21" i="478"/>
  <c r="D21" i="478"/>
  <c r="E21" i="478"/>
  <c r="A21" i="478"/>
  <c r="B22" i="478" a="1"/>
  <c r="B22" i="478" s="1"/>
  <c r="J18" i="478"/>
  <c r="K18" i="478"/>
  <c r="L18" i="478"/>
  <c r="H18" i="478"/>
  <c r="I19" i="478" a="1"/>
  <c r="I19" i="478" s="1"/>
  <c r="L29" i="477"/>
  <c r="J29" i="477"/>
  <c r="H29" i="477"/>
  <c r="K29" i="477"/>
  <c r="I54" i="477" a="1"/>
  <c r="I54" i="477" s="1"/>
  <c r="I12" i="372" a="1"/>
  <c r="I12" i="372" s="1"/>
  <c r="H11" i="372"/>
  <c r="K11" i="372"/>
  <c r="L11" i="372"/>
  <c r="J11" i="372"/>
  <c r="A29" i="477"/>
  <c r="D29" i="477"/>
  <c r="C29" i="477"/>
  <c r="E29" i="477"/>
  <c r="L12" i="414"/>
  <c r="H12" i="414"/>
  <c r="L13" i="414"/>
  <c r="J12" i="414"/>
  <c r="H13" i="414"/>
  <c r="K13" i="414"/>
  <c r="K12" i="414"/>
  <c r="I14" i="414" a="1"/>
  <c r="I14" i="414" s="1"/>
  <c r="I16" i="414" s="1"/>
  <c r="H16" i="414" s="1"/>
  <c r="K15" i="414"/>
  <c r="L15" i="414"/>
  <c r="C13" i="475"/>
  <c r="D13" i="475"/>
  <c r="A13" i="475"/>
  <c r="E13" i="475"/>
  <c r="B14" i="475" a="1"/>
  <c r="B14" i="475" s="1"/>
  <c r="L13" i="475"/>
  <c r="K13" i="475"/>
  <c r="H13" i="475"/>
  <c r="J13" i="475"/>
  <c r="I14" i="475" a="1"/>
  <c r="I14" i="475" s="1"/>
  <c r="L12" i="475"/>
  <c r="K12" i="475"/>
  <c r="J12" i="475"/>
  <c r="H12" i="475"/>
  <c r="A11" i="458"/>
  <c r="D11" i="458"/>
  <c r="E11" i="458"/>
  <c r="C11" i="458"/>
  <c r="I12" i="458" a="1"/>
  <c r="I12" i="458" s="1"/>
  <c r="B12" i="458" a="1"/>
  <c r="B12" i="458" s="1"/>
  <c r="B13" i="458" s="1" a="1"/>
  <c r="B13" i="458" s="1"/>
  <c r="J11" i="458"/>
  <c r="L11" i="458"/>
  <c r="H11" i="458"/>
  <c r="K11" i="458"/>
  <c r="I17" i="455" a="1"/>
  <c r="I17" i="455" s="1"/>
  <c r="H16" i="455"/>
  <c r="K16" i="455"/>
  <c r="J16" i="455"/>
  <c r="L16" i="455"/>
  <c r="E15" i="455"/>
  <c r="C15" i="455"/>
  <c r="A15" i="455"/>
  <c r="D15" i="455"/>
  <c r="B16" i="455" a="1"/>
  <c r="B16" i="455" s="1"/>
  <c r="A8" i="375"/>
  <c r="C8" i="375"/>
  <c r="E8" i="375"/>
  <c r="D8" i="375"/>
  <c r="C10" i="367"/>
  <c r="D11" i="367"/>
  <c r="D10" i="367"/>
  <c r="B12" i="367" a="1"/>
  <c r="B12" i="367" s="1"/>
  <c r="E10" i="367"/>
  <c r="E11" i="367"/>
  <c r="A10" i="367"/>
  <c r="C11" i="367"/>
  <c r="H11" i="367"/>
  <c r="K12" i="367"/>
  <c r="J11" i="367"/>
  <c r="L12" i="367"/>
  <c r="H12" i="367"/>
  <c r="K11" i="367"/>
  <c r="L11" i="367"/>
  <c r="I13" i="367" a="1"/>
  <c r="I13" i="367" s="1"/>
  <c r="I14" i="367" s="1" a="1"/>
  <c r="I14" i="367" s="1"/>
  <c r="A11" i="457"/>
  <c r="C11" i="457"/>
  <c r="E11" i="457"/>
  <c r="D11" i="457"/>
  <c r="B12" i="457" a="1"/>
  <c r="B12" i="457" s="1"/>
  <c r="B13" i="457" s="1" a="1"/>
  <c r="B13" i="457" s="1"/>
  <c r="K13" i="457"/>
  <c r="L13" i="457"/>
  <c r="H13" i="457"/>
  <c r="J13" i="457"/>
  <c r="I14" i="457" a="1"/>
  <c r="I14" i="457" s="1"/>
  <c r="I15" i="457" s="1" a="1"/>
  <c r="I15" i="457" s="1"/>
  <c r="H16" i="390"/>
  <c r="L16" i="390"/>
  <c r="J16" i="390"/>
  <c r="K16" i="390"/>
  <c r="C14" i="456"/>
  <c r="D14" i="456"/>
  <c r="E14" i="456"/>
  <c r="K14" i="456"/>
  <c r="J14" i="456"/>
  <c r="L14" i="456"/>
  <c r="B15" i="456" a="1"/>
  <c r="B15" i="456" s="1"/>
  <c r="A15" i="456" s="1"/>
  <c r="I15" i="456" a="1"/>
  <c r="I15" i="456" s="1"/>
  <c r="H15" i="456" s="1"/>
  <c r="B3" i="378"/>
  <c r="I23" i="361"/>
  <c r="E3" i="378"/>
  <c r="B9" i="376" a="1"/>
  <c r="B9" i="376" s="1"/>
  <c r="I9" i="376" a="1"/>
  <c r="I9" i="376" s="1"/>
  <c r="C16" i="390" l="1"/>
  <c r="E16" i="390"/>
  <c r="D16" i="390"/>
  <c r="A16" i="390"/>
  <c r="E17" i="390"/>
  <c r="B18" i="390" a="1"/>
  <c r="B18" i="390" s="1"/>
  <c r="A18" i="390" s="1"/>
  <c r="D17" i="390"/>
  <c r="A17" i="390"/>
  <c r="J17" i="390"/>
  <c r="K17" i="390"/>
  <c r="L17" i="390"/>
  <c r="H17" i="390"/>
  <c r="I18" i="390" a="1"/>
  <c r="I18" i="390" s="1"/>
  <c r="K19" i="451"/>
  <c r="L19" i="451"/>
  <c r="H19" i="451"/>
  <c r="J19" i="451"/>
  <c r="I20" i="451" a="1"/>
  <c r="I20" i="451" s="1"/>
  <c r="E16" i="451"/>
  <c r="D16" i="451"/>
  <c r="A16" i="451"/>
  <c r="C16" i="451"/>
  <c r="B17" i="451" a="1"/>
  <c r="B17" i="451" s="1"/>
  <c r="D27" i="447"/>
  <c r="E27" i="447"/>
  <c r="C27" i="447"/>
  <c r="E31" i="386"/>
  <c r="C28" i="386"/>
  <c r="E28" i="386"/>
  <c r="D31" i="386"/>
  <c r="D28" i="386"/>
  <c r="A28" i="386"/>
  <c r="H27" i="447"/>
  <c r="K27" i="447"/>
  <c r="L27" i="447"/>
  <c r="J27" i="447"/>
  <c r="I28" i="447" a="1"/>
  <c r="I28" i="447" s="1"/>
  <c r="K25" i="386"/>
  <c r="L25" i="386"/>
  <c r="B30" i="378"/>
  <c r="I7" i="378"/>
  <c r="B10" i="376" a="1"/>
  <c r="B10" i="376" s="1"/>
  <c r="A10" i="376" s="1"/>
  <c r="I10" i="376" a="1"/>
  <c r="I10" i="376" s="1"/>
  <c r="H10" i="376" s="1"/>
  <c r="H22" i="472"/>
  <c r="L22" i="472"/>
  <c r="I17" i="473" a="1"/>
  <c r="I17" i="473" s="1"/>
  <c r="I18" i="473" s="1" a="1"/>
  <c r="I18" i="473" s="1"/>
  <c r="I23" i="472" a="1"/>
  <c r="I23" i="472" s="1"/>
  <c r="L23" i="472" s="1"/>
  <c r="H16" i="473"/>
  <c r="J22" i="472"/>
  <c r="J16" i="473"/>
  <c r="L16" i="473"/>
  <c r="B26" i="466" a="1"/>
  <c r="B26" i="466" s="1"/>
  <c r="A23" i="466"/>
  <c r="B14" i="460" a="1"/>
  <c r="B14" i="460" s="1"/>
  <c r="C14" i="460" s="1"/>
  <c r="C23" i="466"/>
  <c r="E23" i="466"/>
  <c r="H13" i="476"/>
  <c r="K29" i="479"/>
  <c r="L29" i="479"/>
  <c r="H29" i="479"/>
  <c r="J29" i="479"/>
  <c r="I30" i="479" a="1"/>
  <c r="I30" i="479" s="1"/>
  <c r="J13" i="476"/>
  <c r="E15" i="473"/>
  <c r="C15" i="473"/>
  <c r="A15" i="473"/>
  <c r="D15" i="473"/>
  <c r="D24" i="472"/>
  <c r="E24" i="472"/>
  <c r="A24" i="472"/>
  <c r="C24" i="472"/>
  <c r="B14" i="476" a="1"/>
  <c r="B14" i="476" s="1"/>
  <c r="A13" i="476"/>
  <c r="E13" i="476"/>
  <c r="D13" i="476"/>
  <c r="C13" i="476"/>
  <c r="A13" i="460"/>
  <c r="C13" i="460"/>
  <c r="E13" i="460"/>
  <c r="D13" i="460"/>
  <c r="D32" i="479"/>
  <c r="F32" i="479"/>
  <c r="E32" i="479"/>
  <c r="C32" i="479"/>
  <c r="B33" i="479" a="1"/>
  <c r="B33" i="479" s="1"/>
  <c r="L13" i="476"/>
  <c r="B16" i="473" a="1"/>
  <c r="B16" i="473" s="1"/>
  <c r="B17" i="473" s="1" a="1"/>
  <c r="B17" i="473" s="1"/>
  <c r="K13" i="476"/>
  <c r="H32" i="480"/>
  <c r="L32" i="480"/>
  <c r="K32" i="480"/>
  <c r="J32" i="480"/>
  <c r="I33" i="480" a="1"/>
  <c r="I33" i="480" s="1"/>
  <c r="L14" i="476"/>
  <c r="B25" i="472" a="1"/>
  <c r="B25" i="472" s="1"/>
  <c r="A30" i="480"/>
  <c r="D30" i="480"/>
  <c r="C30" i="480"/>
  <c r="E30" i="480"/>
  <c r="B31" i="480"/>
  <c r="B32" i="480" s="1"/>
  <c r="B33" i="480" s="1"/>
  <c r="H12" i="476"/>
  <c r="J12" i="476"/>
  <c r="K12" i="476"/>
  <c r="L12" i="476"/>
  <c r="L11" i="460"/>
  <c r="K11" i="460"/>
  <c r="J11" i="460"/>
  <c r="H11" i="460"/>
  <c r="I12" i="460" a="1"/>
  <c r="I12" i="460" s="1"/>
  <c r="I13" i="460" s="1" a="1"/>
  <c r="I13" i="460" s="1"/>
  <c r="I15" i="476" a="1"/>
  <c r="I15" i="476" s="1"/>
  <c r="I16" i="476" s="1" a="1"/>
  <c r="I16" i="476" s="1"/>
  <c r="L16" i="476" s="1"/>
  <c r="K14" i="476"/>
  <c r="H14" i="476"/>
  <c r="K11" i="375"/>
  <c r="J11" i="375"/>
  <c r="H11" i="375"/>
  <c r="I12" i="375" a="1"/>
  <c r="I12" i="375" s="1"/>
  <c r="L12" i="375" s="1"/>
  <c r="H10" i="375"/>
  <c r="K10" i="375"/>
  <c r="J10" i="375"/>
  <c r="L10" i="375"/>
  <c r="B11" i="375" a="1"/>
  <c r="B11" i="375" s="1"/>
  <c r="A11" i="375" s="1"/>
  <c r="E9" i="375"/>
  <c r="C10" i="375"/>
  <c r="E10" i="375"/>
  <c r="D9" i="375"/>
  <c r="A9" i="375"/>
  <c r="C9" i="375"/>
  <c r="A10" i="375"/>
  <c r="I13" i="372" a="1"/>
  <c r="I13" i="372" s="1"/>
  <c r="I14" i="372" s="1" a="1"/>
  <c r="I14" i="372" s="1"/>
  <c r="I15" i="372" s="1" a="1"/>
  <c r="I15" i="372" s="1"/>
  <c r="B12" i="372" a="1"/>
  <c r="B12" i="372" s="1"/>
  <c r="A12" i="372" s="1"/>
  <c r="C11" i="372"/>
  <c r="D11" i="372"/>
  <c r="E11" i="372"/>
  <c r="J19" i="478"/>
  <c r="H19" i="478"/>
  <c r="L19" i="478"/>
  <c r="K19" i="478"/>
  <c r="I20" i="478" a="1"/>
  <c r="I20" i="478" s="1"/>
  <c r="E22" i="478"/>
  <c r="D22" i="478"/>
  <c r="A22" i="478"/>
  <c r="C22" i="478"/>
  <c r="B23" i="478" a="1"/>
  <c r="B23" i="478" s="1"/>
  <c r="B13" i="367" a="1"/>
  <c r="B13" i="367" s="1"/>
  <c r="A13" i="367" s="1"/>
  <c r="L54" i="477"/>
  <c r="K54" i="477"/>
  <c r="H54" i="477"/>
  <c r="J54" i="477"/>
  <c r="I55" i="477" a="1"/>
  <c r="I55" i="477" s="1"/>
  <c r="K12" i="372"/>
  <c r="L12" i="372"/>
  <c r="J12" i="372"/>
  <c r="H12" i="372"/>
  <c r="J14" i="414"/>
  <c r="K14" i="414"/>
  <c r="I17" i="414"/>
  <c r="K17" i="414" s="1"/>
  <c r="L14" i="414"/>
  <c r="H14" i="414"/>
  <c r="J16" i="414"/>
  <c r="L16" i="414"/>
  <c r="K16" i="414"/>
  <c r="B15" i="475" a="1"/>
  <c r="B15" i="475" s="1"/>
  <c r="D14" i="475"/>
  <c r="A14" i="475"/>
  <c r="C14" i="475"/>
  <c r="E14" i="475"/>
  <c r="I15" i="475" a="1"/>
  <c r="I15" i="475" s="1"/>
  <c r="H14" i="475"/>
  <c r="J14" i="475"/>
  <c r="L14" i="475"/>
  <c r="K14" i="475"/>
  <c r="A13" i="458"/>
  <c r="D13" i="458"/>
  <c r="E13" i="458"/>
  <c r="C13" i="458"/>
  <c r="D12" i="458"/>
  <c r="E12" i="458"/>
  <c r="C12" i="458"/>
  <c r="A12" i="458"/>
  <c r="B14" i="458" a="1"/>
  <c r="B14" i="458" s="1"/>
  <c r="K12" i="458"/>
  <c r="L12" i="458"/>
  <c r="J12" i="458"/>
  <c r="H12" i="458"/>
  <c r="I13" i="458" a="1"/>
  <c r="I13" i="458" s="1"/>
  <c r="K17" i="455"/>
  <c r="L17" i="455"/>
  <c r="J17" i="455"/>
  <c r="H17" i="455"/>
  <c r="I18" i="455" a="1"/>
  <c r="I18" i="455" s="1"/>
  <c r="A16" i="455"/>
  <c r="D16" i="455"/>
  <c r="C16" i="455"/>
  <c r="E16" i="455"/>
  <c r="B17" i="455" a="1"/>
  <c r="B17" i="455" s="1"/>
  <c r="E12" i="367"/>
  <c r="A12" i="367"/>
  <c r="C12" i="367"/>
  <c r="D12" i="367"/>
  <c r="J13" i="367"/>
  <c r="L13" i="367"/>
  <c r="K13" i="367"/>
  <c r="H13" i="367"/>
  <c r="I15" i="367" a="1"/>
  <c r="I15" i="367" s="1"/>
  <c r="H14" i="367"/>
  <c r="K14" i="367"/>
  <c r="L14" i="367"/>
  <c r="J14" i="367"/>
  <c r="H15" i="457"/>
  <c r="K15" i="457"/>
  <c r="L15" i="457"/>
  <c r="J15" i="457"/>
  <c r="I16" i="457" a="1"/>
  <c r="I16" i="457" s="1"/>
  <c r="J14" i="457"/>
  <c r="K14" i="457"/>
  <c r="L14" i="457"/>
  <c r="H14" i="457"/>
  <c r="A13" i="457"/>
  <c r="C13" i="457"/>
  <c r="E13" i="457"/>
  <c r="D13" i="457"/>
  <c r="A12" i="457"/>
  <c r="C12" i="457"/>
  <c r="D12" i="457"/>
  <c r="E12" i="457"/>
  <c r="B14" i="457" a="1"/>
  <c r="B14" i="457" s="1"/>
  <c r="B16" i="456" a="1"/>
  <c r="B16" i="456" s="1"/>
  <c r="A16" i="456" s="1"/>
  <c r="C15" i="456"/>
  <c r="D15" i="456"/>
  <c r="L15" i="456"/>
  <c r="K15" i="456"/>
  <c r="J15" i="456"/>
  <c r="I16" i="456" a="1"/>
  <c r="I16" i="456" s="1"/>
  <c r="E15" i="456"/>
  <c r="B7" i="378"/>
  <c r="B22" i="378"/>
  <c r="K9" i="376"/>
  <c r="J9" i="376"/>
  <c r="H9" i="376"/>
  <c r="L9" i="376"/>
  <c r="D9" i="376"/>
  <c r="C9" i="376"/>
  <c r="E9" i="376"/>
  <c r="A9" i="376"/>
  <c r="E3" i="405"/>
  <c r="B3" i="405"/>
  <c r="I21" i="405" s="1"/>
  <c r="J23" i="361"/>
  <c r="E26" i="466" l="1"/>
  <c r="B27" i="466" a="1"/>
  <c r="B27" i="466" s="1"/>
  <c r="E18" i="390"/>
  <c r="D18" i="390"/>
  <c r="B19" i="390" a="1"/>
  <c r="B19" i="390" s="1"/>
  <c r="E19" i="390" s="1"/>
  <c r="C18" i="390"/>
  <c r="H18" i="390"/>
  <c r="J18" i="390"/>
  <c r="K18" i="390"/>
  <c r="L18" i="390"/>
  <c r="I19" i="390" a="1"/>
  <c r="I19" i="390" s="1"/>
  <c r="K20" i="451"/>
  <c r="L20" i="451"/>
  <c r="H20" i="451"/>
  <c r="J20" i="451"/>
  <c r="I21" i="451" a="1"/>
  <c r="I21" i="451" s="1"/>
  <c r="C17" i="451"/>
  <c r="D17" i="451"/>
  <c r="A17" i="451"/>
  <c r="E17" i="451"/>
  <c r="B18" i="451" a="1"/>
  <c r="B18" i="451" s="1"/>
  <c r="K28" i="447"/>
  <c r="L28" i="447"/>
  <c r="H28" i="447"/>
  <c r="J28" i="447"/>
  <c r="K26" i="386"/>
  <c r="L26" i="386"/>
  <c r="B11" i="376" a="1"/>
  <c r="B11" i="376" s="1"/>
  <c r="A11" i="376" s="1"/>
  <c r="C10" i="376"/>
  <c r="D10" i="376"/>
  <c r="E10" i="376"/>
  <c r="I11" i="376" a="1"/>
  <c r="I11" i="376" s="1"/>
  <c r="H11" i="376" s="1"/>
  <c r="K10" i="376"/>
  <c r="L10" i="376"/>
  <c r="J10" i="376"/>
  <c r="J23" i="472"/>
  <c r="H17" i="473"/>
  <c r="D26" i="466"/>
  <c r="J17" i="473"/>
  <c r="K17" i="473"/>
  <c r="L17" i="473"/>
  <c r="H23" i="472"/>
  <c r="K23" i="472"/>
  <c r="I24" i="472" a="1"/>
  <c r="I24" i="472" s="1"/>
  <c r="J24" i="472" s="1"/>
  <c r="A26" i="466"/>
  <c r="C26" i="466"/>
  <c r="D14" i="460"/>
  <c r="E14" i="460"/>
  <c r="A14" i="460"/>
  <c r="B15" i="460" a="1"/>
  <c r="B15" i="460" s="1"/>
  <c r="I31" i="479" a="1"/>
  <c r="I31" i="479" s="1"/>
  <c r="L30" i="479"/>
  <c r="K30" i="479"/>
  <c r="H30" i="479"/>
  <c r="J30" i="479"/>
  <c r="K16" i="476"/>
  <c r="H16" i="476"/>
  <c r="J16" i="476"/>
  <c r="K15" i="476"/>
  <c r="L15" i="476"/>
  <c r="J15" i="476"/>
  <c r="H15" i="476"/>
  <c r="H13" i="460"/>
  <c r="L13" i="460"/>
  <c r="J13" i="460"/>
  <c r="K13" i="460"/>
  <c r="J33" i="480"/>
  <c r="H33" i="480"/>
  <c r="K33" i="480"/>
  <c r="L33" i="480"/>
  <c r="I34" i="480" a="1"/>
  <c r="I34" i="480" s="1"/>
  <c r="E25" i="472"/>
  <c r="A25" i="472"/>
  <c r="C25" i="472"/>
  <c r="D25" i="472"/>
  <c r="B26" i="472" a="1"/>
  <c r="B26" i="472" s="1"/>
  <c r="B27" i="472" s="1" a="1"/>
  <c r="B27" i="472" s="1"/>
  <c r="L12" i="460"/>
  <c r="K12" i="460"/>
  <c r="H12" i="460"/>
  <c r="J12" i="460"/>
  <c r="D17" i="473"/>
  <c r="C17" i="473"/>
  <c r="A17" i="473"/>
  <c r="E17" i="473"/>
  <c r="A16" i="473"/>
  <c r="C16" i="473"/>
  <c r="D16" i="473"/>
  <c r="E16" i="473"/>
  <c r="B15" i="476" a="1"/>
  <c r="B15" i="476" s="1"/>
  <c r="B16" i="476" s="1" a="1"/>
  <c r="B16" i="476" s="1"/>
  <c r="B17" i="476" s="1" a="1"/>
  <c r="B17" i="476" s="1"/>
  <c r="C14" i="476"/>
  <c r="E14" i="476"/>
  <c r="A14" i="476"/>
  <c r="D14" i="476"/>
  <c r="B18" i="473" a="1"/>
  <c r="B18" i="473" s="1"/>
  <c r="I14" i="460" a="1"/>
  <c r="I14" i="460" s="1"/>
  <c r="F33" i="479"/>
  <c r="E33" i="479"/>
  <c r="D33" i="479"/>
  <c r="C33" i="479"/>
  <c r="A33" i="479"/>
  <c r="B34" i="479" a="1"/>
  <c r="B34" i="479" s="1"/>
  <c r="H13" i="372"/>
  <c r="J13" i="372"/>
  <c r="L13" i="372"/>
  <c r="K13" i="372"/>
  <c r="H12" i="375"/>
  <c r="I13" i="375" a="1"/>
  <c r="I13" i="375" s="1"/>
  <c r="L13" i="375" s="1"/>
  <c r="J12" i="375"/>
  <c r="K12" i="375"/>
  <c r="C11" i="375"/>
  <c r="B12" i="375" a="1"/>
  <c r="B12" i="375" s="1"/>
  <c r="E12" i="375" s="1"/>
  <c r="D11" i="375"/>
  <c r="E11" i="375"/>
  <c r="H15" i="372"/>
  <c r="J15" i="372"/>
  <c r="L15" i="372"/>
  <c r="K15" i="372"/>
  <c r="I16" i="372" a="1"/>
  <c r="I16" i="372" s="1"/>
  <c r="I17" i="372" s="1" a="1"/>
  <c r="I17" i="372" s="1"/>
  <c r="D12" i="372"/>
  <c r="C12" i="372"/>
  <c r="B13" i="372" a="1"/>
  <c r="B13" i="372" s="1"/>
  <c r="A13" i="372" s="1"/>
  <c r="E12" i="372"/>
  <c r="C23" i="478"/>
  <c r="E23" i="478"/>
  <c r="D23" i="478"/>
  <c r="A23" i="478"/>
  <c r="B24" i="478" a="1"/>
  <c r="B24" i="478" s="1"/>
  <c r="L20" i="478"/>
  <c r="J20" i="478"/>
  <c r="K20" i="478"/>
  <c r="H20" i="478"/>
  <c r="I21" i="478" a="1"/>
  <c r="I21" i="478" s="1"/>
  <c r="E13" i="367"/>
  <c r="D13" i="367"/>
  <c r="C13" i="367"/>
  <c r="B14" i="367" a="1"/>
  <c r="B14" i="367" s="1"/>
  <c r="D14" i="367" s="1"/>
  <c r="L55" i="477"/>
  <c r="K55" i="477"/>
  <c r="J55" i="477"/>
  <c r="H55" i="477"/>
  <c r="I56" i="477" a="1"/>
  <c r="I56" i="477" s="1"/>
  <c r="K14" i="372"/>
  <c r="L14" i="372"/>
  <c r="J14" i="372"/>
  <c r="H14" i="372"/>
  <c r="I18" i="414"/>
  <c r="J18" i="414" s="1"/>
  <c r="H17" i="414"/>
  <c r="L17" i="414"/>
  <c r="J17" i="414"/>
  <c r="I17" i="476" a="1"/>
  <c r="I17" i="476" s="1"/>
  <c r="K15" i="475"/>
  <c r="H15" i="475"/>
  <c r="J15" i="475"/>
  <c r="L15" i="475"/>
  <c r="I16" i="475" a="1"/>
  <c r="I16" i="475" s="1"/>
  <c r="E15" i="475"/>
  <c r="A15" i="475"/>
  <c r="D15" i="475"/>
  <c r="C15" i="475"/>
  <c r="B16" i="475" a="1"/>
  <c r="B16" i="475" s="1"/>
  <c r="K18" i="473"/>
  <c r="L18" i="473"/>
  <c r="J18" i="473"/>
  <c r="H18" i="473"/>
  <c r="I19" i="473" a="1"/>
  <c r="I19" i="473" s="1"/>
  <c r="I14" i="458" a="1"/>
  <c r="I14" i="458" s="1"/>
  <c r="I15" i="458" s="1" a="1"/>
  <c r="I15" i="458" s="1"/>
  <c r="I16" i="458" s="1" a="1"/>
  <c r="I16" i="458" s="1"/>
  <c r="H13" i="458"/>
  <c r="K13" i="458"/>
  <c r="L13" i="458"/>
  <c r="J13" i="458"/>
  <c r="B15" i="458" a="1"/>
  <c r="B15" i="458" s="1"/>
  <c r="B16" i="458" s="1" a="1"/>
  <c r="B16" i="458" s="1"/>
  <c r="B17" i="458" s="1" a="1"/>
  <c r="B17" i="458" s="1"/>
  <c r="B18" i="458" s="1" a="1"/>
  <c r="B18" i="458" s="1"/>
  <c r="E14" i="458"/>
  <c r="A14" i="458"/>
  <c r="C14" i="458"/>
  <c r="D14" i="458"/>
  <c r="I19" i="455" a="1"/>
  <c r="I19" i="455" s="1"/>
  <c r="H18" i="455"/>
  <c r="K18" i="455"/>
  <c r="L18" i="455"/>
  <c r="J18" i="455"/>
  <c r="B18" i="455" a="1"/>
  <c r="B18" i="455" s="1"/>
  <c r="E17" i="455"/>
  <c r="C17" i="455"/>
  <c r="D17" i="455"/>
  <c r="A17" i="455"/>
  <c r="B22" i="405"/>
  <c r="H15" i="367"/>
  <c r="J15" i="367"/>
  <c r="K15" i="367"/>
  <c r="L15" i="367"/>
  <c r="I16" i="367" a="1"/>
  <c r="I16" i="367" s="1"/>
  <c r="B15" i="457" a="1"/>
  <c r="B15" i="457" s="1"/>
  <c r="I17" i="457" a="1"/>
  <c r="I17" i="457" s="1"/>
  <c r="J16" i="457"/>
  <c r="L16" i="457"/>
  <c r="H16" i="457"/>
  <c r="K16" i="457"/>
  <c r="A14" i="457"/>
  <c r="C14" i="457"/>
  <c r="D14" i="457"/>
  <c r="E14" i="457"/>
  <c r="D16" i="456"/>
  <c r="E16" i="456"/>
  <c r="L16" i="456"/>
  <c r="K16" i="456"/>
  <c r="J16" i="456"/>
  <c r="H16" i="456"/>
  <c r="C16" i="456"/>
  <c r="B17" i="456" a="1"/>
  <c r="B17" i="456" s="1"/>
  <c r="A17" i="456" s="1"/>
  <c r="B7" i="405"/>
  <c r="I7" i="405"/>
  <c r="B8" i="378" a="1"/>
  <c r="B8" i="378" s="1"/>
  <c r="I8" i="378" a="1"/>
  <c r="I8" i="378" s="1"/>
  <c r="K23" i="361"/>
  <c r="E3" i="381"/>
  <c r="E22" i="378"/>
  <c r="D22" i="378"/>
  <c r="A27" i="466" l="1"/>
  <c r="D27" i="466"/>
  <c r="C27" i="466"/>
  <c r="E27" i="466"/>
  <c r="B28" i="466" a="1"/>
  <c r="B28" i="466" s="1"/>
  <c r="B20" i="390" a="1"/>
  <c r="B20" i="390" s="1"/>
  <c r="E20" i="390" s="1"/>
  <c r="A19" i="390"/>
  <c r="D19" i="390"/>
  <c r="C19" i="390"/>
  <c r="K19" i="390"/>
  <c r="J19" i="390"/>
  <c r="L19" i="390"/>
  <c r="H19" i="390"/>
  <c r="I20" i="390" a="1"/>
  <c r="I20" i="390" s="1"/>
  <c r="L21" i="451"/>
  <c r="K21" i="451"/>
  <c r="H21" i="451"/>
  <c r="J21" i="451"/>
  <c r="I22" i="451" a="1"/>
  <c r="I22" i="451" s="1"/>
  <c r="A18" i="451"/>
  <c r="D18" i="451"/>
  <c r="C18" i="451"/>
  <c r="E18" i="451"/>
  <c r="B19" i="451" a="1"/>
  <c r="B19" i="451" s="1"/>
  <c r="L28" i="386"/>
  <c r="K28" i="386"/>
  <c r="K27" i="386"/>
  <c r="L27" i="386"/>
  <c r="E22" i="405"/>
  <c r="D22" i="405"/>
  <c r="B9" i="378" a="1"/>
  <c r="B9" i="378" s="1"/>
  <c r="A9" i="378" s="1"/>
  <c r="C11" i="376"/>
  <c r="D11" i="376"/>
  <c r="E11" i="376"/>
  <c r="B12" i="376" a="1"/>
  <c r="B12" i="376" s="1"/>
  <c r="E12" i="376" s="1"/>
  <c r="J11" i="376"/>
  <c r="K11" i="376"/>
  <c r="L11" i="376"/>
  <c r="I12" i="376" a="1"/>
  <c r="I12" i="376" s="1"/>
  <c r="H12" i="376" s="1"/>
  <c r="I25" i="472" a="1"/>
  <c r="I25" i="472" s="1"/>
  <c r="I26" i="472" s="1" a="1"/>
  <c r="I26" i="472" s="1"/>
  <c r="L24" i="472"/>
  <c r="K24" i="472"/>
  <c r="H24" i="472"/>
  <c r="B16" i="460" a="1"/>
  <c r="B16" i="460" s="1"/>
  <c r="B17" i="460" s="1" a="1"/>
  <c r="B17" i="460" s="1"/>
  <c r="E15" i="460"/>
  <c r="A15" i="460"/>
  <c r="C15" i="460"/>
  <c r="D15" i="460"/>
  <c r="A27" i="472"/>
  <c r="B28" i="472" a="1"/>
  <c r="B28" i="472" s="1"/>
  <c r="A28" i="472" s="1"/>
  <c r="E27" i="472"/>
  <c r="D27" i="472"/>
  <c r="H31" i="479"/>
  <c r="K31" i="479"/>
  <c r="L31" i="479"/>
  <c r="J31" i="479"/>
  <c r="I32" i="479" a="1"/>
  <c r="I32" i="479" s="1"/>
  <c r="E17" i="476"/>
  <c r="C17" i="476"/>
  <c r="A17" i="476"/>
  <c r="D17" i="476"/>
  <c r="F34" i="479"/>
  <c r="E34" i="479"/>
  <c r="C34" i="479"/>
  <c r="D34" i="479"/>
  <c r="A34" i="479"/>
  <c r="B35" i="479" a="1"/>
  <c r="B35" i="479" s="1"/>
  <c r="C27" i="472"/>
  <c r="E15" i="476"/>
  <c r="D15" i="476"/>
  <c r="A15" i="476"/>
  <c r="C15" i="476"/>
  <c r="B18" i="476" a="1"/>
  <c r="B18" i="476" s="1"/>
  <c r="C26" i="472"/>
  <c r="E26" i="472"/>
  <c r="D26" i="472"/>
  <c r="A26" i="472"/>
  <c r="A18" i="473"/>
  <c r="B19" i="473" a="1"/>
  <c r="B19" i="473" s="1"/>
  <c r="E18" i="473"/>
  <c r="D18" i="473"/>
  <c r="C18" i="473"/>
  <c r="D16" i="476"/>
  <c r="A16" i="476"/>
  <c r="E16" i="476"/>
  <c r="C16" i="476"/>
  <c r="L34" i="480"/>
  <c r="K34" i="480"/>
  <c r="J34" i="480"/>
  <c r="H34" i="480"/>
  <c r="I35" i="480" a="1"/>
  <c r="I35" i="480" s="1"/>
  <c r="I15" i="460" a="1"/>
  <c r="I15" i="460" s="1"/>
  <c r="I16" i="460" s="1" a="1"/>
  <c r="I16" i="460" s="1"/>
  <c r="L14" i="460"/>
  <c r="H14" i="460"/>
  <c r="K14" i="460"/>
  <c r="J14" i="460"/>
  <c r="I14" i="375" a="1"/>
  <c r="I14" i="375" s="1"/>
  <c r="L14" i="375" s="1"/>
  <c r="H13" i="375"/>
  <c r="K13" i="375"/>
  <c r="J13" i="375"/>
  <c r="D12" i="375"/>
  <c r="A12" i="375"/>
  <c r="C12" i="375"/>
  <c r="B13" i="375" a="1"/>
  <c r="B13" i="375" s="1"/>
  <c r="C13" i="375" s="1"/>
  <c r="L17" i="372"/>
  <c r="J17" i="372"/>
  <c r="H17" i="372"/>
  <c r="K17" i="372"/>
  <c r="I18" i="372" a="1"/>
  <c r="I18" i="372" s="1"/>
  <c r="J16" i="372"/>
  <c r="H16" i="372"/>
  <c r="K16" i="372"/>
  <c r="L16" i="372"/>
  <c r="C13" i="372"/>
  <c r="E13" i="372"/>
  <c r="B14" i="372" a="1"/>
  <c r="B14" i="372" s="1"/>
  <c r="A14" i="372" s="1"/>
  <c r="D13" i="372"/>
  <c r="H21" i="478"/>
  <c r="L21" i="478"/>
  <c r="K21" i="478"/>
  <c r="J21" i="478"/>
  <c r="I22" i="478" a="1"/>
  <c r="I22" i="478" s="1"/>
  <c r="C24" i="478"/>
  <c r="E24" i="478"/>
  <c r="D24" i="478"/>
  <c r="A24" i="478"/>
  <c r="A14" i="367"/>
  <c r="B15" i="367" a="1"/>
  <c r="B15" i="367" s="1"/>
  <c r="B16" i="367" s="1" a="1"/>
  <c r="B16" i="367" s="1"/>
  <c r="B17" i="367" s="1" a="1"/>
  <c r="B17" i="367" s="1"/>
  <c r="E17" i="367" s="1"/>
  <c r="C14" i="367"/>
  <c r="E14" i="367"/>
  <c r="J56" i="477"/>
  <c r="L56" i="477"/>
  <c r="K56" i="477"/>
  <c r="H56" i="477"/>
  <c r="I57" i="477" a="1"/>
  <c r="I57" i="477" s="1"/>
  <c r="H18" i="414"/>
  <c r="I19" i="414"/>
  <c r="J19" i="414" s="1"/>
  <c r="K18" i="414"/>
  <c r="L18" i="414"/>
  <c r="C18" i="458"/>
  <c r="A18" i="458"/>
  <c r="D18" i="458"/>
  <c r="E18" i="458"/>
  <c r="B19" i="458" a="1"/>
  <c r="B19" i="458" s="1"/>
  <c r="K17" i="476"/>
  <c r="L17" i="476"/>
  <c r="J17" i="476"/>
  <c r="H17" i="476"/>
  <c r="I18" i="476" a="1"/>
  <c r="I18" i="476" s="1"/>
  <c r="C16" i="475"/>
  <c r="E16" i="475"/>
  <c r="A16" i="475"/>
  <c r="D16" i="475"/>
  <c r="B17" i="475" a="1"/>
  <c r="B17" i="475" s="1"/>
  <c r="J16" i="475"/>
  <c r="K16" i="475"/>
  <c r="H16" i="475"/>
  <c r="L16" i="475"/>
  <c r="I17" i="475" a="1"/>
  <c r="I17" i="475" s="1"/>
  <c r="I18" i="475" s="1" a="1"/>
  <c r="I18" i="475" s="1"/>
  <c r="I20" i="473" a="1"/>
  <c r="I20" i="473" s="1"/>
  <c r="K19" i="473"/>
  <c r="H19" i="473"/>
  <c r="L19" i="473"/>
  <c r="J19" i="473"/>
  <c r="D17" i="458"/>
  <c r="A17" i="458"/>
  <c r="E17" i="458"/>
  <c r="C17" i="458"/>
  <c r="K16" i="458"/>
  <c r="H16" i="458"/>
  <c r="L16" i="458"/>
  <c r="J16" i="458"/>
  <c r="D15" i="458"/>
  <c r="C15" i="458"/>
  <c r="E15" i="458"/>
  <c r="A15" i="458"/>
  <c r="I17" i="458" a="1"/>
  <c r="I17" i="458" s="1"/>
  <c r="I18" i="458" s="1" a="1"/>
  <c r="I18" i="458" s="1"/>
  <c r="K14" i="458"/>
  <c r="L14" i="458"/>
  <c r="J14" i="458"/>
  <c r="H14" i="458"/>
  <c r="D16" i="458"/>
  <c r="C16" i="458"/>
  <c r="A16" i="458"/>
  <c r="E16" i="458"/>
  <c r="J15" i="458"/>
  <c r="H15" i="458"/>
  <c r="K15" i="458"/>
  <c r="L15" i="458"/>
  <c r="E18" i="455"/>
  <c r="D18" i="455"/>
  <c r="C18" i="455"/>
  <c r="A18" i="455"/>
  <c r="B19" i="455" a="1"/>
  <c r="B19" i="455" s="1"/>
  <c r="H19" i="455"/>
  <c r="K19" i="455"/>
  <c r="L19" i="455"/>
  <c r="J19" i="455"/>
  <c r="I20" i="455" a="1"/>
  <c r="I20" i="455" s="1"/>
  <c r="I9" i="378" a="1"/>
  <c r="I9" i="378" s="1"/>
  <c r="I17" i="367" a="1"/>
  <c r="I17" i="367" s="1"/>
  <c r="H16" i="367"/>
  <c r="L16" i="367"/>
  <c r="J16" i="367"/>
  <c r="K16" i="367"/>
  <c r="H17" i="457"/>
  <c r="K17" i="457"/>
  <c r="L17" i="457"/>
  <c r="J17" i="457"/>
  <c r="I18" i="457" a="1"/>
  <c r="I18" i="457" s="1"/>
  <c r="A15" i="457"/>
  <c r="D15" i="457"/>
  <c r="E15" i="457"/>
  <c r="C15" i="457"/>
  <c r="B16" i="457" a="1"/>
  <c r="B16" i="457" s="1"/>
  <c r="D17" i="456"/>
  <c r="C17" i="456"/>
  <c r="B18" i="456" a="1"/>
  <c r="B18" i="456" s="1"/>
  <c r="E17" i="456"/>
  <c r="B7" i="381"/>
  <c r="L23" i="361"/>
  <c r="E3" i="382"/>
  <c r="C8" i="378"/>
  <c r="A8" i="378"/>
  <c r="D8" i="378"/>
  <c r="E8" i="378"/>
  <c r="B8" i="405" a="1"/>
  <c r="B8" i="405" s="1"/>
  <c r="L8" i="378"/>
  <c r="K8" i="378"/>
  <c r="J8" i="378"/>
  <c r="H8" i="378"/>
  <c r="I8" i="405" a="1"/>
  <c r="I8" i="405" s="1"/>
  <c r="A28" i="466" l="1"/>
  <c r="E28" i="466"/>
  <c r="C28" i="466"/>
  <c r="D28" i="466"/>
  <c r="B29" i="466" a="1"/>
  <c r="B29" i="466" s="1"/>
  <c r="B21" i="390" a="1"/>
  <c r="B21" i="390" s="1"/>
  <c r="A21" i="390" s="1"/>
  <c r="D20" i="390"/>
  <c r="C20" i="390"/>
  <c r="A20" i="390"/>
  <c r="J20" i="390"/>
  <c r="H20" i="390"/>
  <c r="L20" i="390"/>
  <c r="K20" i="390"/>
  <c r="I21" i="390" a="1"/>
  <c r="I21" i="390" s="1"/>
  <c r="J22" i="451"/>
  <c r="K22" i="451"/>
  <c r="L22" i="451"/>
  <c r="H22" i="451"/>
  <c r="I23" i="451" a="1"/>
  <c r="I23" i="451" s="1"/>
  <c r="D19" i="451"/>
  <c r="E19" i="451"/>
  <c r="A19" i="451"/>
  <c r="C19" i="451"/>
  <c r="B20" i="451" a="1"/>
  <c r="B20" i="451" s="1"/>
  <c r="C9" i="378"/>
  <c r="E9" i="378"/>
  <c r="B10" i="378" a="1"/>
  <c r="B10" i="378" s="1"/>
  <c r="D9" i="378"/>
  <c r="J9" i="378"/>
  <c r="H9" i="378"/>
  <c r="B13" i="376" a="1"/>
  <c r="B13" i="376" s="1"/>
  <c r="A13" i="376" s="1"/>
  <c r="D12" i="376"/>
  <c r="A12" i="376"/>
  <c r="C12" i="376"/>
  <c r="J12" i="376"/>
  <c r="L12" i="376"/>
  <c r="K12" i="376"/>
  <c r="I13" i="376" a="1"/>
  <c r="I13" i="376" s="1"/>
  <c r="H13" i="376" s="1"/>
  <c r="K25" i="472"/>
  <c r="L25" i="472"/>
  <c r="H25" i="472"/>
  <c r="J25" i="472"/>
  <c r="A17" i="460"/>
  <c r="D17" i="460"/>
  <c r="E17" i="460"/>
  <c r="C17" i="460"/>
  <c r="B29" i="472" a="1"/>
  <c r="B29" i="472" s="1"/>
  <c r="A29" i="472" s="1"/>
  <c r="E16" i="460"/>
  <c r="C16" i="460"/>
  <c r="A16" i="460"/>
  <c r="D16" i="460"/>
  <c r="B18" i="460" a="1"/>
  <c r="B18" i="460" s="1"/>
  <c r="D28" i="472"/>
  <c r="E28" i="472"/>
  <c r="C28" i="472"/>
  <c r="K32" i="479"/>
  <c r="H32" i="479"/>
  <c r="J32" i="479"/>
  <c r="L32" i="479"/>
  <c r="I33" i="479" a="1"/>
  <c r="I33" i="479" s="1"/>
  <c r="F35" i="479"/>
  <c r="C35" i="479"/>
  <c r="A35" i="479"/>
  <c r="E35" i="479"/>
  <c r="D35" i="479"/>
  <c r="B36" i="479" a="1"/>
  <c r="B36" i="479" s="1"/>
  <c r="L16" i="460"/>
  <c r="H16" i="460"/>
  <c r="J16" i="460"/>
  <c r="K16" i="460"/>
  <c r="C18" i="476"/>
  <c r="A18" i="476"/>
  <c r="D18" i="476"/>
  <c r="E18" i="476"/>
  <c r="E19" i="473"/>
  <c r="C19" i="473"/>
  <c r="B20" i="473" a="1"/>
  <c r="B20" i="473" s="1"/>
  <c r="B21" i="473" s="1" a="1"/>
  <c r="B21" i="473" s="1"/>
  <c r="A19" i="473"/>
  <c r="D19" i="473"/>
  <c r="I17" i="460" a="1"/>
  <c r="I17" i="460" s="1"/>
  <c r="L15" i="460"/>
  <c r="H15" i="460"/>
  <c r="J15" i="460"/>
  <c r="K15" i="460"/>
  <c r="L35" i="480"/>
  <c r="H35" i="480"/>
  <c r="J35" i="480"/>
  <c r="K35" i="480"/>
  <c r="I15" i="375" a="1"/>
  <c r="I15" i="375" s="1"/>
  <c r="I16" i="375" s="1" a="1"/>
  <c r="I16" i="375" s="1"/>
  <c r="J16" i="375" s="1"/>
  <c r="K14" i="375"/>
  <c r="H14" i="375"/>
  <c r="J14" i="375"/>
  <c r="A13" i="375"/>
  <c r="B14" i="375" a="1"/>
  <c r="B14" i="375" s="1"/>
  <c r="D14" i="375" s="1"/>
  <c r="E13" i="375"/>
  <c r="D13" i="375"/>
  <c r="L18" i="372"/>
  <c r="H18" i="372"/>
  <c r="K18" i="372"/>
  <c r="J18" i="372"/>
  <c r="I19" i="372" a="1"/>
  <c r="I19" i="372" s="1"/>
  <c r="E14" i="372"/>
  <c r="D14" i="372"/>
  <c r="B15" i="372" a="1"/>
  <c r="B15" i="372" s="1"/>
  <c r="A15" i="372" s="1"/>
  <c r="C14" i="372"/>
  <c r="H22" i="478"/>
  <c r="L22" i="478"/>
  <c r="J22" i="478"/>
  <c r="K22" i="478"/>
  <c r="I23" i="478" a="1"/>
  <c r="I23" i="478" s="1"/>
  <c r="A17" i="367"/>
  <c r="C17" i="367"/>
  <c r="D15" i="367"/>
  <c r="B18" i="367" a="1"/>
  <c r="B18" i="367" s="1"/>
  <c r="D18" i="367" s="1"/>
  <c r="C16" i="367"/>
  <c r="C15" i="367"/>
  <c r="A15" i="367"/>
  <c r="D16" i="367"/>
  <c r="D17" i="367"/>
  <c r="E15" i="367"/>
  <c r="E16" i="367"/>
  <c r="A16" i="367"/>
  <c r="L57" i="477"/>
  <c r="K57" i="477"/>
  <c r="H57" i="477"/>
  <c r="J57" i="477"/>
  <c r="I58" i="477" a="1"/>
  <c r="I58" i="477" s="1"/>
  <c r="K19" i="414"/>
  <c r="L19" i="414"/>
  <c r="H19" i="414"/>
  <c r="I20" i="414"/>
  <c r="I21" i="414" s="1"/>
  <c r="L18" i="476"/>
  <c r="J18" i="476"/>
  <c r="K18" i="476"/>
  <c r="H18" i="476"/>
  <c r="K18" i="458"/>
  <c r="L18" i="458"/>
  <c r="J18" i="458"/>
  <c r="H18" i="458"/>
  <c r="I19" i="458" a="1"/>
  <c r="I19" i="458" s="1"/>
  <c r="I19" i="476" a="1"/>
  <c r="I19" i="476" s="1"/>
  <c r="E19" i="458"/>
  <c r="A19" i="458"/>
  <c r="D19" i="458"/>
  <c r="C19" i="458"/>
  <c r="J18" i="475"/>
  <c r="L18" i="475"/>
  <c r="H18" i="475"/>
  <c r="K18" i="475"/>
  <c r="J17" i="475"/>
  <c r="L17" i="475"/>
  <c r="K17" i="475"/>
  <c r="H17" i="475"/>
  <c r="C17" i="475"/>
  <c r="E17" i="475"/>
  <c r="D17" i="475"/>
  <c r="A17" i="475"/>
  <c r="B18" i="475" a="1"/>
  <c r="B18" i="475" s="1"/>
  <c r="L20" i="473"/>
  <c r="K20" i="473"/>
  <c r="J20" i="473"/>
  <c r="H20" i="473"/>
  <c r="I21" i="473" a="1"/>
  <c r="I21" i="473" s="1"/>
  <c r="J17" i="458"/>
  <c r="L17" i="458"/>
  <c r="H17" i="458"/>
  <c r="K17" i="458"/>
  <c r="J26" i="472"/>
  <c r="H26" i="472"/>
  <c r="K26" i="472"/>
  <c r="L26" i="472"/>
  <c r="I27" i="472" a="1"/>
  <c r="I27" i="472" s="1"/>
  <c r="H20" i="455"/>
  <c r="K20" i="455"/>
  <c r="J20" i="455"/>
  <c r="L20" i="455"/>
  <c r="I21" i="455" a="1"/>
  <c r="I21" i="455" s="1"/>
  <c r="E19" i="455"/>
  <c r="C19" i="455"/>
  <c r="D19" i="455"/>
  <c r="A19" i="455"/>
  <c r="B20" i="455" a="1"/>
  <c r="B20" i="455" s="1"/>
  <c r="K9" i="378"/>
  <c r="I10" i="378" a="1"/>
  <c r="I10" i="378" s="1"/>
  <c r="H10" i="378" s="1"/>
  <c r="L9" i="378"/>
  <c r="I18" i="367" a="1"/>
  <c r="I18" i="367" s="1"/>
  <c r="H17" i="367"/>
  <c r="J17" i="367"/>
  <c r="L17" i="367"/>
  <c r="K17" i="367"/>
  <c r="B17" i="457" a="1"/>
  <c r="B17" i="457" s="1"/>
  <c r="C16" i="457"/>
  <c r="A16" i="457"/>
  <c r="D16" i="457"/>
  <c r="E16" i="457"/>
  <c r="I19" i="457" a="1"/>
  <c r="I19" i="457" s="1"/>
  <c r="J18" i="457"/>
  <c r="H18" i="457"/>
  <c r="K18" i="457"/>
  <c r="L18" i="457"/>
  <c r="A18" i="456"/>
  <c r="D18" i="456"/>
  <c r="C18" i="456"/>
  <c r="E18" i="456"/>
  <c r="B7" i="382"/>
  <c r="B9" i="405" a="1"/>
  <c r="B9" i="405" s="1"/>
  <c r="B10" i="405" s="1" a="1"/>
  <c r="B10" i="405" s="1"/>
  <c r="C8" i="405"/>
  <c r="A8" i="405"/>
  <c r="E8" i="405"/>
  <c r="D8" i="405"/>
  <c r="I8" i="381" a="1"/>
  <c r="I8" i="381" s="1"/>
  <c r="I9" i="405" a="1"/>
  <c r="I9" i="405" s="1"/>
  <c r="L8" i="405"/>
  <c r="J8" i="405"/>
  <c r="H8" i="405"/>
  <c r="K8" i="405"/>
  <c r="M23" i="361"/>
  <c r="E3" i="433"/>
  <c r="B3" i="433"/>
  <c r="I7" i="433" s="1"/>
  <c r="B8" i="381" a="1"/>
  <c r="B8" i="381" s="1"/>
  <c r="D29" i="466" l="1"/>
  <c r="C29" i="466"/>
  <c r="A29" i="466"/>
  <c r="E29" i="466"/>
  <c r="B30" i="466" a="1"/>
  <c r="B30" i="466" s="1"/>
  <c r="B22" i="390" a="1"/>
  <c r="B22" i="390" s="1"/>
  <c r="B23" i="390" s="1" a="1"/>
  <c r="B23" i="390" s="1"/>
  <c r="E21" i="390"/>
  <c r="D21" i="390"/>
  <c r="C21" i="390"/>
  <c r="I22" i="390" a="1"/>
  <c r="I22" i="390" s="1"/>
  <c r="L21" i="390"/>
  <c r="H21" i="390"/>
  <c r="K21" i="390"/>
  <c r="J21" i="390"/>
  <c r="J23" i="451"/>
  <c r="K23" i="451"/>
  <c r="H23" i="451"/>
  <c r="L23" i="451"/>
  <c r="I24" i="451" a="1"/>
  <c r="I24" i="451" s="1"/>
  <c r="A20" i="451"/>
  <c r="D20" i="451"/>
  <c r="C20" i="451"/>
  <c r="E20" i="451"/>
  <c r="B21" i="451" a="1"/>
  <c r="B21" i="451" s="1"/>
  <c r="A10" i="378"/>
  <c r="I10" i="405" a="1"/>
  <c r="I10" i="405" s="1"/>
  <c r="H10" i="405" s="1"/>
  <c r="H9" i="405"/>
  <c r="B11" i="378" a="1"/>
  <c r="B11" i="378" s="1"/>
  <c r="E11" i="378" s="1"/>
  <c r="E10" i="378"/>
  <c r="C10" i="378"/>
  <c r="D10" i="378"/>
  <c r="E13" i="376"/>
  <c r="C13" i="376"/>
  <c r="D13" i="376"/>
  <c r="B14" i="376" a="1"/>
  <c r="B14" i="376" s="1"/>
  <c r="A14" i="376" s="1"/>
  <c r="L13" i="376"/>
  <c r="I14" i="376" a="1"/>
  <c r="I14" i="376" s="1"/>
  <c r="I15" i="376" s="1" a="1"/>
  <c r="I15" i="376" s="1"/>
  <c r="H15" i="376" s="1"/>
  <c r="K13" i="376"/>
  <c r="J13" i="376"/>
  <c r="C29" i="472"/>
  <c r="E29" i="472"/>
  <c r="B30" i="472" a="1"/>
  <c r="B30" i="472" s="1"/>
  <c r="C30" i="472" s="1"/>
  <c r="B19" i="460" a="1"/>
  <c r="B19" i="460" s="1"/>
  <c r="B20" i="460" s="1" a="1"/>
  <c r="B20" i="460" s="1"/>
  <c r="C18" i="460"/>
  <c r="A18" i="460"/>
  <c r="D18" i="460"/>
  <c r="E18" i="460"/>
  <c r="D29" i="472"/>
  <c r="C21" i="473"/>
  <c r="D21" i="473"/>
  <c r="L33" i="479"/>
  <c r="H33" i="479"/>
  <c r="K33" i="479"/>
  <c r="J33" i="479"/>
  <c r="I34" i="479" a="1"/>
  <c r="I34" i="479" s="1"/>
  <c r="B22" i="473" a="1"/>
  <c r="B22" i="473" s="1"/>
  <c r="C22" i="473" s="1"/>
  <c r="A21" i="473"/>
  <c r="E21" i="473"/>
  <c r="F36" i="479"/>
  <c r="C36" i="479"/>
  <c r="E36" i="479"/>
  <c r="A36" i="479"/>
  <c r="D36" i="479"/>
  <c r="B37" i="479" a="1"/>
  <c r="B37" i="479" s="1"/>
  <c r="J17" i="460"/>
  <c r="L17" i="460"/>
  <c r="K17" i="460"/>
  <c r="H17" i="460"/>
  <c r="D20" i="473"/>
  <c r="E20" i="473"/>
  <c r="C20" i="473"/>
  <c r="A20" i="473"/>
  <c r="I18" i="460" a="1"/>
  <c r="I18" i="460" s="1"/>
  <c r="I19" i="460" s="1" a="1"/>
  <c r="I19" i="460" s="1"/>
  <c r="I17" i="375" a="1"/>
  <c r="I17" i="375" s="1"/>
  <c r="H17" i="375" s="1"/>
  <c r="J15" i="375"/>
  <c r="L15" i="375"/>
  <c r="K15" i="375"/>
  <c r="L16" i="375"/>
  <c r="K16" i="375"/>
  <c r="H15" i="375"/>
  <c r="H16" i="375"/>
  <c r="B15" i="375" a="1"/>
  <c r="B15" i="375" s="1"/>
  <c r="C15" i="375" s="1"/>
  <c r="A14" i="375"/>
  <c r="E14" i="375"/>
  <c r="C14" i="375"/>
  <c r="K19" i="372"/>
  <c r="J19" i="372"/>
  <c r="L19" i="372"/>
  <c r="H19" i="372"/>
  <c r="I20" i="372" a="1"/>
  <c r="I20" i="372" s="1"/>
  <c r="B16" i="372" a="1"/>
  <c r="B16" i="372" s="1"/>
  <c r="A16" i="372" s="1"/>
  <c r="E15" i="372"/>
  <c r="D15" i="372"/>
  <c r="C15" i="372"/>
  <c r="H23" i="478"/>
  <c r="L23" i="478"/>
  <c r="K23" i="478"/>
  <c r="J23" i="478"/>
  <c r="I24" i="478" a="1"/>
  <c r="I24" i="478" s="1"/>
  <c r="A18" i="367"/>
  <c r="E18" i="367"/>
  <c r="B20" i="367" a="1"/>
  <c r="B20" i="367" s="1"/>
  <c r="B21" i="367" s="1" a="1"/>
  <c r="B21" i="367" s="1"/>
  <c r="B22" i="367" s="1" a="1"/>
  <c r="B22" i="367" s="1"/>
  <c r="D22" i="367" s="1"/>
  <c r="C18" i="367"/>
  <c r="J58" i="477"/>
  <c r="K58" i="477"/>
  <c r="H58" i="477"/>
  <c r="L58" i="477"/>
  <c r="I59" i="477" a="1"/>
  <c r="I59" i="477" s="1"/>
  <c r="H20" i="414"/>
  <c r="K20" i="414"/>
  <c r="L20" i="414"/>
  <c r="J20" i="414"/>
  <c r="H21" i="414"/>
  <c r="L21" i="414"/>
  <c r="K21" i="414"/>
  <c r="J21" i="414"/>
  <c r="I22" i="414"/>
  <c r="J19" i="476"/>
  <c r="H19" i="476"/>
  <c r="L19" i="476"/>
  <c r="K19" i="476"/>
  <c r="H19" i="458"/>
  <c r="K19" i="458"/>
  <c r="L19" i="458"/>
  <c r="J19" i="458"/>
  <c r="I20" i="458" a="1"/>
  <c r="I20" i="458" s="1"/>
  <c r="I20" i="476" a="1"/>
  <c r="I20" i="476" s="1"/>
  <c r="A18" i="475"/>
  <c r="C18" i="475"/>
  <c r="E18" i="475"/>
  <c r="D18" i="475"/>
  <c r="B19" i="475" a="1"/>
  <c r="B19" i="475" s="1"/>
  <c r="L21" i="473"/>
  <c r="H21" i="473"/>
  <c r="K21" i="473"/>
  <c r="J21" i="473"/>
  <c r="I22" i="473" a="1"/>
  <c r="I22" i="473" s="1"/>
  <c r="L27" i="472"/>
  <c r="J27" i="472"/>
  <c r="H27" i="472"/>
  <c r="K27" i="472"/>
  <c r="I28" i="472" a="1"/>
  <c r="I28" i="472" s="1"/>
  <c r="L21" i="455"/>
  <c r="J21" i="455"/>
  <c r="K21" i="455"/>
  <c r="H21" i="455"/>
  <c r="I22" i="455" a="1"/>
  <c r="I22" i="455" s="1"/>
  <c r="A20" i="455"/>
  <c r="D20" i="455"/>
  <c r="E20" i="455"/>
  <c r="C20" i="455"/>
  <c r="B21" i="455" a="1"/>
  <c r="B21" i="455" s="1"/>
  <c r="E21" i="455" s="1"/>
  <c r="B9" i="381" a="1"/>
  <c r="B9" i="381" s="1"/>
  <c r="I9" i="381" a="1"/>
  <c r="I9" i="381" s="1"/>
  <c r="K10" i="378"/>
  <c r="J10" i="378"/>
  <c r="I11" i="378" a="1"/>
  <c r="I11" i="378" s="1"/>
  <c r="L10" i="378"/>
  <c r="J18" i="367"/>
  <c r="H18" i="367"/>
  <c r="K18" i="367"/>
  <c r="L18" i="367"/>
  <c r="H19" i="457"/>
  <c r="K19" i="457"/>
  <c r="L19" i="457"/>
  <c r="J19" i="457"/>
  <c r="A17" i="457"/>
  <c r="D17" i="457"/>
  <c r="E17" i="457"/>
  <c r="C17" i="457"/>
  <c r="B18" i="457" a="1"/>
  <c r="B18" i="457" s="1"/>
  <c r="B23" i="433"/>
  <c r="B11" i="405" a="1"/>
  <c r="B11" i="405" s="1"/>
  <c r="A11" i="405" s="1"/>
  <c r="B7" i="433"/>
  <c r="B8" i="382" a="1"/>
  <c r="B8" i="382" s="1"/>
  <c r="E3" i="384"/>
  <c r="N23" i="361"/>
  <c r="B3" i="384"/>
  <c r="B26" i="384" s="1"/>
  <c r="E9" i="405"/>
  <c r="D9" i="405"/>
  <c r="C9" i="405"/>
  <c r="A9" i="405"/>
  <c r="I8" i="382" a="1"/>
  <c r="I8" i="382" s="1"/>
  <c r="E8" i="381"/>
  <c r="C8" i="381"/>
  <c r="D8" i="381"/>
  <c r="A8" i="381"/>
  <c r="J9" i="405"/>
  <c r="L9" i="405"/>
  <c r="K9" i="405"/>
  <c r="K8" i="381"/>
  <c r="H8" i="381"/>
  <c r="L8" i="381"/>
  <c r="J8" i="381"/>
  <c r="A10" i="405"/>
  <c r="D10" i="405"/>
  <c r="C10" i="405"/>
  <c r="E10" i="405"/>
  <c r="A30" i="466" l="1"/>
  <c r="C30" i="466"/>
  <c r="D30" i="466"/>
  <c r="E30" i="466"/>
  <c r="B31" i="466" a="1"/>
  <c r="B31" i="466" s="1"/>
  <c r="A22" i="390"/>
  <c r="D22" i="390"/>
  <c r="E22" i="390"/>
  <c r="C22" i="390"/>
  <c r="D23" i="390"/>
  <c r="E23" i="390"/>
  <c r="A23" i="390"/>
  <c r="C23" i="390"/>
  <c r="B24" i="390" a="1"/>
  <c r="B24" i="390" s="1"/>
  <c r="J22" i="390"/>
  <c r="K22" i="390"/>
  <c r="L22" i="390"/>
  <c r="H22" i="390"/>
  <c r="I23" i="390" a="1"/>
  <c r="I23" i="390" s="1"/>
  <c r="L24" i="451"/>
  <c r="K24" i="451"/>
  <c r="H24" i="451"/>
  <c r="J24" i="451"/>
  <c r="I25" i="451" a="1"/>
  <c r="I25" i="451" s="1"/>
  <c r="D21" i="451"/>
  <c r="E21" i="451"/>
  <c r="A21" i="451"/>
  <c r="C21" i="451"/>
  <c r="B22" i="451" a="1"/>
  <c r="B22" i="451" s="1"/>
  <c r="L10" i="405"/>
  <c r="I11" i="405" a="1"/>
  <c r="I11" i="405" s="1"/>
  <c r="J11" i="405" s="1"/>
  <c r="J10" i="405"/>
  <c r="K10" i="405"/>
  <c r="B12" i="378" a="1"/>
  <c r="B12" i="378" s="1"/>
  <c r="A12" i="378" s="1"/>
  <c r="A11" i="378"/>
  <c r="C11" i="378"/>
  <c r="D11" i="378"/>
  <c r="K11" i="378"/>
  <c r="H11" i="378"/>
  <c r="D14" i="376"/>
  <c r="C14" i="376"/>
  <c r="E14" i="376"/>
  <c r="B15" i="376" a="1"/>
  <c r="B15" i="376" s="1"/>
  <c r="B16" i="376" s="1" a="1"/>
  <c r="B16" i="376" s="1"/>
  <c r="L14" i="376"/>
  <c r="K14" i="376"/>
  <c r="J14" i="376"/>
  <c r="H14" i="376"/>
  <c r="A30" i="472"/>
  <c r="D30" i="472"/>
  <c r="E30" i="472"/>
  <c r="D22" i="473"/>
  <c r="E20" i="460"/>
  <c r="A20" i="460"/>
  <c r="C20" i="460"/>
  <c r="D20" i="460"/>
  <c r="B23" i="473" a="1"/>
  <c r="B23" i="473" s="1"/>
  <c r="D23" i="473" s="1"/>
  <c r="E22" i="473"/>
  <c r="C19" i="460"/>
  <c r="E19" i="460"/>
  <c r="D19" i="460"/>
  <c r="A19" i="460"/>
  <c r="B21" i="460" a="1"/>
  <c r="B21" i="460" s="1"/>
  <c r="L34" i="479"/>
  <c r="H34" i="479"/>
  <c r="J34" i="479"/>
  <c r="K34" i="479"/>
  <c r="I35" i="479" a="1"/>
  <c r="I35" i="479" s="1"/>
  <c r="A22" i="473"/>
  <c r="I20" i="460" a="1"/>
  <c r="I20" i="460" s="1"/>
  <c r="J19" i="460"/>
  <c r="L19" i="460"/>
  <c r="H19" i="460"/>
  <c r="K19" i="460"/>
  <c r="F37" i="479"/>
  <c r="A37" i="479"/>
  <c r="C37" i="479"/>
  <c r="E37" i="479"/>
  <c r="D37" i="479"/>
  <c r="B38" i="479" a="1"/>
  <c r="B38" i="479" s="1"/>
  <c r="K18" i="460"/>
  <c r="H18" i="460"/>
  <c r="J18" i="460"/>
  <c r="L18" i="460"/>
  <c r="I16" i="376" a="1"/>
  <c r="I16" i="376" s="1"/>
  <c r="H16" i="376" s="1"/>
  <c r="L17" i="375"/>
  <c r="I18" i="375" a="1"/>
  <c r="I18" i="375" s="1"/>
  <c r="K18" i="375" s="1"/>
  <c r="J17" i="375"/>
  <c r="K17" i="375"/>
  <c r="B16" i="375" a="1"/>
  <c r="B16" i="375" s="1"/>
  <c r="E16" i="375" s="1"/>
  <c r="E15" i="375"/>
  <c r="D15" i="375"/>
  <c r="A15" i="375"/>
  <c r="L15" i="376"/>
  <c r="K15" i="376"/>
  <c r="J15" i="376"/>
  <c r="H20" i="372"/>
  <c r="K20" i="372"/>
  <c r="J20" i="372"/>
  <c r="L20" i="372"/>
  <c r="I21" i="372" a="1"/>
  <c r="I21" i="372" s="1"/>
  <c r="B17" i="372" a="1"/>
  <c r="B17" i="372" s="1"/>
  <c r="A17" i="372" s="1"/>
  <c r="C16" i="372"/>
  <c r="D16" i="372"/>
  <c r="E16" i="372"/>
  <c r="L24" i="478"/>
  <c r="J24" i="478"/>
  <c r="K24" i="478"/>
  <c r="H24" i="478"/>
  <c r="C20" i="367"/>
  <c r="D20" i="367"/>
  <c r="E21" i="367"/>
  <c r="B23" i="367" a="1"/>
  <c r="B23" i="367" s="1"/>
  <c r="B24" i="367" s="1" a="1"/>
  <c r="B24" i="367" s="1"/>
  <c r="D24" i="367" s="1"/>
  <c r="A22" i="367"/>
  <c r="E20" i="367"/>
  <c r="A21" i="367"/>
  <c r="C22" i="367"/>
  <c r="C21" i="367"/>
  <c r="A20" i="367"/>
  <c r="E22" i="367"/>
  <c r="D21" i="367"/>
  <c r="J59" i="477"/>
  <c r="H59" i="477"/>
  <c r="K59" i="477"/>
  <c r="L59" i="477"/>
  <c r="I60" i="477" a="1"/>
  <c r="I60" i="477" s="1"/>
  <c r="I23" i="414"/>
  <c r="K22" i="414"/>
  <c r="H22" i="414"/>
  <c r="J22" i="414"/>
  <c r="L22" i="414"/>
  <c r="K20" i="476"/>
  <c r="L20" i="476"/>
  <c r="J20" i="476"/>
  <c r="H20" i="476"/>
  <c r="I21" i="458" a="1"/>
  <c r="I21" i="458" s="1"/>
  <c r="H20" i="458"/>
  <c r="L20" i="458"/>
  <c r="J20" i="458"/>
  <c r="K20" i="458"/>
  <c r="C19" i="475"/>
  <c r="E19" i="475"/>
  <c r="A19" i="475"/>
  <c r="D19" i="475"/>
  <c r="B20" i="475" a="1"/>
  <c r="B20" i="475" s="1"/>
  <c r="J22" i="473"/>
  <c r="K22" i="473"/>
  <c r="L22" i="473"/>
  <c r="H22" i="473"/>
  <c r="I23" i="473" a="1"/>
  <c r="I23" i="473" s="1"/>
  <c r="J28" i="472"/>
  <c r="H28" i="472"/>
  <c r="K28" i="472"/>
  <c r="L28" i="472"/>
  <c r="I29" i="472" a="1"/>
  <c r="I29" i="472" s="1"/>
  <c r="K22" i="455"/>
  <c r="L22" i="455"/>
  <c r="J22" i="455"/>
  <c r="H22" i="455"/>
  <c r="I23" i="455" a="1"/>
  <c r="I23" i="455" s="1"/>
  <c r="C21" i="455"/>
  <c r="D21" i="455"/>
  <c r="A21" i="455"/>
  <c r="B23" i="455" a="1"/>
  <c r="B23" i="455" s="1"/>
  <c r="A23" i="455" s="1"/>
  <c r="I7" i="384"/>
  <c r="I10" i="381" a="1"/>
  <c r="I10" i="381" s="1"/>
  <c r="A9" i="381"/>
  <c r="C9" i="381"/>
  <c r="E9" i="381"/>
  <c r="D9" i="381"/>
  <c r="B10" i="381" a="1"/>
  <c r="B10" i="381" s="1"/>
  <c r="H9" i="381"/>
  <c r="K9" i="381"/>
  <c r="L9" i="381"/>
  <c r="J9" i="381"/>
  <c r="L11" i="378"/>
  <c r="J11" i="378"/>
  <c r="I12" i="378" a="1"/>
  <c r="I12" i="378" s="1"/>
  <c r="I19" i="367" a="1"/>
  <c r="I19" i="367" s="1"/>
  <c r="I21" i="367" s="1" a="1"/>
  <c r="I21" i="367" s="1"/>
  <c r="I22" i="367" s="1" a="1"/>
  <c r="I22" i="367" s="1"/>
  <c r="B19" i="457" a="1"/>
  <c r="B19" i="457" s="1"/>
  <c r="C18" i="457"/>
  <c r="E18" i="457"/>
  <c r="D18" i="457"/>
  <c r="A18" i="457"/>
  <c r="H20" i="457"/>
  <c r="B19" i="456" a="1"/>
  <c r="B19" i="456" s="1"/>
  <c r="A19" i="456" s="1"/>
  <c r="B9" i="382" a="1"/>
  <c r="B9" i="382" s="1"/>
  <c r="I9" i="382" a="1"/>
  <c r="I9" i="382" s="1"/>
  <c r="B12" i="405" a="1"/>
  <c r="B12" i="405" s="1"/>
  <c r="A12" i="405" s="1"/>
  <c r="C11" i="405"/>
  <c r="E11" i="405"/>
  <c r="D11" i="405"/>
  <c r="B7" i="384"/>
  <c r="I8" i="433" a="1"/>
  <c r="I8" i="433" s="1"/>
  <c r="J8" i="382"/>
  <c r="H8" i="382"/>
  <c r="L8" i="382"/>
  <c r="K8" i="382"/>
  <c r="D8" i="382"/>
  <c r="E8" i="382"/>
  <c r="C8" i="382"/>
  <c r="A8" i="382"/>
  <c r="E3" i="385"/>
  <c r="B3" i="385"/>
  <c r="B18" i="385" s="1"/>
  <c r="O23" i="361"/>
  <c r="B8" i="433" a="1"/>
  <c r="B8" i="433" s="1"/>
  <c r="B32" i="466" l="1" a="1"/>
  <c r="B32" i="466" s="1"/>
  <c r="D31" i="466"/>
  <c r="C31" i="466"/>
  <c r="E31" i="466"/>
  <c r="A31" i="466"/>
  <c r="K23" i="390"/>
  <c r="L23" i="390"/>
  <c r="H23" i="390"/>
  <c r="J23" i="390"/>
  <c r="I24" i="390" a="1"/>
  <c r="I24" i="390" s="1"/>
  <c r="C24" i="390"/>
  <c r="D24" i="390"/>
  <c r="A24" i="390"/>
  <c r="E24" i="390"/>
  <c r="B25" i="390" a="1"/>
  <c r="B25" i="390" s="1"/>
  <c r="H25" i="451"/>
  <c r="L25" i="451"/>
  <c r="J25" i="451"/>
  <c r="K25" i="451"/>
  <c r="I26" i="451" a="1"/>
  <c r="I26" i="451" s="1"/>
  <c r="D22" i="451"/>
  <c r="C22" i="451"/>
  <c r="E22" i="451"/>
  <c r="A22" i="451"/>
  <c r="B23" i="451" a="1"/>
  <c r="B23" i="451" s="1"/>
  <c r="D18" i="385"/>
  <c r="L11" i="405"/>
  <c r="K11" i="405"/>
  <c r="I12" i="405" a="1"/>
  <c r="I12" i="405" s="1"/>
  <c r="H11" i="405"/>
  <c r="E12" i="378"/>
  <c r="D12" i="378"/>
  <c r="C12" i="378"/>
  <c r="B13" i="378" a="1"/>
  <c r="B13" i="378" s="1"/>
  <c r="B14" i="378" s="1" a="1"/>
  <c r="B14" i="378" s="1"/>
  <c r="A14" i="378" s="1"/>
  <c r="I13" i="378" a="1"/>
  <c r="I13" i="378" s="1"/>
  <c r="J13" i="378" s="1"/>
  <c r="H12" i="378"/>
  <c r="C15" i="376"/>
  <c r="D15" i="376"/>
  <c r="E15" i="376"/>
  <c r="A15" i="376"/>
  <c r="B17" i="376" a="1"/>
  <c r="B17" i="376" s="1"/>
  <c r="A16" i="376"/>
  <c r="L16" i="376"/>
  <c r="E23" i="473"/>
  <c r="C23" i="473"/>
  <c r="B24" i="473" a="1"/>
  <c r="B24" i="473" s="1"/>
  <c r="E24" i="473" s="1"/>
  <c r="A23" i="473"/>
  <c r="B22" i="460" a="1"/>
  <c r="B22" i="460" s="1"/>
  <c r="B23" i="460" s="1" a="1"/>
  <c r="B23" i="460" s="1"/>
  <c r="D21" i="460"/>
  <c r="A21" i="460"/>
  <c r="E21" i="460"/>
  <c r="C21" i="460"/>
  <c r="I21" i="460" a="1"/>
  <c r="I21" i="460" s="1"/>
  <c r="I22" i="460" s="1" a="1"/>
  <c r="I22" i="460" s="1"/>
  <c r="I36" i="479" a="1"/>
  <c r="I36" i="479" s="1"/>
  <c r="J35" i="479"/>
  <c r="K35" i="479"/>
  <c r="L35" i="479"/>
  <c r="H35" i="479"/>
  <c r="F38" i="479"/>
  <c r="E38" i="479"/>
  <c r="A38" i="479"/>
  <c r="C38" i="479"/>
  <c r="D38" i="479"/>
  <c r="B39" i="479" a="1"/>
  <c r="B39" i="479" s="1"/>
  <c r="L20" i="460"/>
  <c r="K20" i="460"/>
  <c r="H20" i="460"/>
  <c r="J20" i="460"/>
  <c r="K16" i="376"/>
  <c r="J16" i="376"/>
  <c r="I17" i="376" a="1"/>
  <c r="I17" i="376" s="1"/>
  <c r="H18" i="375"/>
  <c r="J18" i="375"/>
  <c r="I19" i="375" a="1"/>
  <c r="I19" i="375" s="1"/>
  <c r="K19" i="375" s="1"/>
  <c r="L18" i="375"/>
  <c r="B17" i="375" a="1"/>
  <c r="B17" i="375" s="1"/>
  <c r="A17" i="375" s="1"/>
  <c r="D16" i="375"/>
  <c r="A16" i="375"/>
  <c r="C16" i="375"/>
  <c r="L21" i="372"/>
  <c r="J21" i="372"/>
  <c r="H21" i="372"/>
  <c r="K21" i="372"/>
  <c r="I22" i="372" a="1"/>
  <c r="I22" i="372" s="1"/>
  <c r="C17" i="372"/>
  <c r="B18" i="372" a="1"/>
  <c r="B18" i="372" s="1"/>
  <c r="B19" i="372" s="1" a="1"/>
  <c r="B19" i="372" s="1"/>
  <c r="E17" i="372"/>
  <c r="D17" i="372"/>
  <c r="D23" i="367"/>
  <c r="A24" i="367"/>
  <c r="E24" i="367"/>
  <c r="E23" i="367"/>
  <c r="C23" i="367"/>
  <c r="B25" i="367" a="1"/>
  <c r="B25" i="367" s="1"/>
  <c r="E25" i="367" s="1"/>
  <c r="C24" i="367"/>
  <c r="A23" i="367"/>
  <c r="K60" i="477"/>
  <c r="J60" i="477"/>
  <c r="H60" i="477"/>
  <c r="L60" i="477"/>
  <c r="I61" i="477" a="1"/>
  <c r="I61" i="477" s="1"/>
  <c r="H22" i="367"/>
  <c r="L22" i="367"/>
  <c r="J22" i="367"/>
  <c r="K22" i="367"/>
  <c r="I23" i="367" a="1"/>
  <c r="I23" i="367" s="1"/>
  <c r="H21" i="367"/>
  <c r="J21" i="367"/>
  <c r="K21" i="367"/>
  <c r="L21" i="367"/>
  <c r="J23" i="414"/>
  <c r="H23" i="414"/>
  <c r="L23" i="414"/>
  <c r="K23" i="414"/>
  <c r="J21" i="458"/>
  <c r="K21" i="458"/>
  <c r="L21" i="458"/>
  <c r="H21" i="458"/>
  <c r="C20" i="475"/>
  <c r="E20" i="475"/>
  <c r="D20" i="475"/>
  <c r="A20" i="475"/>
  <c r="B21" i="475" a="1"/>
  <c r="B21" i="475" s="1"/>
  <c r="J23" i="473"/>
  <c r="L23" i="473"/>
  <c r="H23" i="473"/>
  <c r="K23" i="473"/>
  <c r="I24" i="473" a="1"/>
  <c r="I24" i="473" s="1"/>
  <c r="J29" i="472"/>
  <c r="H29" i="472"/>
  <c r="K29" i="472"/>
  <c r="L29" i="472"/>
  <c r="I30" i="472" a="1"/>
  <c r="I30" i="472" s="1"/>
  <c r="D19" i="456"/>
  <c r="B20" i="456" a="1"/>
  <c r="B20" i="456" s="1"/>
  <c r="E23" i="455"/>
  <c r="D23" i="455"/>
  <c r="C23" i="455"/>
  <c r="B24" i="455" a="1"/>
  <c r="B24" i="455" s="1"/>
  <c r="E24" i="455" s="1"/>
  <c r="K23" i="455"/>
  <c r="L23" i="455"/>
  <c r="J23" i="455"/>
  <c r="H23" i="455"/>
  <c r="I24" i="455" a="1"/>
  <c r="I24" i="455" s="1"/>
  <c r="I7" i="385"/>
  <c r="B9" i="433" a="1"/>
  <c r="B9" i="433" s="1"/>
  <c r="A10" i="381"/>
  <c r="D10" i="381"/>
  <c r="E10" i="381"/>
  <c r="C10" i="381"/>
  <c r="H10" i="381"/>
  <c r="L10" i="381"/>
  <c r="J10" i="381"/>
  <c r="K10" i="381"/>
  <c r="I11" i="381" a="1"/>
  <c r="I11" i="381" s="1"/>
  <c r="B11" i="381" a="1"/>
  <c r="B11" i="381" s="1"/>
  <c r="K12" i="378"/>
  <c r="L12" i="378"/>
  <c r="J12" i="378"/>
  <c r="J19" i="367"/>
  <c r="L19" i="367"/>
  <c r="H19" i="367"/>
  <c r="K19" i="367"/>
  <c r="A19" i="457"/>
  <c r="D19" i="457"/>
  <c r="C19" i="457"/>
  <c r="E19" i="457"/>
  <c r="B20" i="457" a="1"/>
  <c r="B20" i="457" s="1"/>
  <c r="B21" i="457" s="1" a="1"/>
  <c r="B21" i="457" s="1"/>
  <c r="E19" i="456"/>
  <c r="C19" i="456"/>
  <c r="B7" i="385"/>
  <c r="I9" i="433" a="1"/>
  <c r="I9" i="433" s="1"/>
  <c r="I10" i="433" s="1" a="1"/>
  <c r="I10" i="433" s="1"/>
  <c r="I11" i="433" s="1" a="1"/>
  <c r="I11" i="433" s="1"/>
  <c r="B10" i="382" a="1"/>
  <c r="B10" i="382" s="1"/>
  <c r="A9" i="382"/>
  <c r="D9" i="382"/>
  <c r="C9" i="382"/>
  <c r="E9" i="382"/>
  <c r="I10" i="382" a="1"/>
  <c r="I10" i="382" s="1"/>
  <c r="L9" i="382"/>
  <c r="K9" i="382"/>
  <c r="J9" i="382"/>
  <c r="H9" i="382"/>
  <c r="B13" i="405" a="1"/>
  <c r="B13" i="405" s="1"/>
  <c r="E13" i="405" s="1"/>
  <c r="E12" i="405"/>
  <c r="C12" i="405"/>
  <c r="D12" i="405"/>
  <c r="B8" i="384" a="1"/>
  <c r="B8" i="384" s="1"/>
  <c r="P23" i="361"/>
  <c r="H8" i="433"/>
  <c r="L8" i="433"/>
  <c r="J8" i="433"/>
  <c r="K8" i="433"/>
  <c r="I8" i="384" a="1"/>
  <c r="I8" i="384" s="1"/>
  <c r="D8" i="433"/>
  <c r="E8" i="433"/>
  <c r="C8" i="433"/>
  <c r="A8" i="433"/>
  <c r="D16" i="376"/>
  <c r="C16" i="376"/>
  <c r="E16" i="376"/>
  <c r="A32" i="466" l="1"/>
  <c r="E32" i="466"/>
  <c r="C32" i="466"/>
  <c r="D32" i="466"/>
  <c r="J24" i="390"/>
  <c r="K24" i="390"/>
  <c r="L24" i="390"/>
  <c r="H24" i="390"/>
  <c r="I25" i="390" a="1"/>
  <c r="I25" i="390" s="1"/>
  <c r="A25" i="390"/>
  <c r="E25" i="390"/>
  <c r="C25" i="390"/>
  <c r="D25" i="390"/>
  <c r="B26" i="390" a="1"/>
  <c r="B26" i="390" s="1"/>
  <c r="H26" i="451"/>
  <c r="K26" i="451"/>
  <c r="J26" i="451"/>
  <c r="L26" i="451"/>
  <c r="I27" i="451" a="1"/>
  <c r="I27" i="451" s="1"/>
  <c r="E23" i="451"/>
  <c r="D23" i="451"/>
  <c r="A23" i="451"/>
  <c r="C23" i="451"/>
  <c r="B24" i="451" a="1"/>
  <c r="B24" i="451" s="1"/>
  <c r="I8" i="385" a="1"/>
  <c r="I8" i="385" s="1"/>
  <c r="I9" i="385" s="1" a="1"/>
  <c r="I9" i="385" s="1"/>
  <c r="I10" i="385" s="1" a="1"/>
  <c r="I10" i="385" s="1"/>
  <c r="B11" i="382" a="1"/>
  <c r="B11" i="382" s="1"/>
  <c r="K10" i="382"/>
  <c r="I12" i="381" a="1"/>
  <c r="I12" i="381" s="1"/>
  <c r="L12" i="381" s="1"/>
  <c r="H12" i="405"/>
  <c r="K12" i="405"/>
  <c r="L12" i="405"/>
  <c r="J12" i="405"/>
  <c r="I13" i="405" a="1"/>
  <c r="I13" i="405" s="1"/>
  <c r="I14" i="405" s="1" a="1"/>
  <c r="I14" i="405" s="1"/>
  <c r="A13" i="378"/>
  <c r="D13" i="378"/>
  <c r="C13" i="378"/>
  <c r="E13" i="378"/>
  <c r="L13" i="378"/>
  <c r="B15" i="378" a="1"/>
  <c r="B15" i="378" s="1"/>
  <c r="B16" i="378" s="1" a="1"/>
  <c r="B16" i="378" s="1"/>
  <c r="K13" i="378"/>
  <c r="E14" i="378"/>
  <c r="C14" i="378"/>
  <c r="D14" i="378"/>
  <c r="I14" i="378" a="1"/>
  <c r="I14" i="378" s="1"/>
  <c r="H13" i="378"/>
  <c r="H17" i="376"/>
  <c r="A17" i="376"/>
  <c r="C17" i="376"/>
  <c r="D17" i="376"/>
  <c r="E17" i="376"/>
  <c r="B18" i="376" a="1"/>
  <c r="B18" i="376" s="1"/>
  <c r="D18" i="376" s="1"/>
  <c r="D24" i="473"/>
  <c r="B25" i="473" a="1"/>
  <c r="B25" i="473" s="1"/>
  <c r="E25" i="473" s="1"/>
  <c r="A24" i="473"/>
  <c r="C24" i="473"/>
  <c r="D23" i="460"/>
  <c r="A23" i="460"/>
  <c r="C23" i="460"/>
  <c r="E23" i="460"/>
  <c r="K21" i="460"/>
  <c r="C22" i="460"/>
  <c r="A22" i="460"/>
  <c r="E22" i="460"/>
  <c r="D22" i="460"/>
  <c r="B24" i="460" a="1"/>
  <c r="B24" i="460" s="1"/>
  <c r="L22" i="460"/>
  <c r="K22" i="460"/>
  <c r="H22" i="460"/>
  <c r="J22" i="460"/>
  <c r="I23" i="460" a="1"/>
  <c r="I23" i="460" s="1"/>
  <c r="J23" i="460" s="1"/>
  <c r="L21" i="460"/>
  <c r="H21" i="460"/>
  <c r="J21" i="460"/>
  <c r="J36" i="479"/>
  <c r="H36" i="479"/>
  <c r="I37" i="479" a="1"/>
  <c r="I37" i="479" s="1"/>
  <c r="C39" i="479"/>
  <c r="A39" i="479"/>
  <c r="D39" i="479"/>
  <c r="E39" i="479"/>
  <c r="B40" i="479" a="1"/>
  <c r="B40" i="479" s="1"/>
  <c r="J17" i="376"/>
  <c r="L17" i="376"/>
  <c r="K17" i="376"/>
  <c r="I20" i="375" a="1"/>
  <c r="I20" i="375" s="1"/>
  <c r="J20" i="375" s="1"/>
  <c r="L19" i="375"/>
  <c r="J19" i="375"/>
  <c r="H19" i="375"/>
  <c r="B18" i="375" a="1"/>
  <c r="B18" i="375" s="1"/>
  <c r="B19" i="375" s="1" a="1"/>
  <c r="B19" i="375" s="1"/>
  <c r="E17" i="375"/>
  <c r="C17" i="375"/>
  <c r="D17" i="375"/>
  <c r="J22" i="372"/>
  <c r="H22" i="372"/>
  <c r="K22" i="372"/>
  <c r="L22" i="372"/>
  <c r="I23" i="372" a="1"/>
  <c r="I23" i="372" s="1"/>
  <c r="D18" i="372"/>
  <c r="C18" i="372"/>
  <c r="E18" i="372"/>
  <c r="A18" i="372"/>
  <c r="D19" i="372"/>
  <c r="E19" i="372"/>
  <c r="C19" i="372"/>
  <c r="A19" i="372"/>
  <c r="B20" i="372" a="1"/>
  <c r="B20" i="372" s="1"/>
  <c r="B26" i="367" a="1"/>
  <c r="B26" i="367" s="1"/>
  <c r="D26" i="367" s="1"/>
  <c r="A25" i="367"/>
  <c r="D25" i="367"/>
  <c r="C25" i="367"/>
  <c r="J61" i="477"/>
  <c r="L61" i="477"/>
  <c r="H61" i="477"/>
  <c r="K61" i="477"/>
  <c r="I62" i="477" a="1"/>
  <c r="I62" i="477" s="1"/>
  <c r="L23" i="367"/>
  <c r="H23" i="367"/>
  <c r="J23" i="367"/>
  <c r="K23" i="367"/>
  <c r="I24" i="367" a="1"/>
  <c r="I24" i="367" s="1"/>
  <c r="C21" i="475"/>
  <c r="E21" i="475"/>
  <c r="D21" i="475"/>
  <c r="A21" i="475"/>
  <c r="B23" i="475" a="1"/>
  <c r="B23" i="475" s="1"/>
  <c r="H24" i="473"/>
  <c r="K24" i="473"/>
  <c r="L24" i="473"/>
  <c r="J24" i="473"/>
  <c r="I25" i="473" a="1"/>
  <c r="I25" i="473" s="1"/>
  <c r="J30" i="472"/>
  <c r="L30" i="472"/>
  <c r="H30" i="472"/>
  <c r="K30" i="472"/>
  <c r="A20" i="456"/>
  <c r="B21" i="456" a="1"/>
  <c r="B21" i="456" s="1"/>
  <c r="D20" i="456"/>
  <c r="E20" i="456"/>
  <c r="C20" i="456"/>
  <c r="B25" i="455" a="1"/>
  <c r="B25" i="455" s="1"/>
  <c r="E25" i="455" s="1"/>
  <c r="A24" i="455"/>
  <c r="D24" i="455"/>
  <c r="C24" i="455"/>
  <c r="L24" i="455"/>
  <c r="J24" i="455"/>
  <c r="H24" i="455"/>
  <c r="K24" i="455"/>
  <c r="I25" i="455" a="1"/>
  <c r="I25" i="455" s="1"/>
  <c r="B9" i="384" a="1"/>
  <c r="B9" i="384" s="1"/>
  <c r="A9" i="384" s="1"/>
  <c r="A9" i="433"/>
  <c r="C9" i="433"/>
  <c r="B10" i="433" a="1"/>
  <c r="B10" i="433" s="1"/>
  <c r="D10" i="433" s="1"/>
  <c r="D9" i="433"/>
  <c r="E9" i="433"/>
  <c r="I12" i="433" a="1"/>
  <c r="I12" i="433" s="1"/>
  <c r="H11" i="381"/>
  <c r="K11" i="381"/>
  <c r="L11" i="381"/>
  <c r="J11" i="381"/>
  <c r="A11" i="381"/>
  <c r="D11" i="381"/>
  <c r="E11" i="381"/>
  <c r="C11" i="381"/>
  <c r="B12" i="381" a="1"/>
  <c r="B12" i="381" s="1"/>
  <c r="B22" i="457" a="1"/>
  <c r="B22" i="457" s="1"/>
  <c r="B23" i="457" s="1" a="1"/>
  <c r="B23" i="457" s="1"/>
  <c r="E21" i="457"/>
  <c r="C21" i="457"/>
  <c r="D21" i="457"/>
  <c r="A21" i="457"/>
  <c r="E20" i="457"/>
  <c r="C20" i="457"/>
  <c r="A20" i="457"/>
  <c r="D20" i="457"/>
  <c r="I9" i="384" a="1"/>
  <c r="I9" i="384" s="1"/>
  <c r="H11" i="433"/>
  <c r="K11" i="433"/>
  <c r="L11" i="433"/>
  <c r="J11" i="433"/>
  <c r="H9" i="433"/>
  <c r="K9" i="433"/>
  <c r="L9" i="433"/>
  <c r="J9" i="433"/>
  <c r="K10" i="433"/>
  <c r="L10" i="433"/>
  <c r="J10" i="433"/>
  <c r="H10" i="433"/>
  <c r="A10" i="382"/>
  <c r="C10" i="382"/>
  <c r="D10" i="382"/>
  <c r="E10" i="382"/>
  <c r="J10" i="382"/>
  <c r="H10" i="382"/>
  <c r="I11" i="382" a="1"/>
  <c r="I11" i="382" s="1"/>
  <c r="L10" i="382"/>
  <c r="B14" i="405" a="1"/>
  <c r="B14" i="405" s="1"/>
  <c r="C14" i="405" s="1"/>
  <c r="A13" i="405"/>
  <c r="C13" i="405"/>
  <c r="D13" i="405"/>
  <c r="B8" i="385" a="1"/>
  <c r="B8" i="385" s="1"/>
  <c r="J8" i="384"/>
  <c r="L8" i="384"/>
  <c r="K8" i="384"/>
  <c r="H8" i="384"/>
  <c r="I18" i="376" a="1"/>
  <c r="I18" i="376" s="1"/>
  <c r="H18" i="376" s="1"/>
  <c r="Q23" i="361"/>
  <c r="C8" i="384"/>
  <c r="A8" i="384"/>
  <c r="D8" i="384"/>
  <c r="E8" i="384"/>
  <c r="A26" i="390" l="1"/>
  <c r="D26" i="390"/>
  <c r="C26" i="390"/>
  <c r="E26" i="390"/>
  <c r="B27" i="390" a="1"/>
  <c r="B27" i="390" s="1"/>
  <c r="H25" i="390"/>
  <c r="J25" i="390"/>
  <c r="K25" i="390"/>
  <c r="L25" i="390"/>
  <c r="I26" i="390" a="1"/>
  <c r="I26" i="390" s="1"/>
  <c r="K27" i="451"/>
  <c r="L27" i="451"/>
  <c r="J27" i="451"/>
  <c r="H27" i="451"/>
  <c r="I28" i="451" a="1"/>
  <c r="I28" i="451" s="1"/>
  <c r="E24" i="451"/>
  <c r="A24" i="451"/>
  <c r="C24" i="451"/>
  <c r="D24" i="451"/>
  <c r="B25" i="451" a="1"/>
  <c r="B25" i="451" s="1"/>
  <c r="C11" i="382"/>
  <c r="B12" i="382" a="1"/>
  <c r="B12" i="382" s="1"/>
  <c r="B13" i="382" s="1" a="1"/>
  <c r="B13" i="382" s="1"/>
  <c r="A11" i="382"/>
  <c r="E11" i="382"/>
  <c r="D11" i="382"/>
  <c r="I12" i="382" a="1"/>
  <c r="I12" i="382" s="1"/>
  <c r="I13" i="381" a="1"/>
  <c r="I13" i="381" s="1"/>
  <c r="I14" i="381" s="1" a="1"/>
  <c r="I14" i="381" s="1"/>
  <c r="I15" i="381" s="1" a="1"/>
  <c r="I15" i="381" s="1"/>
  <c r="K12" i="381"/>
  <c r="H12" i="381"/>
  <c r="J12" i="381"/>
  <c r="H14" i="405"/>
  <c r="K14" i="405"/>
  <c r="J14" i="405"/>
  <c r="L14" i="405"/>
  <c r="I15" i="405" a="1"/>
  <c r="I15" i="405" s="1"/>
  <c r="H15" i="405" s="1"/>
  <c r="H13" i="405"/>
  <c r="K13" i="405"/>
  <c r="J13" i="405"/>
  <c r="L13" i="405"/>
  <c r="A16" i="378"/>
  <c r="D16" i="378"/>
  <c r="C16" i="378"/>
  <c r="C15" i="378"/>
  <c r="E15" i="378"/>
  <c r="D15" i="378"/>
  <c r="A15" i="378"/>
  <c r="H14" i="378"/>
  <c r="J14" i="378"/>
  <c r="L14" i="378"/>
  <c r="K14" i="378"/>
  <c r="E16" i="378"/>
  <c r="B17" i="378" a="1"/>
  <c r="B17" i="378" s="1"/>
  <c r="C17" i="378" s="1"/>
  <c r="I15" i="378" a="1"/>
  <c r="I15" i="378" s="1"/>
  <c r="I16" i="378" s="1" a="1"/>
  <c r="I16" i="378" s="1"/>
  <c r="C18" i="376"/>
  <c r="E18" i="376"/>
  <c r="B19" i="376" a="1"/>
  <c r="B19" i="376" s="1"/>
  <c r="A18" i="376"/>
  <c r="B26" i="473" a="1"/>
  <c r="B26" i="473" s="1"/>
  <c r="E26" i="473" s="1"/>
  <c r="C25" i="473"/>
  <c r="D25" i="473"/>
  <c r="A25" i="473"/>
  <c r="I24" i="460" a="1"/>
  <c r="I24" i="460" s="1"/>
  <c r="J24" i="460" s="1"/>
  <c r="C24" i="460"/>
  <c r="E24" i="460"/>
  <c r="A24" i="460"/>
  <c r="D24" i="460"/>
  <c r="K23" i="460"/>
  <c r="L23" i="460"/>
  <c r="H23" i="460"/>
  <c r="B26" i="460" a="1"/>
  <c r="B26" i="460" s="1"/>
  <c r="H37" i="479"/>
  <c r="K37" i="479"/>
  <c r="J37" i="479"/>
  <c r="L37" i="479"/>
  <c r="I38" i="479" a="1"/>
  <c r="I38" i="479" s="1"/>
  <c r="C40" i="479"/>
  <c r="E40" i="479"/>
  <c r="D40" i="479"/>
  <c r="A40" i="479"/>
  <c r="B41" i="479" a="1"/>
  <c r="B41" i="479" s="1"/>
  <c r="L20" i="375"/>
  <c r="H20" i="375"/>
  <c r="K20" i="375"/>
  <c r="I21" i="375" a="1"/>
  <c r="I21" i="375" s="1"/>
  <c r="H21" i="375" s="1"/>
  <c r="D18" i="375"/>
  <c r="A18" i="375"/>
  <c r="C18" i="375"/>
  <c r="E18" i="375"/>
  <c r="H23" i="372"/>
  <c r="L23" i="372"/>
  <c r="J23" i="372"/>
  <c r="K23" i="372"/>
  <c r="I24" i="372" a="1"/>
  <c r="I24" i="372" s="1"/>
  <c r="C19" i="375"/>
  <c r="A19" i="375"/>
  <c r="D19" i="375"/>
  <c r="E19" i="375"/>
  <c r="B20" i="375" a="1"/>
  <c r="B20" i="375" s="1"/>
  <c r="B21" i="372" a="1"/>
  <c r="B21" i="372" s="1"/>
  <c r="E20" i="372"/>
  <c r="C20" i="372"/>
  <c r="A20" i="372"/>
  <c r="D20" i="372"/>
  <c r="B27" i="367" a="1"/>
  <c r="B27" i="367" s="1"/>
  <c r="E27" i="367" s="1"/>
  <c r="A26" i="367"/>
  <c r="C26" i="367"/>
  <c r="E26" i="367"/>
  <c r="H62" i="477"/>
  <c r="L62" i="477"/>
  <c r="K62" i="477"/>
  <c r="J62" i="477"/>
  <c r="I63" i="477" a="1"/>
  <c r="I63" i="477" s="1"/>
  <c r="I25" i="367" a="1"/>
  <c r="I25" i="367" s="1"/>
  <c r="H24" i="367"/>
  <c r="K24" i="367"/>
  <c r="L24" i="367"/>
  <c r="J24" i="367"/>
  <c r="B20" i="476" a="1"/>
  <c r="B20" i="476" s="1"/>
  <c r="A23" i="475"/>
  <c r="D23" i="475"/>
  <c r="E23" i="475"/>
  <c r="B24" i="475" a="1"/>
  <c r="B24" i="475" s="1"/>
  <c r="J25" i="473"/>
  <c r="L25" i="473"/>
  <c r="H25" i="473"/>
  <c r="K25" i="473"/>
  <c r="I26" i="473" a="1"/>
  <c r="I26" i="473" s="1"/>
  <c r="A21" i="456"/>
  <c r="D21" i="456"/>
  <c r="C21" i="456"/>
  <c r="E21" i="456"/>
  <c r="B22" i="456" a="1"/>
  <c r="B22" i="456" s="1"/>
  <c r="D25" i="455"/>
  <c r="C25" i="455"/>
  <c r="A25" i="455"/>
  <c r="B26" i="455" a="1"/>
  <c r="B26" i="455" s="1"/>
  <c r="H25" i="455"/>
  <c r="J25" i="455"/>
  <c r="K25" i="455"/>
  <c r="L25" i="455"/>
  <c r="I26" i="455" a="1"/>
  <c r="I26" i="455" s="1"/>
  <c r="D9" i="384"/>
  <c r="I10" i="384" a="1"/>
  <c r="I10" i="384" s="1"/>
  <c r="E9" i="384"/>
  <c r="B10" i="384" a="1"/>
  <c r="B10" i="384" s="1"/>
  <c r="C9" i="384"/>
  <c r="I13" i="433" a="1"/>
  <c r="I13" i="433" s="1"/>
  <c r="C10" i="433"/>
  <c r="A10" i="433"/>
  <c r="B11" i="433" a="1"/>
  <c r="B11" i="433" s="1"/>
  <c r="B12" i="433" s="1" a="1"/>
  <c r="B12" i="433" s="1"/>
  <c r="D12" i="433" s="1"/>
  <c r="E10" i="433"/>
  <c r="H12" i="433"/>
  <c r="L12" i="433"/>
  <c r="K12" i="433"/>
  <c r="J12" i="433"/>
  <c r="A12" i="381"/>
  <c r="D12" i="381"/>
  <c r="C12" i="381"/>
  <c r="E12" i="381"/>
  <c r="B13" i="381" a="1"/>
  <c r="B13" i="381" s="1"/>
  <c r="D22" i="457"/>
  <c r="E22" i="457"/>
  <c r="A22" i="457"/>
  <c r="C22" i="457"/>
  <c r="A23" i="457"/>
  <c r="D23" i="457"/>
  <c r="E23" i="457"/>
  <c r="C23" i="457"/>
  <c r="L10" i="385"/>
  <c r="H10" i="385"/>
  <c r="J10" i="385"/>
  <c r="K10" i="385"/>
  <c r="I11" i="385" a="1"/>
  <c r="I11" i="385" s="1"/>
  <c r="H9" i="385"/>
  <c r="J9" i="385"/>
  <c r="K9" i="385"/>
  <c r="L9" i="385"/>
  <c r="B9" i="385" a="1"/>
  <c r="B9" i="385" s="1"/>
  <c r="H9" i="384"/>
  <c r="J9" i="384"/>
  <c r="K9" i="384"/>
  <c r="L9" i="384"/>
  <c r="H11" i="382"/>
  <c r="L11" i="382"/>
  <c r="J11" i="382"/>
  <c r="K11" i="382"/>
  <c r="A14" i="405"/>
  <c r="E14" i="405"/>
  <c r="D14" i="405"/>
  <c r="B15" i="405" a="1"/>
  <c r="B15" i="405" s="1"/>
  <c r="J18" i="376"/>
  <c r="K18" i="376"/>
  <c r="L18" i="376"/>
  <c r="I19" i="376" a="1"/>
  <c r="I19" i="376" s="1"/>
  <c r="H19" i="376" s="1"/>
  <c r="J8" i="385"/>
  <c r="L8" i="385"/>
  <c r="K8" i="385"/>
  <c r="H8" i="385"/>
  <c r="C8" i="385"/>
  <c r="D8" i="385"/>
  <c r="A8" i="385"/>
  <c r="E8" i="385"/>
  <c r="E3" i="387"/>
  <c r="B3" i="387"/>
  <c r="B20" i="387" s="1"/>
  <c r="R23" i="361"/>
  <c r="H26" i="390" l="1"/>
  <c r="J26" i="390"/>
  <c r="K26" i="390"/>
  <c r="L26" i="390"/>
  <c r="I27" i="390" a="1"/>
  <c r="I27" i="390" s="1"/>
  <c r="A27" i="390"/>
  <c r="E27" i="390"/>
  <c r="C27" i="390"/>
  <c r="D27" i="390"/>
  <c r="B28" i="390" a="1"/>
  <c r="B28" i="390" s="1"/>
  <c r="J28" i="451"/>
  <c r="K28" i="451"/>
  <c r="L28" i="451"/>
  <c r="H28" i="451"/>
  <c r="I29" i="451" a="1"/>
  <c r="I29" i="451" s="1"/>
  <c r="A25" i="451"/>
  <c r="D25" i="451"/>
  <c r="E25" i="451"/>
  <c r="C25" i="451"/>
  <c r="B26" i="451" a="1"/>
  <c r="B26" i="451" s="1"/>
  <c r="D20" i="387"/>
  <c r="E20" i="387"/>
  <c r="I7" i="387"/>
  <c r="B7" i="387"/>
  <c r="C10" i="384"/>
  <c r="A10" i="384"/>
  <c r="I11" i="384" a="1"/>
  <c r="I11" i="384" s="1"/>
  <c r="K11" i="384" s="1"/>
  <c r="J12" i="382"/>
  <c r="H15" i="381"/>
  <c r="J15" i="381"/>
  <c r="K15" i="381"/>
  <c r="E12" i="382"/>
  <c r="D12" i="382"/>
  <c r="C12" i="382"/>
  <c r="A12" i="382"/>
  <c r="I13" i="382" a="1"/>
  <c r="I13" i="382" s="1"/>
  <c r="L13" i="382" s="1"/>
  <c r="H12" i="382"/>
  <c r="L12" i="382"/>
  <c r="K12" i="382"/>
  <c r="J13" i="381"/>
  <c r="H13" i="381"/>
  <c r="K13" i="381"/>
  <c r="L13" i="381"/>
  <c r="L15" i="381"/>
  <c r="I16" i="381" a="1"/>
  <c r="I16" i="381" s="1"/>
  <c r="H16" i="378"/>
  <c r="L16" i="378"/>
  <c r="K16" i="378"/>
  <c r="J16" i="378"/>
  <c r="I17" i="378" a="1"/>
  <c r="I17" i="378" s="1"/>
  <c r="I16" i="405" a="1"/>
  <c r="I16" i="405" s="1"/>
  <c r="K16" i="405" s="1"/>
  <c r="J15" i="405"/>
  <c r="K15" i="405"/>
  <c r="L15" i="405"/>
  <c r="E17" i="378"/>
  <c r="D17" i="378"/>
  <c r="H15" i="378"/>
  <c r="J15" i="378"/>
  <c r="K15" i="378"/>
  <c r="L15" i="378"/>
  <c r="A17" i="378"/>
  <c r="B18" i="378" a="1"/>
  <c r="B18" i="378" s="1"/>
  <c r="C18" i="378" s="1"/>
  <c r="A19" i="376"/>
  <c r="E19" i="376"/>
  <c r="C19" i="376"/>
  <c r="D19" i="376"/>
  <c r="B20" i="376" a="1"/>
  <c r="B20" i="376" s="1"/>
  <c r="B28" i="473" a="1"/>
  <c r="B28" i="473" s="1"/>
  <c r="C28" i="473" s="1"/>
  <c r="A26" i="473"/>
  <c r="C26" i="473"/>
  <c r="D26" i="473"/>
  <c r="K24" i="460"/>
  <c r="H24" i="460"/>
  <c r="L24" i="460"/>
  <c r="B27" i="460" a="1"/>
  <c r="B27" i="460" s="1"/>
  <c r="B28" i="460" s="1" a="1"/>
  <c r="B28" i="460" s="1"/>
  <c r="A26" i="460"/>
  <c r="E26" i="460"/>
  <c r="C26" i="460"/>
  <c r="D26" i="460"/>
  <c r="I25" i="460" a="1"/>
  <c r="I25" i="460" s="1"/>
  <c r="J25" i="460" s="1"/>
  <c r="J38" i="479"/>
  <c r="L38" i="479"/>
  <c r="H38" i="479"/>
  <c r="K38" i="479"/>
  <c r="I39" i="479" a="1"/>
  <c r="I39" i="479" s="1"/>
  <c r="B42" i="479" a="1"/>
  <c r="B42" i="479" s="1"/>
  <c r="C41" i="479"/>
  <c r="E41" i="479"/>
  <c r="D41" i="479"/>
  <c r="A41" i="479"/>
  <c r="I22" i="375" a="1"/>
  <c r="I22" i="375" s="1"/>
  <c r="I23" i="375" s="1" a="1"/>
  <c r="I23" i="375" s="1"/>
  <c r="J23" i="375" s="1"/>
  <c r="J21" i="375"/>
  <c r="L21" i="375"/>
  <c r="K21" i="375"/>
  <c r="H24" i="372"/>
  <c r="K24" i="372"/>
  <c r="L24" i="372"/>
  <c r="J24" i="372"/>
  <c r="I25" i="372" a="1"/>
  <c r="I25" i="372" s="1"/>
  <c r="D20" i="375"/>
  <c r="E20" i="375"/>
  <c r="C20" i="375"/>
  <c r="A20" i="375"/>
  <c r="B21" i="375" a="1"/>
  <c r="B21" i="375" s="1"/>
  <c r="D21" i="372"/>
  <c r="E21" i="372"/>
  <c r="C21" i="372"/>
  <c r="A21" i="372"/>
  <c r="B22" i="372" a="1"/>
  <c r="B22" i="372" s="1"/>
  <c r="B28" i="367" a="1"/>
  <c r="B28" i="367" s="1"/>
  <c r="E28" i="367" s="1"/>
  <c r="C27" i="367"/>
  <c r="D27" i="367"/>
  <c r="A27" i="367"/>
  <c r="H63" i="477"/>
  <c r="K63" i="477"/>
  <c r="J63" i="477"/>
  <c r="L63" i="477"/>
  <c r="I64" i="477" a="1"/>
  <c r="I64" i="477" s="1"/>
  <c r="J25" i="367"/>
  <c r="L25" i="367"/>
  <c r="H25" i="367"/>
  <c r="K25" i="367"/>
  <c r="I26" i="367" a="1"/>
  <c r="I26" i="367" s="1"/>
  <c r="E24" i="475"/>
  <c r="D24" i="475"/>
  <c r="A24" i="475"/>
  <c r="B25" i="475" a="1"/>
  <c r="B25" i="475" s="1"/>
  <c r="C20" i="476"/>
  <c r="E20" i="476"/>
  <c r="D20" i="476"/>
  <c r="A20" i="476"/>
  <c r="B21" i="476" a="1"/>
  <c r="B21" i="476" s="1"/>
  <c r="H26" i="473"/>
  <c r="K26" i="473"/>
  <c r="J26" i="473"/>
  <c r="L26" i="473"/>
  <c r="I27" i="473" a="1"/>
  <c r="I27" i="473" s="1"/>
  <c r="C22" i="456"/>
  <c r="E22" i="456"/>
  <c r="A22" i="456"/>
  <c r="D22" i="456"/>
  <c r="A26" i="455"/>
  <c r="B27" i="455" a="1"/>
  <c r="B27" i="455" s="1"/>
  <c r="H26" i="455"/>
  <c r="L26" i="455"/>
  <c r="J26" i="455"/>
  <c r="K26" i="455"/>
  <c r="C26" i="455"/>
  <c r="E26" i="455"/>
  <c r="D26" i="455"/>
  <c r="I12" i="385" a="1"/>
  <c r="I12" i="385" s="1"/>
  <c r="E9" i="385"/>
  <c r="L10" i="384"/>
  <c r="K10" i="384"/>
  <c r="H10" i="384"/>
  <c r="J10" i="384"/>
  <c r="B11" i="384" a="1"/>
  <c r="B11" i="384" s="1"/>
  <c r="E10" i="384"/>
  <c r="D10" i="384"/>
  <c r="H13" i="433"/>
  <c r="K13" i="433"/>
  <c r="L13" i="433"/>
  <c r="J13" i="433"/>
  <c r="I14" i="433" a="1"/>
  <c r="I14" i="433" s="1"/>
  <c r="I15" i="433" s="1" a="1"/>
  <c r="I15" i="433" s="1"/>
  <c r="A11" i="433"/>
  <c r="C12" i="433"/>
  <c r="C11" i="433"/>
  <c r="D11" i="433"/>
  <c r="A12" i="433"/>
  <c r="E11" i="433"/>
  <c r="E12" i="433"/>
  <c r="B13" i="433" a="1"/>
  <c r="B13" i="433" s="1"/>
  <c r="B14" i="433" s="1" a="1"/>
  <c r="B14" i="433" s="1"/>
  <c r="B15" i="433" s="1" a="1"/>
  <c r="B15" i="433" s="1"/>
  <c r="E13" i="381"/>
  <c r="C13" i="381"/>
  <c r="D13" i="381"/>
  <c r="A13" i="381"/>
  <c r="H14" i="381"/>
  <c r="K14" i="381"/>
  <c r="J14" i="381"/>
  <c r="L14" i="381"/>
  <c r="B14" i="381" a="1"/>
  <c r="B14" i="381" s="1"/>
  <c r="C15" i="405"/>
  <c r="B16" i="405" a="1"/>
  <c r="B16" i="405" s="1"/>
  <c r="B17" i="405" s="1" a="1"/>
  <c r="B17" i="405" s="1"/>
  <c r="B25" i="457" a="1"/>
  <c r="B25" i="457" s="1"/>
  <c r="H11" i="385"/>
  <c r="K11" i="385"/>
  <c r="J11" i="385"/>
  <c r="L11" i="385"/>
  <c r="C9" i="385"/>
  <c r="B10" i="385" a="1"/>
  <c r="B10" i="385" s="1"/>
  <c r="D9" i="385"/>
  <c r="A9" i="385"/>
  <c r="A13" i="382"/>
  <c r="D13" i="382"/>
  <c r="C13" i="382"/>
  <c r="E13" i="382"/>
  <c r="B14" i="382" a="1"/>
  <c r="B14" i="382" s="1"/>
  <c r="D15" i="405"/>
  <c r="E15" i="405"/>
  <c r="A15" i="405"/>
  <c r="L19" i="376"/>
  <c r="J19" i="376"/>
  <c r="K19" i="376"/>
  <c r="I20" i="376" a="1"/>
  <c r="I20" i="376" s="1"/>
  <c r="H20" i="376" s="1"/>
  <c r="S23" i="361"/>
  <c r="A28" i="390" l="1"/>
  <c r="C28" i="390"/>
  <c r="E28" i="390"/>
  <c r="D28" i="390"/>
  <c r="B29" i="390" a="1"/>
  <c r="B29" i="390" s="1"/>
  <c r="K27" i="390"/>
  <c r="L27" i="390"/>
  <c r="J27" i="390"/>
  <c r="H27" i="390"/>
  <c r="I28" i="390" a="1"/>
  <c r="I28" i="390" s="1"/>
  <c r="H29" i="451"/>
  <c r="L29" i="451"/>
  <c r="J29" i="451"/>
  <c r="K29" i="451"/>
  <c r="C26" i="451"/>
  <c r="A26" i="451"/>
  <c r="E26" i="451"/>
  <c r="D26" i="451"/>
  <c r="B27" i="451" a="1"/>
  <c r="B27" i="451" s="1"/>
  <c r="C10" i="385"/>
  <c r="B12" i="384" a="1"/>
  <c r="B12" i="384" s="1"/>
  <c r="A11" i="384"/>
  <c r="L11" i="384"/>
  <c r="I12" i="384" a="1"/>
  <c r="I12" i="384" s="1"/>
  <c r="H11" i="384"/>
  <c r="J11" i="384"/>
  <c r="H15" i="433"/>
  <c r="K15" i="433"/>
  <c r="L15" i="433"/>
  <c r="J15" i="433"/>
  <c r="I16" i="433" a="1"/>
  <c r="I16" i="433" s="1"/>
  <c r="I17" i="433" s="1" a="1"/>
  <c r="I17" i="433" s="1"/>
  <c r="K13" i="382"/>
  <c r="I14" i="382" a="1"/>
  <c r="I14" i="382" s="1"/>
  <c r="I15" i="382" s="1" a="1"/>
  <c r="I15" i="382" s="1"/>
  <c r="H15" i="382" s="1"/>
  <c r="J13" i="382"/>
  <c r="H13" i="382"/>
  <c r="H16" i="381"/>
  <c r="J16" i="381"/>
  <c r="K16" i="381"/>
  <c r="L16" i="381"/>
  <c r="I17" i="381" a="1"/>
  <c r="I17" i="381" s="1"/>
  <c r="I19" i="381" s="1" a="1"/>
  <c r="I19" i="381" s="1"/>
  <c r="J17" i="378"/>
  <c r="H17" i="378"/>
  <c r="K17" i="378"/>
  <c r="L17" i="378"/>
  <c r="L16" i="405"/>
  <c r="J16" i="405"/>
  <c r="I17" i="405" a="1"/>
  <c r="I17" i="405" s="1"/>
  <c r="H16" i="405"/>
  <c r="C17" i="405"/>
  <c r="D17" i="405"/>
  <c r="A17" i="405"/>
  <c r="E17" i="405"/>
  <c r="B18" i="405" a="1"/>
  <c r="B18" i="405" s="1"/>
  <c r="E18" i="378"/>
  <c r="D18" i="378"/>
  <c r="B19" i="378" a="1"/>
  <c r="B19" i="378" s="1"/>
  <c r="A18" i="378"/>
  <c r="A20" i="376"/>
  <c r="B21" i="376" a="1"/>
  <c r="B21" i="376" s="1"/>
  <c r="C20" i="376"/>
  <c r="D20" i="376"/>
  <c r="E20" i="376"/>
  <c r="D28" i="473"/>
  <c r="B29" i="473" a="1"/>
  <c r="B29" i="473" s="1"/>
  <c r="D29" i="473" s="1"/>
  <c r="A28" i="473"/>
  <c r="E28" i="473"/>
  <c r="L25" i="460"/>
  <c r="A28" i="460"/>
  <c r="C28" i="460"/>
  <c r="E28" i="460"/>
  <c r="D28" i="460"/>
  <c r="H25" i="460"/>
  <c r="I26" i="460" a="1"/>
  <c r="I26" i="460" s="1"/>
  <c r="K26" i="460" s="1"/>
  <c r="K25" i="460"/>
  <c r="C27" i="460"/>
  <c r="E27" i="460"/>
  <c r="A27" i="460"/>
  <c r="D27" i="460"/>
  <c r="B29" i="460" a="1"/>
  <c r="B29" i="460" s="1"/>
  <c r="J39" i="479"/>
  <c r="L39" i="479"/>
  <c r="K39" i="479"/>
  <c r="H39" i="479"/>
  <c r="I40" i="479" a="1"/>
  <c r="I40" i="479" s="1"/>
  <c r="D42" i="479"/>
  <c r="A42" i="479"/>
  <c r="E42" i="479"/>
  <c r="C42" i="479"/>
  <c r="B43" i="479" a="1"/>
  <c r="B43" i="479" s="1"/>
  <c r="I21" i="376" a="1"/>
  <c r="I21" i="376" s="1"/>
  <c r="H21" i="376" s="1"/>
  <c r="H22" i="375"/>
  <c r="I24" i="375" a="1"/>
  <c r="I24" i="375" s="1"/>
  <c r="J24" i="375" s="1"/>
  <c r="L22" i="375"/>
  <c r="K22" i="375"/>
  <c r="J22" i="375"/>
  <c r="K25" i="372"/>
  <c r="J25" i="372"/>
  <c r="L25" i="372"/>
  <c r="H25" i="372"/>
  <c r="I26" i="372" a="1"/>
  <c r="I26" i="372" s="1"/>
  <c r="H23" i="375"/>
  <c r="K23" i="375"/>
  <c r="L23" i="375"/>
  <c r="B22" i="375" a="1"/>
  <c r="B22" i="375" s="1"/>
  <c r="A22" i="375" s="1"/>
  <c r="E21" i="375"/>
  <c r="A21" i="375"/>
  <c r="C21" i="375"/>
  <c r="D21" i="375"/>
  <c r="E22" i="372"/>
  <c r="C22" i="372"/>
  <c r="A22" i="372"/>
  <c r="D22" i="372"/>
  <c r="B29" i="367" a="1"/>
  <c r="B29" i="367" s="1"/>
  <c r="D29" i="367" s="1"/>
  <c r="C28" i="367"/>
  <c r="D28" i="367"/>
  <c r="A28" i="367"/>
  <c r="L64" i="477"/>
  <c r="K64" i="477"/>
  <c r="H64" i="477"/>
  <c r="J64" i="477"/>
  <c r="I65" i="477" a="1"/>
  <c r="I65" i="477" s="1"/>
  <c r="H26" i="367"/>
  <c r="L26" i="367"/>
  <c r="J26" i="367"/>
  <c r="K26" i="367"/>
  <c r="I27" i="367" a="1"/>
  <c r="I27" i="367" s="1"/>
  <c r="I28" i="367" s="1" a="1"/>
  <c r="I28" i="367" s="1"/>
  <c r="C21" i="476"/>
  <c r="E21" i="476"/>
  <c r="D21" i="476"/>
  <c r="A21" i="476"/>
  <c r="B22" i="476" a="1"/>
  <c r="B22" i="476" s="1"/>
  <c r="B23" i="476" s="1" a="1"/>
  <c r="B23" i="476" s="1"/>
  <c r="D25" i="475"/>
  <c r="E25" i="475"/>
  <c r="A25" i="475"/>
  <c r="B26" i="475" a="1"/>
  <c r="B26" i="475" s="1"/>
  <c r="J27" i="473"/>
  <c r="H27" i="473"/>
  <c r="K27" i="473"/>
  <c r="L27" i="473"/>
  <c r="I28" i="473" a="1"/>
  <c r="I28" i="473" s="1"/>
  <c r="B24" i="456" a="1"/>
  <c r="B24" i="456" s="1"/>
  <c r="C27" i="455"/>
  <c r="D27" i="455"/>
  <c r="E27" i="455"/>
  <c r="A27" i="455"/>
  <c r="B28" i="455" a="1"/>
  <c r="B28" i="455" s="1"/>
  <c r="H12" i="385"/>
  <c r="K12" i="385"/>
  <c r="L12" i="385"/>
  <c r="J12" i="385"/>
  <c r="I13" i="385" a="1"/>
  <c r="I13" i="385" s="1"/>
  <c r="C11" i="384"/>
  <c r="E11" i="384"/>
  <c r="D11" i="384"/>
  <c r="C15" i="433"/>
  <c r="A15" i="433"/>
  <c r="D15" i="433"/>
  <c r="E15" i="433"/>
  <c r="J14" i="433"/>
  <c r="L14" i="433"/>
  <c r="H14" i="433"/>
  <c r="K14" i="433"/>
  <c r="B16" i="433" a="1"/>
  <c r="B16" i="433" s="1"/>
  <c r="B17" i="433" s="1" a="1"/>
  <c r="B17" i="433" s="1"/>
  <c r="A14" i="433"/>
  <c r="D14" i="433"/>
  <c r="E14" i="433"/>
  <c r="C14" i="433"/>
  <c r="A13" i="433"/>
  <c r="E13" i="433"/>
  <c r="C13" i="433"/>
  <c r="D13" i="433"/>
  <c r="C14" i="381"/>
  <c r="A14" i="381"/>
  <c r="D14" i="381"/>
  <c r="E14" i="381"/>
  <c r="B15" i="381" a="1"/>
  <c r="B15" i="381" s="1"/>
  <c r="E16" i="405"/>
  <c r="C16" i="405"/>
  <c r="A16" i="405"/>
  <c r="D16" i="405"/>
  <c r="A25" i="457"/>
  <c r="B26" i="457" a="1"/>
  <c r="B26" i="457" s="1"/>
  <c r="B27" i="457" s="1" a="1"/>
  <c r="B27" i="457" s="1"/>
  <c r="E25" i="457"/>
  <c r="C25" i="457"/>
  <c r="D25" i="457"/>
  <c r="B11" i="385" a="1"/>
  <c r="B11" i="385" s="1"/>
  <c r="A10" i="385"/>
  <c r="E10" i="385"/>
  <c r="D10" i="385"/>
  <c r="A14" i="382"/>
  <c r="C14" i="382"/>
  <c r="D14" i="382"/>
  <c r="E14" i="382"/>
  <c r="B15" i="382" a="1"/>
  <c r="B15" i="382" s="1"/>
  <c r="B16" i="382" s="1" a="1"/>
  <c r="B16" i="382" s="1"/>
  <c r="K20" i="376"/>
  <c r="L20" i="376"/>
  <c r="J20" i="376"/>
  <c r="I8" i="387" a="1"/>
  <c r="I8" i="387" s="1"/>
  <c r="T23" i="361"/>
  <c r="B8" i="387" a="1"/>
  <c r="B8" i="387" s="1"/>
  <c r="H28" i="390" l="1"/>
  <c r="K28" i="390"/>
  <c r="L28" i="390"/>
  <c r="J28" i="390"/>
  <c r="I29" i="390" a="1"/>
  <c r="I29" i="390" s="1"/>
  <c r="C29" i="390"/>
  <c r="D29" i="390"/>
  <c r="E29" i="390"/>
  <c r="A29" i="390"/>
  <c r="B30" i="390" a="1"/>
  <c r="B30" i="390" s="1"/>
  <c r="D30" i="390" s="1"/>
  <c r="D27" i="451"/>
  <c r="E27" i="451"/>
  <c r="C27" i="451"/>
  <c r="A27" i="451"/>
  <c r="B28" i="451" a="1"/>
  <c r="B28" i="451" s="1"/>
  <c r="B12" i="385" a="1"/>
  <c r="B12" i="385" s="1"/>
  <c r="A12" i="385" s="1"/>
  <c r="A12" i="384"/>
  <c r="E12" i="384"/>
  <c r="C12" i="384"/>
  <c r="D12" i="384"/>
  <c r="B13" i="384" a="1"/>
  <c r="B13" i="384" s="1"/>
  <c r="E13" i="384" s="1"/>
  <c r="K12" i="384"/>
  <c r="K17" i="433"/>
  <c r="J17" i="433"/>
  <c r="L17" i="433"/>
  <c r="H17" i="433"/>
  <c r="I18" i="433" a="1"/>
  <c r="I18" i="433" s="1"/>
  <c r="I19" i="433" s="1" a="1"/>
  <c r="I19" i="433" s="1"/>
  <c r="L12" i="384"/>
  <c r="I13" i="384" a="1"/>
  <c r="I13" i="384" s="1"/>
  <c r="I14" i="384" s="1" a="1"/>
  <c r="I14" i="384" s="1"/>
  <c r="H12" i="384"/>
  <c r="J12" i="384"/>
  <c r="J16" i="433"/>
  <c r="L16" i="433"/>
  <c r="H16" i="433"/>
  <c r="K16" i="433"/>
  <c r="D17" i="433"/>
  <c r="A17" i="433"/>
  <c r="E17" i="433"/>
  <c r="C17" i="433"/>
  <c r="B18" i="433" a="1"/>
  <c r="B18" i="433" s="1"/>
  <c r="H19" i="381"/>
  <c r="I20" i="381" a="1"/>
  <c r="I20" i="381" s="1"/>
  <c r="L14" i="382"/>
  <c r="J15" i="382"/>
  <c r="L15" i="382"/>
  <c r="K14" i="382"/>
  <c r="J14" i="382"/>
  <c r="H14" i="382"/>
  <c r="I16" i="382" a="1"/>
  <c r="I16" i="382" s="1"/>
  <c r="I17" i="382" s="1" a="1"/>
  <c r="I17" i="382" s="1"/>
  <c r="K15" i="382"/>
  <c r="J17" i="381"/>
  <c r="K17" i="381"/>
  <c r="L17" i="381"/>
  <c r="H17" i="381"/>
  <c r="C19" i="378"/>
  <c r="B20" i="378" a="1"/>
  <c r="B20" i="378" s="1"/>
  <c r="B21" i="378" s="1" a="1"/>
  <c r="B21" i="378" s="1"/>
  <c r="I18" i="405" a="1"/>
  <c r="I18" i="405" s="1"/>
  <c r="I19" i="405" s="1" a="1"/>
  <c r="I19" i="405" s="1"/>
  <c r="I20" i="405" s="1" a="1"/>
  <c r="I20" i="405" s="1"/>
  <c r="H17" i="405"/>
  <c r="L17" i="405"/>
  <c r="J17" i="405"/>
  <c r="K17" i="405"/>
  <c r="B19" i="405" a="1"/>
  <c r="B19" i="405" s="1"/>
  <c r="B20" i="405" s="1" a="1"/>
  <c r="B20" i="405" s="1"/>
  <c r="B21" i="405" s="1" a="1"/>
  <c r="B21" i="405" s="1"/>
  <c r="D18" i="405"/>
  <c r="C18" i="405"/>
  <c r="A18" i="405"/>
  <c r="E18" i="405"/>
  <c r="D19" i="378"/>
  <c r="A19" i="378"/>
  <c r="I18" i="378" a="1"/>
  <c r="I18" i="378" s="1"/>
  <c r="E19" i="378"/>
  <c r="A21" i="376"/>
  <c r="D21" i="376"/>
  <c r="C21" i="376"/>
  <c r="E21" i="376"/>
  <c r="B22" i="376" a="1"/>
  <c r="B22" i="376" s="1"/>
  <c r="B30" i="473" a="1"/>
  <c r="B30" i="473" s="1"/>
  <c r="A30" i="473" s="1"/>
  <c r="A29" i="473"/>
  <c r="C29" i="473"/>
  <c r="E29" i="473"/>
  <c r="I27" i="460" a="1"/>
  <c r="I27" i="460" s="1"/>
  <c r="L27" i="460" s="1"/>
  <c r="J26" i="460"/>
  <c r="D29" i="460"/>
  <c r="A29" i="460"/>
  <c r="C29" i="460"/>
  <c r="E29" i="460"/>
  <c r="H26" i="460"/>
  <c r="B30" i="460" a="1"/>
  <c r="B30" i="460" s="1"/>
  <c r="B31" i="460" s="1" a="1"/>
  <c r="B31" i="460" s="1"/>
  <c r="L26" i="460"/>
  <c r="J40" i="479"/>
  <c r="H40" i="479"/>
  <c r="I41" i="479" a="1"/>
  <c r="I41" i="479" s="1"/>
  <c r="A43" i="479"/>
  <c r="E43" i="479"/>
  <c r="C43" i="479"/>
  <c r="D43" i="479"/>
  <c r="B44" i="479" a="1"/>
  <c r="B44" i="479" s="1"/>
  <c r="L21" i="376"/>
  <c r="K21" i="376"/>
  <c r="I22" i="376" a="1"/>
  <c r="I22" i="376" s="1"/>
  <c r="H22" i="376" s="1"/>
  <c r="J21" i="376"/>
  <c r="I25" i="375" a="1"/>
  <c r="I25" i="375" s="1"/>
  <c r="J25" i="375" s="1"/>
  <c r="K26" i="372"/>
  <c r="L26" i="372"/>
  <c r="J26" i="372"/>
  <c r="H26" i="372"/>
  <c r="I27" i="372" a="1"/>
  <c r="I27" i="372" s="1"/>
  <c r="D22" i="375"/>
  <c r="C22" i="375"/>
  <c r="E22" i="375"/>
  <c r="B23" i="375" a="1"/>
  <c r="B23" i="375" s="1"/>
  <c r="H24" i="375"/>
  <c r="L24" i="375"/>
  <c r="K24" i="375"/>
  <c r="B30" i="367" a="1"/>
  <c r="B30" i="367" s="1"/>
  <c r="A30" i="367" s="1"/>
  <c r="A29" i="367"/>
  <c r="C29" i="367"/>
  <c r="E29" i="367"/>
  <c r="L65" i="477"/>
  <c r="J65" i="477"/>
  <c r="K65" i="477"/>
  <c r="H65" i="477"/>
  <c r="I66" i="477" a="1"/>
  <c r="I66" i="477" s="1"/>
  <c r="H28" i="367"/>
  <c r="K28" i="367"/>
  <c r="J28" i="367"/>
  <c r="L28" i="367"/>
  <c r="I29" i="367" a="1"/>
  <c r="I29" i="367" s="1"/>
  <c r="J27" i="367"/>
  <c r="H27" i="367"/>
  <c r="K27" i="367"/>
  <c r="L27" i="367"/>
  <c r="E23" i="476"/>
  <c r="D23" i="476"/>
  <c r="C23" i="476"/>
  <c r="A23" i="476"/>
  <c r="B24" i="476" a="1"/>
  <c r="B24" i="476" s="1"/>
  <c r="B25" i="476" s="1" a="1"/>
  <c r="B25" i="476" s="1"/>
  <c r="D26" i="475"/>
  <c r="E26" i="475"/>
  <c r="A26" i="475"/>
  <c r="B27" i="475" a="1"/>
  <c r="B27" i="475" s="1"/>
  <c r="C22" i="476"/>
  <c r="E22" i="476"/>
  <c r="D22" i="476"/>
  <c r="A22" i="476"/>
  <c r="H28" i="473"/>
  <c r="K28" i="473"/>
  <c r="L28" i="473"/>
  <c r="J28" i="473"/>
  <c r="I29" i="473" a="1"/>
  <c r="I29" i="473" s="1"/>
  <c r="E27" i="457"/>
  <c r="A27" i="457"/>
  <c r="D27" i="457"/>
  <c r="C27" i="457"/>
  <c r="A24" i="456"/>
  <c r="E24" i="456"/>
  <c r="D24" i="456"/>
  <c r="C24" i="456"/>
  <c r="B25" i="456" a="1"/>
  <c r="B25" i="456" s="1"/>
  <c r="B29" i="455" a="1"/>
  <c r="B29" i="455" s="1"/>
  <c r="D28" i="455"/>
  <c r="E28" i="455"/>
  <c r="C28" i="455"/>
  <c r="A28" i="455"/>
  <c r="I9" i="387" a="1"/>
  <c r="I9" i="387" s="1"/>
  <c r="I10" i="387" s="1" a="1"/>
  <c r="I10" i="387" s="1"/>
  <c r="I14" i="385" a="1"/>
  <c r="I14" i="385" s="1"/>
  <c r="J14" i="385" s="1"/>
  <c r="J13" i="385"/>
  <c r="H13" i="385"/>
  <c r="K13" i="385"/>
  <c r="L13" i="385"/>
  <c r="E11" i="385"/>
  <c r="C16" i="433"/>
  <c r="A16" i="433"/>
  <c r="D16" i="433"/>
  <c r="E16" i="433"/>
  <c r="C16" i="382"/>
  <c r="A16" i="382"/>
  <c r="D16" i="382"/>
  <c r="E16" i="382"/>
  <c r="B17" i="382" a="1"/>
  <c r="B17" i="382" s="1"/>
  <c r="A15" i="381"/>
  <c r="D15" i="381"/>
  <c r="E15" i="381"/>
  <c r="C15" i="381"/>
  <c r="B16" i="381" a="1"/>
  <c r="B16" i="381" s="1"/>
  <c r="B17" i="381" s="1" a="1"/>
  <c r="B17" i="381" s="1"/>
  <c r="B21" i="458" a="1"/>
  <c r="B21" i="458" s="1"/>
  <c r="A26" i="457"/>
  <c r="C26" i="457"/>
  <c r="E26" i="457"/>
  <c r="D26" i="457"/>
  <c r="C11" i="385"/>
  <c r="A11" i="385"/>
  <c r="D11" i="385"/>
  <c r="A15" i="382"/>
  <c r="C15" i="382"/>
  <c r="E15" i="382"/>
  <c r="D15" i="382"/>
  <c r="K8" i="387"/>
  <c r="J8" i="387"/>
  <c r="H8" i="387"/>
  <c r="L8" i="387"/>
  <c r="B9" i="387" a="1"/>
  <c r="B9" i="387" s="1"/>
  <c r="A8" i="387"/>
  <c r="D8" i="387"/>
  <c r="E8" i="387"/>
  <c r="C8" i="387"/>
  <c r="U23" i="361"/>
  <c r="C30" i="390" l="1"/>
  <c r="B31" i="390" a="1"/>
  <c r="B31" i="390" s="1"/>
  <c r="C31" i="390" s="1"/>
  <c r="A30" i="390"/>
  <c r="E30" i="390"/>
  <c r="L29" i="390"/>
  <c r="H29" i="390"/>
  <c r="J29" i="390"/>
  <c r="K29" i="390"/>
  <c r="I30" i="390" a="1"/>
  <c r="I30" i="390" s="1"/>
  <c r="A28" i="451"/>
  <c r="C28" i="451"/>
  <c r="D28" i="451"/>
  <c r="E28" i="451"/>
  <c r="B29" i="451" a="1"/>
  <c r="B29" i="451" s="1"/>
  <c r="I15" i="385" a="1"/>
  <c r="I15" i="385" s="1"/>
  <c r="C12" i="385"/>
  <c r="D12" i="385"/>
  <c r="B13" i="385" a="1"/>
  <c r="B13" i="385" s="1"/>
  <c r="E13" i="385" s="1"/>
  <c r="E12" i="385"/>
  <c r="B14" i="384" a="1"/>
  <c r="B14" i="384" s="1"/>
  <c r="E14" i="384" s="1"/>
  <c r="D13" i="384"/>
  <c r="A13" i="384"/>
  <c r="C13" i="384"/>
  <c r="H19" i="433"/>
  <c r="K19" i="433"/>
  <c r="L19" i="433"/>
  <c r="J19" i="433"/>
  <c r="I20" i="433" a="1"/>
  <c r="I20" i="433" s="1"/>
  <c r="J18" i="433"/>
  <c r="H18" i="433"/>
  <c r="K18" i="433"/>
  <c r="L18" i="433"/>
  <c r="J14" i="384"/>
  <c r="H14" i="384"/>
  <c r="K14" i="384"/>
  <c r="L14" i="384"/>
  <c r="H13" i="384"/>
  <c r="K13" i="384"/>
  <c r="L13" i="384"/>
  <c r="J13" i="384"/>
  <c r="I15" i="384" a="1"/>
  <c r="I15" i="384" s="1"/>
  <c r="H15" i="384" s="1"/>
  <c r="E18" i="433"/>
  <c r="A18" i="433"/>
  <c r="D18" i="433"/>
  <c r="C18" i="433"/>
  <c r="B19" i="433" a="1"/>
  <c r="B19" i="433" s="1"/>
  <c r="H17" i="382"/>
  <c r="I19" i="382" a="1"/>
  <c r="I19" i="382" s="1"/>
  <c r="H20" i="381"/>
  <c r="K20" i="381"/>
  <c r="L20" i="381"/>
  <c r="J20" i="381"/>
  <c r="I21" i="381" a="1"/>
  <c r="I21" i="381" s="1"/>
  <c r="J17" i="382"/>
  <c r="L17" i="382"/>
  <c r="K17" i="382"/>
  <c r="L16" i="382"/>
  <c r="K16" i="382"/>
  <c r="H16" i="382"/>
  <c r="J16" i="382"/>
  <c r="C17" i="381"/>
  <c r="B18" i="381" a="1"/>
  <c r="B18" i="381" s="1"/>
  <c r="K18" i="381"/>
  <c r="L18" i="381"/>
  <c r="E21" i="405"/>
  <c r="D21" i="405"/>
  <c r="E21" i="378"/>
  <c r="A21" i="378"/>
  <c r="C21" i="378"/>
  <c r="D21" i="378"/>
  <c r="C21" i="405"/>
  <c r="A21" i="405"/>
  <c r="H20" i="405"/>
  <c r="L20" i="405"/>
  <c r="J20" i="405"/>
  <c r="K20" i="405"/>
  <c r="A20" i="378"/>
  <c r="D20" i="378"/>
  <c r="E20" i="378"/>
  <c r="C20" i="378"/>
  <c r="H19" i="405"/>
  <c r="J19" i="405"/>
  <c r="K19" i="405"/>
  <c r="L19" i="405"/>
  <c r="H18" i="405"/>
  <c r="J18" i="405"/>
  <c r="K18" i="405"/>
  <c r="L18" i="405"/>
  <c r="C20" i="405"/>
  <c r="A20" i="405"/>
  <c r="D20" i="405"/>
  <c r="E20" i="405"/>
  <c r="C19" i="405"/>
  <c r="E19" i="405"/>
  <c r="A19" i="405"/>
  <c r="D19" i="405"/>
  <c r="H18" i="378"/>
  <c r="L18" i="378"/>
  <c r="K18" i="378"/>
  <c r="J18" i="378"/>
  <c r="I19" i="378" a="1"/>
  <c r="I19" i="378" s="1"/>
  <c r="I20" i="378" s="1" a="1"/>
  <c r="I20" i="378" s="1"/>
  <c r="I21" i="378" s="1" a="1"/>
  <c r="I21" i="378" s="1"/>
  <c r="A22" i="376"/>
  <c r="D22" i="376"/>
  <c r="E22" i="376"/>
  <c r="C22" i="376"/>
  <c r="B23" i="376" a="1"/>
  <c r="B23" i="376" s="1"/>
  <c r="B31" i="473" a="1"/>
  <c r="B31" i="473" s="1"/>
  <c r="A31" i="473" s="1"/>
  <c r="E30" i="473"/>
  <c r="C30" i="473"/>
  <c r="D30" i="473"/>
  <c r="H27" i="460"/>
  <c r="I28" i="460" a="1"/>
  <c r="I28" i="460" s="1"/>
  <c r="H28" i="460" s="1"/>
  <c r="K27" i="460"/>
  <c r="J27" i="460"/>
  <c r="A31" i="460"/>
  <c r="D31" i="460"/>
  <c r="E31" i="460"/>
  <c r="C31" i="460"/>
  <c r="B32" i="460" a="1"/>
  <c r="B32" i="460" s="1"/>
  <c r="A32" i="460" s="1"/>
  <c r="A30" i="460"/>
  <c r="E30" i="460"/>
  <c r="D30" i="460"/>
  <c r="C30" i="460"/>
  <c r="J41" i="479"/>
  <c r="H41" i="479"/>
  <c r="L41" i="479"/>
  <c r="K41" i="479"/>
  <c r="I42" i="479" a="1"/>
  <c r="I42" i="479" s="1"/>
  <c r="A44" i="479"/>
  <c r="D44" i="479"/>
  <c r="E44" i="479"/>
  <c r="C44" i="479"/>
  <c r="B45" i="479" a="1"/>
  <c r="B45" i="479" s="1"/>
  <c r="I23" i="376" a="1"/>
  <c r="I23" i="376" s="1"/>
  <c r="H23" i="376" s="1"/>
  <c r="L22" i="376"/>
  <c r="K22" i="376"/>
  <c r="J22" i="376"/>
  <c r="A23" i="375"/>
  <c r="B24" i="375" a="1"/>
  <c r="B24" i="375" s="1"/>
  <c r="I26" i="375" a="1"/>
  <c r="I26" i="375" s="1"/>
  <c r="J26" i="375" s="1"/>
  <c r="H27" i="372"/>
  <c r="K27" i="372"/>
  <c r="L27" i="372"/>
  <c r="J27" i="372"/>
  <c r="I28" i="372" a="1"/>
  <c r="I28" i="372" s="1"/>
  <c r="H25" i="375"/>
  <c r="K25" i="375"/>
  <c r="L25" i="375"/>
  <c r="C23" i="375"/>
  <c r="D23" i="375"/>
  <c r="E23" i="375"/>
  <c r="E30" i="367"/>
  <c r="C30" i="367"/>
  <c r="D30" i="367"/>
  <c r="H66" i="477"/>
  <c r="K66" i="477"/>
  <c r="J66" i="477"/>
  <c r="L66" i="477"/>
  <c r="I67" i="477" a="1"/>
  <c r="I67" i="477" s="1"/>
  <c r="I30" i="367" a="1"/>
  <c r="I30" i="367" s="1"/>
  <c r="J29" i="367"/>
  <c r="H29" i="367"/>
  <c r="K29" i="367"/>
  <c r="L29" i="367"/>
  <c r="D25" i="476"/>
  <c r="C25" i="476"/>
  <c r="E25" i="476"/>
  <c r="A25" i="476"/>
  <c r="B26" i="476" a="1"/>
  <c r="B26" i="476" s="1"/>
  <c r="E24" i="476"/>
  <c r="C24" i="476"/>
  <c r="D24" i="476"/>
  <c r="A24" i="476"/>
  <c r="A27" i="475"/>
  <c r="D27" i="475"/>
  <c r="E27" i="475"/>
  <c r="B28" i="475" a="1"/>
  <c r="B28" i="475" s="1"/>
  <c r="J29" i="473"/>
  <c r="K29" i="473"/>
  <c r="L29" i="473"/>
  <c r="H29" i="473"/>
  <c r="I30" i="473" a="1"/>
  <c r="I30" i="473" s="1"/>
  <c r="A25" i="456"/>
  <c r="C25" i="456"/>
  <c r="D25" i="456"/>
  <c r="E25" i="456"/>
  <c r="B26" i="456" a="1"/>
  <c r="B26" i="456" s="1"/>
  <c r="B27" i="456" s="1" a="1"/>
  <c r="B27" i="456" s="1"/>
  <c r="C29" i="455"/>
  <c r="D29" i="455"/>
  <c r="A29" i="455"/>
  <c r="E29" i="455"/>
  <c r="B30" i="455" a="1"/>
  <c r="B30" i="455" s="1"/>
  <c r="I11" i="387" a="1"/>
  <c r="I11" i="387" s="1"/>
  <c r="J10" i="387"/>
  <c r="H10" i="387"/>
  <c r="K10" i="387"/>
  <c r="L10" i="387"/>
  <c r="H9" i="387"/>
  <c r="K9" i="387"/>
  <c r="J9" i="387"/>
  <c r="L9" i="387"/>
  <c r="H14" i="385"/>
  <c r="L14" i="385"/>
  <c r="K14" i="385"/>
  <c r="E17" i="382"/>
  <c r="C17" i="382"/>
  <c r="A17" i="382"/>
  <c r="D17" i="382"/>
  <c r="B18" i="382" a="1"/>
  <c r="B18" i="382" s="1"/>
  <c r="B19" i="382" s="1" a="1"/>
  <c r="B19" i="382" s="1"/>
  <c r="A17" i="381"/>
  <c r="D17" i="381"/>
  <c r="E17" i="381"/>
  <c r="D16" i="381"/>
  <c r="C16" i="381"/>
  <c r="E16" i="381"/>
  <c r="A16" i="381"/>
  <c r="A21" i="458"/>
  <c r="D21" i="458"/>
  <c r="C21" i="458"/>
  <c r="E21" i="458"/>
  <c r="B22" i="458" a="1"/>
  <c r="B22" i="458" s="1"/>
  <c r="B28" i="457" a="1"/>
  <c r="B28" i="457" s="1"/>
  <c r="A9" i="387"/>
  <c r="D9" i="387"/>
  <c r="E9" i="387"/>
  <c r="C9" i="387"/>
  <c r="E3" i="391"/>
  <c r="V23" i="361"/>
  <c r="B10" i="387" a="1"/>
  <c r="B10" i="387" s="1"/>
  <c r="A31" i="390" l="1"/>
  <c r="B32" i="390" a="1"/>
  <c r="B32" i="390" s="1"/>
  <c r="C32" i="390" s="1"/>
  <c r="E31" i="390"/>
  <c r="D31" i="390"/>
  <c r="J30" i="390"/>
  <c r="K30" i="390"/>
  <c r="L30" i="390"/>
  <c r="H30" i="390"/>
  <c r="I31" i="390" a="1"/>
  <c r="I31" i="390" s="1"/>
  <c r="C29" i="451"/>
  <c r="D29" i="451"/>
  <c r="A29" i="451"/>
  <c r="E29" i="451"/>
  <c r="I16" i="385" a="1"/>
  <c r="I16" i="385" s="1"/>
  <c r="H16" i="385" s="1"/>
  <c r="K15" i="385"/>
  <c r="J15" i="385"/>
  <c r="L15" i="385"/>
  <c r="D13" i="385"/>
  <c r="A13" i="385"/>
  <c r="C13" i="385"/>
  <c r="B14" i="385" a="1"/>
  <c r="B14" i="385" s="1"/>
  <c r="B15" i="385" s="1" a="1"/>
  <c r="B15" i="385" s="1"/>
  <c r="D15" i="385" s="1"/>
  <c r="C14" i="384"/>
  <c r="D14" i="384"/>
  <c r="A14" i="384"/>
  <c r="J20" i="433"/>
  <c r="L20" i="433"/>
  <c r="H20" i="433"/>
  <c r="K20" i="433"/>
  <c r="L15" i="384"/>
  <c r="J15" i="384"/>
  <c r="I16" i="384" a="1"/>
  <c r="I16" i="384" s="1"/>
  <c r="K15" i="384"/>
  <c r="E19" i="433"/>
  <c r="D19" i="433"/>
  <c r="A19" i="433"/>
  <c r="C19" i="433"/>
  <c r="B20" i="433" a="1"/>
  <c r="B20" i="433" s="1"/>
  <c r="B21" i="433" s="1" a="1"/>
  <c r="B21" i="433" s="1"/>
  <c r="E19" i="382"/>
  <c r="A19" i="382"/>
  <c r="C19" i="382"/>
  <c r="D19" i="382"/>
  <c r="B20" i="382" a="1"/>
  <c r="B20" i="382" s="1"/>
  <c r="H21" i="381"/>
  <c r="J21" i="381"/>
  <c r="K21" i="381"/>
  <c r="L21" i="381"/>
  <c r="I22" i="381" a="1"/>
  <c r="I22" i="381" s="1"/>
  <c r="H19" i="382"/>
  <c r="I20" i="382" a="1"/>
  <c r="I20" i="382" s="1"/>
  <c r="J19" i="382"/>
  <c r="L18" i="382"/>
  <c r="K18" i="382"/>
  <c r="L19" i="381"/>
  <c r="K19" i="381"/>
  <c r="J19" i="381"/>
  <c r="C18" i="381"/>
  <c r="B19" i="381" a="1"/>
  <c r="B19" i="381" s="1"/>
  <c r="H21" i="378"/>
  <c r="J21" i="378"/>
  <c r="K21" i="378"/>
  <c r="L21" i="378"/>
  <c r="I22" i="378" a="1"/>
  <c r="I22" i="378" s="1"/>
  <c r="H20" i="378"/>
  <c r="K20" i="378"/>
  <c r="L20" i="378"/>
  <c r="J20" i="378"/>
  <c r="B23" i="378" a="1"/>
  <c r="B23" i="378" s="1"/>
  <c r="I22" i="405"/>
  <c r="K21" i="405"/>
  <c r="L21" i="405"/>
  <c r="K19" i="378"/>
  <c r="L19" i="378"/>
  <c r="H19" i="378"/>
  <c r="J19" i="378"/>
  <c r="A23" i="376"/>
  <c r="E23" i="376"/>
  <c r="D23" i="376"/>
  <c r="C23" i="376"/>
  <c r="B24" i="376" a="1"/>
  <c r="B24" i="376" s="1"/>
  <c r="B32" i="473" a="1"/>
  <c r="B32" i="473" s="1"/>
  <c r="A32" i="473" s="1"/>
  <c r="C31" i="473"/>
  <c r="D31" i="473"/>
  <c r="E31" i="473"/>
  <c r="B33" i="460" a="1"/>
  <c r="B33" i="460" s="1"/>
  <c r="A33" i="460" s="1"/>
  <c r="J28" i="460"/>
  <c r="K28" i="460"/>
  <c r="L28" i="460"/>
  <c r="I29" i="460" a="1"/>
  <c r="I29" i="460" s="1"/>
  <c r="I30" i="460" s="1" a="1"/>
  <c r="I30" i="460" s="1"/>
  <c r="I31" i="460" s="1" a="1"/>
  <c r="I31" i="460" s="1"/>
  <c r="J31" i="460" s="1"/>
  <c r="D32" i="460"/>
  <c r="C32" i="460"/>
  <c r="E32" i="460"/>
  <c r="J42" i="479"/>
  <c r="H42" i="479"/>
  <c r="K42" i="479"/>
  <c r="L42" i="479"/>
  <c r="I43" i="479" a="1"/>
  <c r="I43" i="479" s="1"/>
  <c r="E45" i="479"/>
  <c r="D45" i="479"/>
  <c r="C45" i="479"/>
  <c r="A45" i="479"/>
  <c r="J23" i="376"/>
  <c r="K23" i="376"/>
  <c r="L23" i="376"/>
  <c r="I24" i="376" a="1"/>
  <c r="I24" i="376" s="1"/>
  <c r="H24" i="376" s="1"/>
  <c r="A24" i="375"/>
  <c r="C24" i="375"/>
  <c r="D24" i="375"/>
  <c r="E24" i="375"/>
  <c r="B25" i="375" a="1"/>
  <c r="B25" i="375" s="1"/>
  <c r="I27" i="375" a="1"/>
  <c r="I27" i="375" s="1"/>
  <c r="J27" i="375" s="1"/>
  <c r="J28" i="372"/>
  <c r="L28" i="372"/>
  <c r="H28" i="372"/>
  <c r="K28" i="372"/>
  <c r="I29" i="372" a="1"/>
  <c r="I29" i="372" s="1"/>
  <c r="H26" i="375"/>
  <c r="L26" i="375"/>
  <c r="K26" i="375"/>
  <c r="K67" i="477"/>
  <c r="H67" i="477"/>
  <c r="J67" i="477"/>
  <c r="L67" i="477"/>
  <c r="I68" i="477" a="1"/>
  <c r="I68" i="477" s="1"/>
  <c r="H30" i="367"/>
  <c r="L30" i="367"/>
  <c r="K30" i="367"/>
  <c r="J30" i="367"/>
  <c r="C26" i="476"/>
  <c r="A26" i="476"/>
  <c r="D26" i="476"/>
  <c r="E26" i="476"/>
  <c r="B27" i="476" a="1"/>
  <c r="B27" i="476" s="1"/>
  <c r="D28" i="475"/>
  <c r="E28" i="475"/>
  <c r="A28" i="475"/>
  <c r="B29" i="475" a="1"/>
  <c r="B29" i="475" s="1"/>
  <c r="H30" i="473"/>
  <c r="K30" i="473"/>
  <c r="J30" i="473"/>
  <c r="L30" i="473"/>
  <c r="I31" i="473" a="1"/>
  <c r="I31" i="473" s="1"/>
  <c r="A27" i="456"/>
  <c r="C27" i="456"/>
  <c r="E27" i="456"/>
  <c r="D27" i="456"/>
  <c r="A26" i="456"/>
  <c r="E26" i="456"/>
  <c r="C26" i="456"/>
  <c r="D26" i="456"/>
  <c r="B28" i="456" a="1"/>
  <c r="B28" i="456" s="1"/>
  <c r="B29" i="456" s="1" a="1"/>
  <c r="B29" i="456" s="1"/>
  <c r="D30" i="455"/>
  <c r="E30" i="455"/>
  <c r="C30" i="455"/>
  <c r="A30" i="455"/>
  <c r="B31" i="455" a="1"/>
  <c r="B31" i="455" s="1"/>
  <c r="I12" i="387" a="1"/>
  <c r="I12" i="387" s="1"/>
  <c r="H11" i="387"/>
  <c r="K11" i="387"/>
  <c r="L11" i="387"/>
  <c r="J11" i="387"/>
  <c r="H15" i="385"/>
  <c r="A18" i="382"/>
  <c r="D18" i="382"/>
  <c r="E18" i="382"/>
  <c r="C18" i="382"/>
  <c r="D18" i="381"/>
  <c r="A18" i="381"/>
  <c r="E18" i="381"/>
  <c r="A22" i="458"/>
  <c r="C22" i="458"/>
  <c r="D22" i="458"/>
  <c r="E22" i="458"/>
  <c r="B23" i="458" a="1"/>
  <c r="B23" i="458" s="1"/>
  <c r="B24" i="458" s="1" a="1"/>
  <c r="B24" i="458" s="1"/>
  <c r="A28" i="457"/>
  <c r="D28" i="457"/>
  <c r="E28" i="457"/>
  <c r="C28" i="457"/>
  <c r="B29" i="457" a="1"/>
  <c r="B29" i="457" s="1"/>
  <c r="C10" i="387"/>
  <c r="A10" i="387"/>
  <c r="E10" i="387"/>
  <c r="D10" i="387"/>
  <c r="B11" i="387" a="1"/>
  <c r="B11" i="387" s="1"/>
  <c r="W23" i="361"/>
  <c r="E3" i="392"/>
  <c r="B3" i="392"/>
  <c r="B7" i="392" s="1"/>
  <c r="B8" i="392" s="1" a="1"/>
  <c r="B8" i="392" s="1"/>
  <c r="H8" i="392" l="1"/>
  <c r="A32" i="390"/>
  <c r="D32" i="390"/>
  <c r="E32" i="390"/>
  <c r="B33" i="390" a="1"/>
  <c r="B33" i="390" s="1"/>
  <c r="H31" i="390"/>
  <c r="J31" i="390"/>
  <c r="K31" i="390"/>
  <c r="L31" i="390"/>
  <c r="I32" i="390" a="1"/>
  <c r="I32" i="390" s="1"/>
  <c r="K16" i="385"/>
  <c r="L16" i="385"/>
  <c r="J16" i="385"/>
  <c r="I18" i="385" a="1"/>
  <c r="I18" i="385" s="1"/>
  <c r="B16" i="385" a="1"/>
  <c r="B16" i="385" s="1"/>
  <c r="A16" i="385" s="1"/>
  <c r="C15" i="385"/>
  <c r="E15" i="385"/>
  <c r="A15" i="385"/>
  <c r="D14" i="385"/>
  <c r="C14" i="385"/>
  <c r="A14" i="385"/>
  <c r="E14" i="385"/>
  <c r="J16" i="384"/>
  <c r="I17" i="384" a="1"/>
  <c r="I17" i="384" s="1"/>
  <c r="I18" i="384" s="1" a="1"/>
  <c r="I18" i="384" s="1"/>
  <c r="C21" i="433"/>
  <c r="D21" i="433"/>
  <c r="A21" i="433"/>
  <c r="E21" i="433"/>
  <c r="B22" i="433" a="1"/>
  <c r="B22" i="433" s="1"/>
  <c r="L16" i="384"/>
  <c r="K16" i="384"/>
  <c r="H16" i="384"/>
  <c r="E20" i="433"/>
  <c r="D20" i="433"/>
  <c r="C20" i="433"/>
  <c r="A20" i="433"/>
  <c r="K22" i="381"/>
  <c r="L22" i="381"/>
  <c r="J22" i="381"/>
  <c r="H22" i="381"/>
  <c r="I23" i="381" a="1"/>
  <c r="I23" i="381" s="1"/>
  <c r="H20" i="382"/>
  <c r="J20" i="382"/>
  <c r="K20" i="382"/>
  <c r="L20" i="382"/>
  <c r="I21" i="382" a="1"/>
  <c r="I21" i="382" s="1"/>
  <c r="D20" i="382"/>
  <c r="A20" i="382"/>
  <c r="E20" i="382"/>
  <c r="C20" i="382"/>
  <c r="B22" i="382" a="1"/>
  <c r="B22" i="382" s="1"/>
  <c r="A19" i="381"/>
  <c r="B21" i="381" a="1"/>
  <c r="B21" i="381" s="1"/>
  <c r="L19" i="382"/>
  <c r="K19" i="382"/>
  <c r="C19" i="381"/>
  <c r="J22" i="378"/>
  <c r="H22" i="378"/>
  <c r="K22" i="378"/>
  <c r="L22" i="378"/>
  <c r="H22" i="405"/>
  <c r="E23" i="378"/>
  <c r="C23" i="378"/>
  <c r="D23" i="378"/>
  <c r="A23" i="378"/>
  <c r="B24" i="378" a="1"/>
  <c r="B24" i="378" s="1"/>
  <c r="I23" i="405"/>
  <c r="J22" i="405"/>
  <c r="K22" i="405"/>
  <c r="L22" i="405"/>
  <c r="A24" i="376"/>
  <c r="D24" i="376"/>
  <c r="C24" i="376"/>
  <c r="E24" i="376"/>
  <c r="B25" i="376" a="1"/>
  <c r="B25" i="376" s="1"/>
  <c r="E32" i="473"/>
  <c r="B33" i="473" a="1"/>
  <c r="B33" i="473" s="1"/>
  <c r="A33" i="473" s="1"/>
  <c r="C32" i="473"/>
  <c r="D32" i="473"/>
  <c r="C33" i="460"/>
  <c r="E33" i="460"/>
  <c r="D33" i="460"/>
  <c r="K30" i="460"/>
  <c r="J30" i="460"/>
  <c r="H30" i="460"/>
  <c r="K29" i="460"/>
  <c r="J29" i="460"/>
  <c r="H29" i="460"/>
  <c r="L29" i="460"/>
  <c r="L31" i="460"/>
  <c r="L30" i="460"/>
  <c r="H31" i="460"/>
  <c r="I32" i="460" a="1"/>
  <c r="I32" i="460" s="1"/>
  <c r="J32" i="460" s="1"/>
  <c r="K31" i="460"/>
  <c r="J43" i="479"/>
  <c r="K43" i="479"/>
  <c r="H43" i="479"/>
  <c r="L43" i="479"/>
  <c r="I44" i="479" a="1"/>
  <c r="I44" i="479" s="1"/>
  <c r="I25" i="376" a="1"/>
  <c r="I25" i="376" s="1"/>
  <c r="H25" i="376" s="1"/>
  <c r="J24" i="376"/>
  <c r="L24" i="376"/>
  <c r="K24" i="376"/>
  <c r="C25" i="375"/>
  <c r="D25" i="375"/>
  <c r="E25" i="375"/>
  <c r="A25" i="375"/>
  <c r="B26" i="375" a="1"/>
  <c r="B26" i="375" s="1"/>
  <c r="I28" i="375" a="1"/>
  <c r="I28" i="375" s="1"/>
  <c r="J28" i="375" s="1"/>
  <c r="H29" i="372"/>
  <c r="K29" i="372"/>
  <c r="L29" i="372"/>
  <c r="J29" i="372"/>
  <c r="I30" i="372" a="1"/>
  <c r="I30" i="372" s="1"/>
  <c r="H27" i="375"/>
  <c r="K27" i="375"/>
  <c r="L27" i="375"/>
  <c r="L68" i="477"/>
  <c r="K68" i="477"/>
  <c r="H68" i="477"/>
  <c r="J68" i="477"/>
  <c r="D27" i="476"/>
  <c r="E27" i="476"/>
  <c r="A27" i="476"/>
  <c r="C27" i="476"/>
  <c r="A24" i="458"/>
  <c r="D24" i="458"/>
  <c r="E24" i="458"/>
  <c r="C24" i="458"/>
  <c r="B25" i="458" a="1"/>
  <c r="B25" i="458" s="1"/>
  <c r="D29" i="475"/>
  <c r="E29" i="475"/>
  <c r="A29" i="475"/>
  <c r="B30" i="475" a="1"/>
  <c r="B30" i="475" s="1"/>
  <c r="L31" i="473"/>
  <c r="H31" i="473"/>
  <c r="J31" i="473"/>
  <c r="K31" i="473"/>
  <c r="I32" i="473" a="1"/>
  <c r="I32" i="473" s="1"/>
  <c r="A29" i="456"/>
  <c r="D29" i="456"/>
  <c r="C29" i="456"/>
  <c r="E29" i="456"/>
  <c r="B30" i="456" a="1"/>
  <c r="B30" i="456" s="1"/>
  <c r="B33" i="456" s="1" a="1"/>
  <c r="B33" i="456" s="1"/>
  <c r="A28" i="456"/>
  <c r="C28" i="456"/>
  <c r="E28" i="456"/>
  <c r="D28" i="456"/>
  <c r="C31" i="455"/>
  <c r="D31" i="455"/>
  <c r="A31" i="455"/>
  <c r="E31" i="455"/>
  <c r="B32" i="455" a="1"/>
  <c r="B32" i="455" s="1"/>
  <c r="I13" i="387" a="1"/>
  <c r="I13" i="387" s="1"/>
  <c r="J12" i="387"/>
  <c r="K12" i="387"/>
  <c r="L12" i="387"/>
  <c r="H12" i="387"/>
  <c r="C23" i="458"/>
  <c r="A23" i="458"/>
  <c r="D23" i="458"/>
  <c r="E23" i="458"/>
  <c r="A29" i="457"/>
  <c r="D29" i="457"/>
  <c r="C29" i="457"/>
  <c r="E29" i="457"/>
  <c r="B30" i="457" a="1"/>
  <c r="B30" i="457" s="1"/>
  <c r="I8" i="391" a="1"/>
  <c r="I8" i="391" s="1"/>
  <c r="C11" i="387"/>
  <c r="E11" i="387"/>
  <c r="A11" i="387"/>
  <c r="D11" i="387"/>
  <c r="B23" i="405" a="1"/>
  <c r="B23" i="405" s="1"/>
  <c r="B12" i="387" a="1"/>
  <c r="B12" i="387" s="1"/>
  <c r="X23" i="361"/>
  <c r="E3" i="393"/>
  <c r="B3" i="393"/>
  <c r="D19" i="381"/>
  <c r="E19" i="381"/>
  <c r="B8" i="391" a="1"/>
  <c r="B8" i="391" s="1"/>
  <c r="B24" i="393" l="1"/>
  <c r="I25" i="393"/>
  <c r="B25" i="393" a="1"/>
  <c r="B25" i="393" s="1"/>
  <c r="A25" i="393" s="1"/>
  <c r="I7" i="393"/>
  <c r="B7" i="393"/>
  <c r="B9" i="391" a="1"/>
  <c r="B9" i="391" s="1"/>
  <c r="B10" i="391" s="1" a="1"/>
  <c r="B10" i="391" s="1"/>
  <c r="I9" i="391" a="1"/>
  <c r="I9" i="391" s="1"/>
  <c r="I10" i="391" s="1" a="1"/>
  <c r="I10" i="391" s="1"/>
  <c r="B34" i="390" a="1"/>
  <c r="B34" i="390" s="1"/>
  <c r="E33" i="390"/>
  <c r="D33" i="390"/>
  <c r="C33" i="390"/>
  <c r="A33" i="390"/>
  <c r="J32" i="390"/>
  <c r="L32" i="390"/>
  <c r="K32" i="390"/>
  <c r="H32" i="390"/>
  <c r="I33" i="390" a="1"/>
  <c r="I33" i="390" s="1"/>
  <c r="L18" i="385"/>
  <c r="K18" i="385"/>
  <c r="J18" i="385"/>
  <c r="I19" i="385" a="1"/>
  <c r="I19" i="385" s="1"/>
  <c r="H18" i="384"/>
  <c r="J18" i="384"/>
  <c r="L18" i="384"/>
  <c r="K18" i="384"/>
  <c r="I19" i="384" a="1"/>
  <c r="I19" i="384" s="1"/>
  <c r="B17" i="385" a="1"/>
  <c r="B17" i="385" s="1"/>
  <c r="A17" i="385" s="1"/>
  <c r="E16" i="385"/>
  <c r="D16" i="385"/>
  <c r="C16" i="385"/>
  <c r="H17" i="384"/>
  <c r="L17" i="384"/>
  <c r="J17" i="384"/>
  <c r="K17" i="384"/>
  <c r="C22" i="433"/>
  <c r="E22" i="433"/>
  <c r="A22" i="433"/>
  <c r="D22" i="433"/>
  <c r="I21" i="433" a="1"/>
  <c r="I21" i="433" s="1"/>
  <c r="K21" i="382"/>
  <c r="L21" i="382"/>
  <c r="J21" i="382"/>
  <c r="H21" i="382"/>
  <c r="I22" i="382" a="1"/>
  <c r="I22" i="382" s="1"/>
  <c r="J23" i="381"/>
  <c r="L23" i="381"/>
  <c r="H23" i="381"/>
  <c r="K23" i="381"/>
  <c r="I24" i="381" a="1"/>
  <c r="I24" i="381" s="1"/>
  <c r="A22" i="382"/>
  <c r="B23" i="382" a="1"/>
  <c r="B23" i="382" s="1"/>
  <c r="A21" i="381"/>
  <c r="B22" i="381" a="1"/>
  <c r="B22" i="381" s="1"/>
  <c r="D24" i="378"/>
  <c r="C24" i="378"/>
  <c r="A24" i="378"/>
  <c r="E24" i="378"/>
  <c r="B25" i="378" a="1"/>
  <c r="B25" i="378" s="1"/>
  <c r="B26" i="378" s="1" a="1"/>
  <c r="B26" i="378" s="1"/>
  <c r="L23" i="405"/>
  <c r="H23" i="405"/>
  <c r="K23" i="405"/>
  <c r="J23" i="405"/>
  <c r="I24" i="405"/>
  <c r="A25" i="376"/>
  <c r="D25" i="376"/>
  <c r="C25" i="376"/>
  <c r="E25" i="376"/>
  <c r="B26" i="376" a="1"/>
  <c r="B26" i="376" s="1"/>
  <c r="B27" i="376" s="1" a="1"/>
  <c r="B27" i="376" s="1"/>
  <c r="L25" i="376"/>
  <c r="D33" i="473"/>
  <c r="E33" i="473"/>
  <c r="C33" i="473"/>
  <c r="B34" i="473" a="1"/>
  <c r="B34" i="473" s="1"/>
  <c r="D34" i="473" s="1"/>
  <c r="L32" i="460"/>
  <c r="H32" i="460"/>
  <c r="K32" i="460"/>
  <c r="I33" i="460" a="1"/>
  <c r="I33" i="460" s="1"/>
  <c r="I34" i="460" s="1" a="1"/>
  <c r="I34" i="460" s="1"/>
  <c r="K34" i="460" s="1"/>
  <c r="J44" i="479"/>
  <c r="H44" i="479"/>
  <c r="I45" i="479" a="1"/>
  <c r="I45" i="479" s="1"/>
  <c r="I26" i="376" a="1"/>
  <c r="I26" i="376" s="1"/>
  <c r="H26" i="376" s="1"/>
  <c r="J25" i="376"/>
  <c r="K25" i="376"/>
  <c r="D26" i="375"/>
  <c r="E26" i="375"/>
  <c r="C26" i="375"/>
  <c r="A26" i="375"/>
  <c r="B27" i="375" a="1"/>
  <c r="B27" i="375" s="1"/>
  <c r="B29" i="375" s="1" a="1"/>
  <c r="B29" i="375" s="1"/>
  <c r="B30" i="375" s="1" a="1"/>
  <c r="B30" i="375" s="1"/>
  <c r="B31" i="375" s="1" a="1"/>
  <c r="B31" i="375" s="1"/>
  <c r="B32" i="375" s="1" a="1"/>
  <c r="B32" i="375" s="1"/>
  <c r="B33" i="375" s="1" a="1"/>
  <c r="B33" i="375" s="1"/>
  <c r="B34" i="375" s="1" a="1"/>
  <c r="B34" i="375" s="1"/>
  <c r="B35" i="375" s="1" a="1"/>
  <c r="B35" i="375" s="1"/>
  <c r="B36" i="375" s="1" a="1"/>
  <c r="B36" i="375" s="1"/>
  <c r="B37" i="375" s="1" a="1"/>
  <c r="B37" i="375" s="1"/>
  <c r="B38" i="375" s="1" a="1"/>
  <c r="B38" i="375" s="1"/>
  <c r="B39" i="375" s="1" a="1"/>
  <c r="B39" i="375" s="1"/>
  <c r="B40" i="375" s="1" a="1"/>
  <c r="B40" i="375" s="1"/>
  <c r="B41" i="375" s="1" a="1"/>
  <c r="B41" i="375" s="1"/>
  <c r="B42" i="375" s="1" a="1"/>
  <c r="B42" i="375" s="1"/>
  <c r="B43" i="375" s="1" a="1"/>
  <c r="B43" i="375" s="1"/>
  <c r="B44" i="375" s="1" a="1"/>
  <c r="B44" i="375" s="1"/>
  <c r="B45" i="375" s="1" a="1"/>
  <c r="B45" i="375" s="1"/>
  <c r="I29" i="375" a="1"/>
  <c r="I29" i="375" s="1"/>
  <c r="L29" i="375" s="1"/>
  <c r="K28" i="375"/>
  <c r="L28" i="375"/>
  <c r="H30" i="372"/>
  <c r="K30" i="372"/>
  <c r="L30" i="372"/>
  <c r="J30" i="372"/>
  <c r="I31" i="372" a="1"/>
  <c r="I31" i="372" s="1"/>
  <c r="B26" i="458" a="1"/>
  <c r="B26" i="458" s="1"/>
  <c r="A25" i="458"/>
  <c r="D25" i="458"/>
  <c r="E25" i="458"/>
  <c r="C25" i="458"/>
  <c r="D30" i="475"/>
  <c r="A30" i="475"/>
  <c r="E30" i="475"/>
  <c r="B31" i="475" a="1"/>
  <c r="B31" i="475" s="1"/>
  <c r="K32" i="473"/>
  <c r="H32" i="473"/>
  <c r="L32" i="473"/>
  <c r="J32" i="473"/>
  <c r="I33" i="473" a="1"/>
  <c r="I33" i="473" s="1"/>
  <c r="C30" i="456"/>
  <c r="A30" i="456"/>
  <c r="E30" i="456"/>
  <c r="D30" i="456"/>
  <c r="D33" i="456"/>
  <c r="E33" i="456"/>
  <c r="A33" i="456"/>
  <c r="C33" i="456"/>
  <c r="C32" i="455"/>
  <c r="E32" i="455"/>
  <c r="A32" i="455"/>
  <c r="D32" i="455"/>
  <c r="B33" i="455" a="1"/>
  <c r="B33" i="455" s="1"/>
  <c r="K8" i="391"/>
  <c r="L8" i="391"/>
  <c r="H8" i="391"/>
  <c r="J8" i="391"/>
  <c r="H13" i="387"/>
  <c r="J13" i="387"/>
  <c r="K13" i="387"/>
  <c r="L13" i="387"/>
  <c r="I14" i="387" a="1"/>
  <c r="I14" i="387" s="1"/>
  <c r="E18" i="385"/>
  <c r="L32" i="457"/>
  <c r="I33" i="457" a="1"/>
  <c r="I33" i="457" s="1"/>
  <c r="A30" i="457"/>
  <c r="D30" i="457"/>
  <c r="C30" i="457"/>
  <c r="E30" i="457"/>
  <c r="B31" i="457" a="1"/>
  <c r="B31" i="457" s="1"/>
  <c r="Y23" i="361"/>
  <c r="B3" i="395"/>
  <c r="I7" i="395" s="1"/>
  <c r="E3" i="395"/>
  <c r="C23" i="405"/>
  <c r="B24" i="405" a="1"/>
  <c r="B24" i="405" s="1"/>
  <c r="A23" i="405"/>
  <c r="D23" i="405"/>
  <c r="E23" i="405"/>
  <c r="A8" i="391"/>
  <c r="D8" i="391"/>
  <c r="E8" i="391"/>
  <c r="C8" i="391"/>
  <c r="B13" i="387" a="1"/>
  <c r="B13" i="387" s="1"/>
  <c r="A12" i="387"/>
  <c r="C12" i="387"/>
  <c r="E12" i="387"/>
  <c r="D12" i="387"/>
  <c r="B26" i="393" l="1" a="1"/>
  <c r="B26" i="393" s="1"/>
  <c r="B27" i="393" s="1" a="1"/>
  <c r="B27" i="393" s="1"/>
  <c r="I11" i="391" a="1"/>
  <c r="I11" i="391" s="1"/>
  <c r="H11" i="391" s="1"/>
  <c r="D10" i="391"/>
  <c r="C10" i="391"/>
  <c r="A10" i="391"/>
  <c r="E10" i="391"/>
  <c r="J10" i="391"/>
  <c r="L10" i="391"/>
  <c r="H10" i="391"/>
  <c r="K10" i="391"/>
  <c r="H9" i="391"/>
  <c r="J9" i="391"/>
  <c r="L9" i="391"/>
  <c r="K9" i="391"/>
  <c r="B11" i="391" a="1"/>
  <c r="B11" i="391" s="1"/>
  <c r="B12" i="391" s="1" a="1"/>
  <c r="B12" i="391" s="1"/>
  <c r="C9" i="391"/>
  <c r="D9" i="391"/>
  <c r="A9" i="391"/>
  <c r="E9" i="391"/>
  <c r="B9" i="392" a="1"/>
  <c r="B9" i="392" s="1"/>
  <c r="B35" i="390" a="1"/>
  <c r="B35" i="390" s="1"/>
  <c r="C34" i="390"/>
  <c r="A34" i="390"/>
  <c r="D34" i="390"/>
  <c r="E34" i="390"/>
  <c r="H33" i="390"/>
  <c r="J33" i="390"/>
  <c r="K33" i="390"/>
  <c r="L33" i="390"/>
  <c r="I34" i="390" a="1"/>
  <c r="I34" i="390" s="1"/>
  <c r="I22" i="384" a="1"/>
  <c r="I22" i="384" s="1"/>
  <c r="K19" i="384"/>
  <c r="H19" i="384"/>
  <c r="J19" i="384"/>
  <c r="L19" i="384"/>
  <c r="B19" i="385" a="1"/>
  <c r="B19" i="385" s="1"/>
  <c r="A19" i="385" s="1"/>
  <c r="D17" i="385"/>
  <c r="C17" i="385"/>
  <c r="E17" i="385"/>
  <c r="H21" i="433"/>
  <c r="K21" i="433"/>
  <c r="L21" i="433"/>
  <c r="J21" i="433"/>
  <c r="I22" i="433" a="1"/>
  <c r="I22" i="433" s="1"/>
  <c r="I23" i="433" s="1" a="1"/>
  <c r="I23" i="433" s="1"/>
  <c r="D23" i="382"/>
  <c r="C23" i="382"/>
  <c r="A23" i="382"/>
  <c r="E23" i="382"/>
  <c r="B24" i="382" a="1"/>
  <c r="B24" i="382" s="1"/>
  <c r="L24" i="381"/>
  <c r="H24" i="381"/>
  <c r="K24" i="381"/>
  <c r="J24" i="381"/>
  <c r="I25" i="381" a="1"/>
  <c r="I25" i="381" s="1"/>
  <c r="K22" i="382"/>
  <c r="J22" i="382"/>
  <c r="H22" i="382"/>
  <c r="L22" i="382"/>
  <c r="E22" i="381"/>
  <c r="D22" i="381"/>
  <c r="C22" i="381"/>
  <c r="A22" i="381"/>
  <c r="B23" i="381" a="1"/>
  <c r="B23" i="381" s="1"/>
  <c r="I23" i="382" a="1"/>
  <c r="I23" i="382" s="1"/>
  <c r="C21" i="381"/>
  <c r="A25" i="378"/>
  <c r="E25" i="378"/>
  <c r="D25" i="378"/>
  <c r="C25" i="378"/>
  <c r="J24" i="405"/>
  <c r="H24" i="405"/>
  <c r="L24" i="405"/>
  <c r="K24" i="405"/>
  <c r="I25" i="405"/>
  <c r="B27" i="378" a="1"/>
  <c r="B27" i="378" s="1"/>
  <c r="B28" i="378" s="1" a="1"/>
  <c r="B28" i="378" s="1"/>
  <c r="B29" i="378" s="1" a="1"/>
  <c r="B29" i="378" s="1"/>
  <c r="A26" i="378"/>
  <c r="E26" i="378"/>
  <c r="C26" i="378"/>
  <c r="D26" i="378"/>
  <c r="A27" i="376"/>
  <c r="E27" i="376"/>
  <c r="C27" i="376"/>
  <c r="D27" i="376"/>
  <c r="B29" i="376" a="1"/>
  <c r="B29" i="376" s="1"/>
  <c r="A26" i="376"/>
  <c r="E26" i="376"/>
  <c r="D26" i="376"/>
  <c r="C26" i="376"/>
  <c r="J26" i="376"/>
  <c r="C34" i="473"/>
  <c r="A34" i="473"/>
  <c r="E34" i="473"/>
  <c r="B35" i="473" a="1"/>
  <c r="B35" i="473" s="1"/>
  <c r="B36" i="473" s="1" a="1"/>
  <c r="B36" i="473" s="1"/>
  <c r="E36" i="473" s="1"/>
  <c r="H34" i="460"/>
  <c r="J34" i="460"/>
  <c r="L34" i="460"/>
  <c r="I35" i="460" a="1"/>
  <c r="I35" i="460" s="1"/>
  <c r="H35" i="460" s="1"/>
  <c r="H33" i="460"/>
  <c r="K33" i="460"/>
  <c r="J33" i="460"/>
  <c r="L33" i="460"/>
  <c r="J45" i="479"/>
  <c r="L45" i="479"/>
  <c r="K45" i="479"/>
  <c r="H45" i="479"/>
  <c r="L26" i="376"/>
  <c r="I27" i="376" a="1"/>
  <c r="I27" i="376" s="1"/>
  <c r="K26" i="376"/>
  <c r="A27" i="375"/>
  <c r="C27" i="375"/>
  <c r="D27" i="375"/>
  <c r="E27" i="375"/>
  <c r="I30" i="375" a="1"/>
  <c r="I30" i="375" s="1"/>
  <c r="K30" i="375" s="1"/>
  <c r="J29" i="375"/>
  <c r="H29" i="375"/>
  <c r="K29" i="375"/>
  <c r="D29" i="375"/>
  <c r="H31" i="372"/>
  <c r="K31" i="372"/>
  <c r="J31" i="372"/>
  <c r="L31" i="372"/>
  <c r="I32" i="372" a="1"/>
  <c r="I32" i="372" s="1"/>
  <c r="D28" i="375"/>
  <c r="E28" i="375"/>
  <c r="B23" i="372" a="1"/>
  <c r="B23" i="372" s="1"/>
  <c r="D26" i="458"/>
  <c r="C26" i="458"/>
  <c r="E26" i="458"/>
  <c r="A26" i="458"/>
  <c r="B27" i="458" a="1"/>
  <c r="B27" i="458" s="1"/>
  <c r="B28" i="458" s="1" a="1"/>
  <c r="B28" i="458" s="1"/>
  <c r="D31" i="475"/>
  <c r="E31" i="475"/>
  <c r="A31" i="475"/>
  <c r="B32" i="475" a="1"/>
  <c r="B32" i="475" s="1"/>
  <c r="J33" i="473"/>
  <c r="K33" i="473"/>
  <c r="H33" i="473"/>
  <c r="L33" i="473"/>
  <c r="I34" i="473" a="1"/>
  <c r="I34" i="473" s="1"/>
  <c r="C33" i="455"/>
  <c r="E33" i="455"/>
  <c r="A33" i="455"/>
  <c r="D33" i="455"/>
  <c r="B34" i="455" a="1"/>
  <c r="B34" i="455" s="1"/>
  <c r="L14" i="387"/>
  <c r="J14" i="387"/>
  <c r="H14" i="387"/>
  <c r="K14" i="387"/>
  <c r="I15" i="387" a="1"/>
  <c r="I15" i="387" s="1"/>
  <c r="I16" i="387" s="1" a="1"/>
  <c r="I16" i="387" s="1"/>
  <c r="B15" i="384" a="1"/>
  <c r="B15" i="384" s="1"/>
  <c r="A15" i="384" s="1"/>
  <c r="I53" i="367" a="1"/>
  <c r="I53" i="367" s="1"/>
  <c r="A31" i="457"/>
  <c r="C31" i="457"/>
  <c r="D31" i="457"/>
  <c r="E31" i="457"/>
  <c r="B32" i="457" a="1"/>
  <c r="B32" i="457" s="1"/>
  <c r="H33" i="457"/>
  <c r="J33" i="457"/>
  <c r="K33" i="457"/>
  <c r="L33" i="457"/>
  <c r="B7" i="395"/>
  <c r="I8" i="393" a="1"/>
  <c r="I8" i="393" s="1"/>
  <c r="H8" i="393" s="1"/>
  <c r="B25" i="405" a="1"/>
  <c r="B25" i="405" s="1"/>
  <c r="B26" i="405" s="1" a="1"/>
  <c r="B26" i="405" s="1"/>
  <c r="A24" i="405"/>
  <c r="C24" i="405"/>
  <c r="D24" i="405"/>
  <c r="E24" i="405"/>
  <c r="C13" i="387"/>
  <c r="A13" i="387"/>
  <c r="E13" i="387"/>
  <c r="D13" i="387"/>
  <c r="B14" i="387" a="1"/>
  <c r="B14" i="387" s="1"/>
  <c r="D8" i="392"/>
  <c r="E8" i="392"/>
  <c r="A8" i="392"/>
  <c r="C8" i="392"/>
  <c r="E3" i="396"/>
  <c r="Z23" i="361"/>
  <c r="B8" i="393" a="1"/>
  <c r="B8" i="393" s="1"/>
  <c r="B22" i="395"/>
  <c r="L11" i="391" l="1"/>
  <c r="A26" i="393"/>
  <c r="C26" i="393"/>
  <c r="D26" i="393"/>
  <c r="E26" i="393"/>
  <c r="B28" i="393" a="1"/>
  <c r="B28" i="393" s="1"/>
  <c r="A27" i="393"/>
  <c r="C27" i="393"/>
  <c r="D27" i="393"/>
  <c r="E27" i="393"/>
  <c r="I9" i="393" a="1"/>
  <c r="I9" i="393" s="1"/>
  <c r="B9" i="393" a="1"/>
  <c r="B9" i="393" s="1"/>
  <c r="B10" i="393" s="1" a="1"/>
  <c r="B10" i="393" s="1"/>
  <c r="J11" i="391"/>
  <c r="I12" i="391" a="1"/>
  <c r="I12" i="391" s="1"/>
  <c r="K12" i="391" s="1"/>
  <c r="K11" i="391"/>
  <c r="D12" i="391"/>
  <c r="C12" i="391"/>
  <c r="E12" i="391"/>
  <c r="A12" i="391"/>
  <c r="B13" i="391" a="1"/>
  <c r="B13" i="391" s="1"/>
  <c r="D11" i="391"/>
  <c r="A11" i="391"/>
  <c r="C11" i="391"/>
  <c r="E11" i="391"/>
  <c r="C9" i="392"/>
  <c r="B10" i="392" a="1"/>
  <c r="B10" i="392" s="1"/>
  <c r="D9" i="392"/>
  <c r="A9" i="392"/>
  <c r="E9" i="392"/>
  <c r="C35" i="390"/>
  <c r="D35" i="390"/>
  <c r="A35" i="390"/>
  <c r="E35" i="390"/>
  <c r="H34" i="390"/>
  <c r="J34" i="390"/>
  <c r="L34" i="390"/>
  <c r="K34" i="390"/>
  <c r="I35" i="390" a="1"/>
  <c r="I35" i="390" s="1"/>
  <c r="H16" i="387"/>
  <c r="K16" i="387"/>
  <c r="J16" i="387"/>
  <c r="L16" i="387"/>
  <c r="I17" i="387" a="1"/>
  <c r="I17" i="387" s="1"/>
  <c r="I18" i="387" s="1" a="1"/>
  <c r="I18" i="387" s="1"/>
  <c r="H22" i="384"/>
  <c r="J22" i="384"/>
  <c r="K22" i="384"/>
  <c r="L22" i="384"/>
  <c r="I25" i="384" a="1"/>
  <c r="I25" i="384" s="1"/>
  <c r="D19" i="385"/>
  <c r="B20" i="385" a="1"/>
  <c r="B20" i="385" s="1"/>
  <c r="C20" i="385" s="1"/>
  <c r="C19" i="385"/>
  <c r="E15" i="384"/>
  <c r="H23" i="433"/>
  <c r="K23" i="433"/>
  <c r="L23" i="433"/>
  <c r="J23" i="433"/>
  <c r="I24" i="433" a="1"/>
  <c r="I24" i="433" s="1"/>
  <c r="J22" i="433"/>
  <c r="K22" i="433"/>
  <c r="H22" i="433"/>
  <c r="L22" i="433"/>
  <c r="J25" i="381"/>
  <c r="L25" i="381"/>
  <c r="K25" i="381"/>
  <c r="H25" i="381"/>
  <c r="I26" i="381" a="1"/>
  <c r="I26" i="381" s="1"/>
  <c r="B25" i="382" a="1"/>
  <c r="B25" i="382" s="1"/>
  <c r="B26" i="382" s="1" a="1"/>
  <c r="B26" i="382" s="1"/>
  <c r="A24" i="382"/>
  <c r="D24" i="382"/>
  <c r="E24" i="382"/>
  <c r="C24" i="382"/>
  <c r="H23" i="382"/>
  <c r="J23" i="382"/>
  <c r="L23" i="382"/>
  <c r="K23" i="382"/>
  <c r="I24" i="382" a="1"/>
  <c r="I24" i="382" s="1"/>
  <c r="D23" i="381"/>
  <c r="A23" i="381"/>
  <c r="C23" i="381"/>
  <c r="E23" i="381"/>
  <c r="B24" i="381" a="1"/>
  <c r="B24" i="381" s="1"/>
  <c r="A29" i="378"/>
  <c r="D29" i="378"/>
  <c r="E29" i="378"/>
  <c r="C29" i="378"/>
  <c r="A28" i="378"/>
  <c r="E28" i="378"/>
  <c r="C28" i="378"/>
  <c r="D28" i="378"/>
  <c r="K25" i="405"/>
  <c r="L25" i="405"/>
  <c r="J25" i="405"/>
  <c r="H25" i="405"/>
  <c r="I26" i="405"/>
  <c r="I27" i="405" s="1"/>
  <c r="A27" i="378"/>
  <c r="B31" i="378"/>
  <c r="C27" i="378"/>
  <c r="E27" i="378"/>
  <c r="D27" i="378"/>
  <c r="A29" i="376"/>
  <c r="B30" i="376" a="1"/>
  <c r="B30" i="376" s="1"/>
  <c r="L27" i="376"/>
  <c r="I29" i="376" a="1"/>
  <c r="I29" i="376" s="1"/>
  <c r="D28" i="376"/>
  <c r="E28" i="376"/>
  <c r="E35" i="473"/>
  <c r="C35" i="473"/>
  <c r="B37" i="473" a="1"/>
  <c r="B37" i="473" s="1"/>
  <c r="B38" i="473" s="1" a="1"/>
  <c r="B38" i="473" s="1"/>
  <c r="E38" i="473" s="1"/>
  <c r="C36" i="473"/>
  <c r="D36" i="473"/>
  <c r="A36" i="473"/>
  <c r="D35" i="473"/>
  <c r="A35" i="473"/>
  <c r="K35" i="460"/>
  <c r="L35" i="460"/>
  <c r="I36" i="460" a="1"/>
  <c r="I36" i="460" s="1"/>
  <c r="H36" i="460" s="1"/>
  <c r="J35" i="460"/>
  <c r="L28" i="376"/>
  <c r="J27" i="376"/>
  <c r="K27" i="376"/>
  <c r="H27" i="376"/>
  <c r="I31" i="375" a="1"/>
  <c r="I31" i="375" s="1"/>
  <c r="L31" i="375" s="1"/>
  <c r="L30" i="375"/>
  <c r="H30" i="375"/>
  <c r="J30" i="375"/>
  <c r="E29" i="375"/>
  <c r="A29" i="375"/>
  <c r="C29" i="375"/>
  <c r="J32" i="372"/>
  <c r="H32" i="372"/>
  <c r="K32" i="372"/>
  <c r="L32" i="372"/>
  <c r="D23" i="372"/>
  <c r="E23" i="372"/>
  <c r="C23" i="372"/>
  <c r="A23" i="372"/>
  <c r="B24" i="372" a="1"/>
  <c r="B24" i="372" s="1"/>
  <c r="B26" i="372" s="1" a="1"/>
  <c r="B26" i="372" s="1"/>
  <c r="A28" i="458"/>
  <c r="E28" i="458"/>
  <c r="D28" i="458"/>
  <c r="B29" i="458" a="1"/>
  <c r="B29" i="458" s="1"/>
  <c r="A27" i="458"/>
  <c r="D27" i="458"/>
  <c r="E27" i="458"/>
  <c r="A32" i="475"/>
  <c r="D32" i="475"/>
  <c r="E32" i="475"/>
  <c r="B33" i="475" a="1"/>
  <c r="B33" i="475" s="1"/>
  <c r="H34" i="473"/>
  <c r="L34" i="473"/>
  <c r="J34" i="473"/>
  <c r="K34" i="473"/>
  <c r="I35" i="473" a="1"/>
  <c r="I35" i="473" s="1"/>
  <c r="I36" i="473" s="1" a="1"/>
  <c r="I36" i="473" s="1"/>
  <c r="B35" i="455" a="1"/>
  <c r="B35" i="455" s="1"/>
  <c r="A34" i="455"/>
  <c r="D34" i="455"/>
  <c r="C34" i="455"/>
  <c r="E34" i="455"/>
  <c r="H15" i="387"/>
  <c r="J15" i="387"/>
  <c r="L15" i="387"/>
  <c r="K15" i="387"/>
  <c r="E19" i="385"/>
  <c r="D15" i="384"/>
  <c r="C15" i="384"/>
  <c r="B16" i="384" a="1"/>
  <c r="B16" i="384" s="1"/>
  <c r="A16" i="384" s="1"/>
  <c r="K53" i="367"/>
  <c r="H53" i="367"/>
  <c r="L53" i="367"/>
  <c r="J53" i="367"/>
  <c r="I54" i="367" a="1"/>
  <c r="I54" i="367" s="1"/>
  <c r="A32" i="457"/>
  <c r="D32" i="457"/>
  <c r="E32" i="457"/>
  <c r="C32" i="457"/>
  <c r="B33" i="457" a="1"/>
  <c r="B33" i="457" s="1"/>
  <c r="B8" i="395" a="1"/>
  <c r="B8" i="395" s="1"/>
  <c r="D8" i="395" s="1"/>
  <c r="I8" i="395" a="1"/>
  <c r="I8" i="395" s="1"/>
  <c r="B24" i="433" a="1"/>
  <c r="B24" i="433" s="1"/>
  <c r="D21" i="382"/>
  <c r="C21" i="382"/>
  <c r="E21" i="382"/>
  <c r="D22" i="382"/>
  <c r="E22" i="382"/>
  <c r="C22" i="382"/>
  <c r="AA23" i="361"/>
  <c r="E3" i="397"/>
  <c r="A26" i="405"/>
  <c r="E26" i="405"/>
  <c r="D26" i="405"/>
  <c r="C26" i="405"/>
  <c r="D25" i="405"/>
  <c r="A25" i="405"/>
  <c r="C25" i="405"/>
  <c r="E25" i="405"/>
  <c r="B27" i="405" a="1"/>
  <c r="B27" i="405" s="1"/>
  <c r="B28" i="405" s="1" a="1"/>
  <c r="B28" i="405" s="1"/>
  <c r="B29" i="405" s="1" a="1"/>
  <c r="B29" i="405" s="1"/>
  <c r="E22" i="395"/>
  <c r="D22" i="395"/>
  <c r="A8" i="393"/>
  <c r="C8" i="393"/>
  <c r="D8" i="393"/>
  <c r="E8" i="393"/>
  <c r="D14" i="387"/>
  <c r="A14" i="387"/>
  <c r="C14" i="387"/>
  <c r="E14" i="387"/>
  <c r="B15" i="387" a="1"/>
  <c r="B15" i="387" s="1"/>
  <c r="B16" i="387" s="1" a="1"/>
  <c r="B16" i="387" s="1"/>
  <c r="A16" i="387" s="1"/>
  <c r="B7" i="396"/>
  <c r="B20" i="396"/>
  <c r="L8" i="393"/>
  <c r="J8" i="393"/>
  <c r="K8" i="393"/>
  <c r="I13" i="391" l="1" a="1"/>
  <c r="I13" i="391" s="1"/>
  <c r="J13" i="391" s="1"/>
  <c r="L12" i="391"/>
  <c r="A28" i="393"/>
  <c r="E28" i="393"/>
  <c r="C28" i="393"/>
  <c r="D28" i="393"/>
  <c r="B29" i="393" a="1"/>
  <c r="B29" i="393" s="1"/>
  <c r="H9" i="393"/>
  <c r="K9" i="393"/>
  <c r="L9" i="393"/>
  <c r="J9" i="393"/>
  <c r="I10" i="393" a="1"/>
  <c r="I10" i="393" s="1"/>
  <c r="A10" i="393"/>
  <c r="C10" i="393"/>
  <c r="D10" i="393"/>
  <c r="E10" i="393"/>
  <c r="B11" i="393" a="1"/>
  <c r="B11" i="393" s="1"/>
  <c r="A9" i="393"/>
  <c r="D9" i="393"/>
  <c r="E9" i="393"/>
  <c r="C9" i="393"/>
  <c r="J12" i="391"/>
  <c r="H12" i="391"/>
  <c r="A10" i="392"/>
  <c r="A13" i="391"/>
  <c r="C13" i="391"/>
  <c r="D13" i="391"/>
  <c r="E13" i="391"/>
  <c r="B14" i="391" a="1"/>
  <c r="B14" i="391" s="1"/>
  <c r="B11" i="392" a="1"/>
  <c r="B11" i="392" s="1"/>
  <c r="E10" i="392"/>
  <c r="D10" i="392"/>
  <c r="C10" i="392"/>
  <c r="K35" i="390"/>
  <c r="H35" i="390"/>
  <c r="J35" i="390"/>
  <c r="L35" i="390"/>
  <c r="K18" i="387"/>
  <c r="H18" i="387"/>
  <c r="J18" i="387"/>
  <c r="L18" i="387"/>
  <c r="I20" i="387" a="1"/>
  <c r="I20" i="387" s="1"/>
  <c r="J17" i="387"/>
  <c r="L17" i="387"/>
  <c r="H17" i="387"/>
  <c r="K17" i="387"/>
  <c r="J25" i="384"/>
  <c r="L25" i="384"/>
  <c r="K25" i="384"/>
  <c r="H25" i="384"/>
  <c r="I30" i="384" a="1"/>
  <c r="I30" i="384" s="1"/>
  <c r="B21" i="385" a="1"/>
  <c r="B21" i="385" s="1"/>
  <c r="C21" i="385" s="1"/>
  <c r="E20" i="385"/>
  <c r="A20" i="385"/>
  <c r="D20" i="385"/>
  <c r="B17" i="384" a="1"/>
  <c r="B17" i="384" s="1"/>
  <c r="A17" i="384" s="1"/>
  <c r="I25" i="433" a="1"/>
  <c r="I25" i="433" s="1"/>
  <c r="J24" i="433"/>
  <c r="L24" i="433"/>
  <c r="H24" i="433"/>
  <c r="K24" i="433"/>
  <c r="A26" i="382"/>
  <c r="D26" i="382"/>
  <c r="C26" i="382"/>
  <c r="E26" i="382"/>
  <c r="B27" i="382" a="1"/>
  <c r="B27" i="382" s="1"/>
  <c r="K24" i="382"/>
  <c r="H24" i="382"/>
  <c r="J24" i="382"/>
  <c r="L24" i="382"/>
  <c r="I25" i="382" a="1"/>
  <c r="I25" i="382" s="1"/>
  <c r="C25" i="382"/>
  <c r="D25" i="382"/>
  <c r="E25" i="382"/>
  <c r="A25" i="382"/>
  <c r="H26" i="381"/>
  <c r="L26" i="381"/>
  <c r="J26" i="381"/>
  <c r="K26" i="381"/>
  <c r="C24" i="381"/>
  <c r="A24" i="381"/>
  <c r="D24" i="381"/>
  <c r="E24" i="381"/>
  <c r="B25" i="381" a="1"/>
  <c r="B25" i="381" s="1"/>
  <c r="A29" i="405"/>
  <c r="E29" i="405"/>
  <c r="C29" i="405"/>
  <c r="D29" i="405"/>
  <c r="B30" i="405" a="1"/>
  <c r="B30" i="405" s="1"/>
  <c r="H27" i="405"/>
  <c r="J27" i="405"/>
  <c r="K27" i="405"/>
  <c r="L27" i="405"/>
  <c r="I28" i="405"/>
  <c r="H26" i="405"/>
  <c r="J26" i="405"/>
  <c r="L26" i="405"/>
  <c r="K26" i="405"/>
  <c r="C31" i="378"/>
  <c r="A31" i="378"/>
  <c r="E31" i="378"/>
  <c r="D31" i="378"/>
  <c r="B32" i="378"/>
  <c r="H29" i="376"/>
  <c r="I30" i="376" a="1"/>
  <c r="I30" i="376" s="1"/>
  <c r="A30" i="376"/>
  <c r="C30" i="376"/>
  <c r="D30" i="376"/>
  <c r="E30" i="376"/>
  <c r="B31" i="376" a="1"/>
  <c r="B31" i="376" s="1"/>
  <c r="D29" i="376"/>
  <c r="C29" i="376"/>
  <c r="E29" i="376"/>
  <c r="D37" i="473"/>
  <c r="C37" i="473"/>
  <c r="E37" i="473"/>
  <c r="A37" i="473"/>
  <c r="C38" i="473"/>
  <c r="D38" i="473"/>
  <c r="A38" i="473"/>
  <c r="J36" i="460"/>
  <c r="K36" i="460"/>
  <c r="L36" i="460"/>
  <c r="K28" i="376"/>
  <c r="I32" i="375" a="1"/>
  <c r="I32" i="375" s="1"/>
  <c r="L32" i="375" s="1"/>
  <c r="J31" i="375"/>
  <c r="H31" i="375"/>
  <c r="K31" i="375"/>
  <c r="C30" i="375"/>
  <c r="A30" i="375"/>
  <c r="D30" i="375"/>
  <c r="E30" i="375"/>
  <c r="E26" i="372"/>
  <c r="C26" i="372"/>
  <c r="A26" i="372"/>
  <c r="D26" i="372"/>
  <c r="B27" i="372" a="1"/>
  <c r="B27" i="372" s="1"/>
  <c r="B28" i="372" s="1" a="1"/>
  <c r="B28" i="372" s="1"/>
  <c r="A24" i="372"/>
  <c r="E24" i="372"/>
  <c r="D24" i="372"/>
  <c r="C24" i="372"/>
  <c r="B30" i="458" a="1"/>
  <c r="B30" i="458" s="1"/>
  <c r="D29" i="458"/>
  <c r="A29" i="458"/>
  <c r="E29" i="458"/>
  <c r="D33" i="475"/>
  <c r="E33" i="475"/>
  <c r="A33" i="475"/>
  <c r="B34" i="475" a="1"/>
  <c r="B34" i="475" s="1"/>
  <c r="H36" i="473"/>
  <c r="J36" i="473"/>
  <c r="L36" i="473"/>
  <c r="K36" i="473"/>
  <c r="I37" i="473" a="1"/>
  <c r="I37" i="473" s="1"/>
  <c r="I38" i="473" s="1" a="1"/>
  <c r="I38" i="473" s="1"/>
  <c r="J35" i="473"/>
  <c r="L35" i="473"/>
  <c r="K35" i="473"/>
  <c r="H35" i="473"/>
  <c r="C35" i="455"/>
  <c r="D35" i="455"/>
  <c r="A35" i="455"/>
  <c r="E35" i="455"/>
  <c r="B36" i="455" a="1"/>
  <c r="B36" i="455" s="1"/>
  <c r="C16" i="384"/>
  <c r="D16" i="384"/>
  <c r="E16" i="384"/>
  <c r="D20" i="381"/>
  <c r="E20" i="381"/>
  <c r="A28" i="405"/>
  <c r="D28" i="405"/>
  <c r="E28" i="405"/>
  <c r="C28" i="405"/>
  <c r="J54" i="367"/>
  <c r="L54" i="367"/>
  <c r="H54" i="367"/>
  <c r="K54" i="367"/>
  <c r="I55" i="367" a="1"/>
  <c r="I55" i="367" s="1"/>
  <c r="I9" i="395" a="1"/>
  <c r="I9" i="395" s="1"/>
  <c r="I10" i="395" s="1" a="1"/>
  <c r="I10" i="395" s="1"/>
  <c r="B9" i="395" a="1"/>
  <c r="B9" i="395" s="1"/>
  <c r="A33" i="457"/>
  <c r="D33" i="457"/>
  <c r="C33" i="457"/>
  <c r="E33" i="457"/>
  <c r="B34" i="457" a="1"/>
  <c r="B34" i="457" s="1"/>
  <c r="A8" i="395"/>
  <c r="C8" i="395"/>
  <c r="E8" i="395"/>
  <c r="L8" i="395"/>
  <c r="K8" i="395"/>
  <c r="J8" i="395"/>
  <c r="H8" i="395"/>
  <c r="A24" i="433"/>
  <c r="B25" i="433" a="1"/>
  <c r="B25" i="433" s="1"/>
  <c r="D23" i="433"/>
  <c r="E23" i="433"/>
  <c r="I8" i="396" a="1"/>
  <c r="I8" i="396" s="1"/>
  <c r="B17" i="387" a="1"/>
  <c r="B17" i="387" s="1"/>
  <c r="B18" i="387" s="1" a="1"/>
  <c r="B18" i="387" s="1"/>
  <c r="E16" i="387"/>
  <c r="D16" i="387"/>
  <c r="C16" i="387"/>
  <c r="E27" i="405"/>
  <c r="D27" i="405"/>
  <c r="C27" i="405"/>
  <c r="A27" i="405"/>
  <c r="B22" i="397"/>
  <c r="B8" i="397"/>
  <c r="E20" i="396"/>
  <c r="D20" i="396"/>
  <c r="E3" i="398"/>
  <c r="AB23" i="361"/>
  <c r="B8" i="396" a="1"/>
  <c r="B8" i="396" s="1"/>
  <c r="E15" i="387"/>
  <c r="D15" i="387"/>
  <c r="A15" i="387"/>
  <c r="C15" i="387"/>
  <c r="L13" i="391" l="1"/>
  <c r="H13" i="391"/>
  <c r="I14" i="391" a="1"/>
  <c r="I14" i="391" s="1"/>
  <c r="K14" i="391" s="1"/>
  <c r="K13" i="391"/>
  <c r="B30" i="393" a="1"/>
  <c r="B30" i="393" s="1"/>
  <c r="A29" i="393"/>
  <c r="C29" i="393"/>
  <c r="D29" i="393"/>
  <c r="E29" i="393"/>
  <c r="I11" i="393" a="1"/>
  <c r="I11" i="393" s="1"/>
  <c r="J10" i="393"/>
  <c r="H10" i="393"/>
  <c r="K10" i="393"/>
  <c r="L10" i="393"/>
  <c r="B12" i="393" a="1"/>
  <c r="B12" i="393" s="1"/>
  <c r="A11" i="393"/>
  <c r="C11" i="393"/>
  <c r="D11" i="393"/>
  <c r="E11" i="393"/>
  <c r="C14" i="391"/>
  <c r="A14" i="391"/>
  <c r="D14" i="391"/>
  <c r="E14" i="391"/>
  <c r="B15" i="391" a="1"/>
  <c r="B15" i="391" s="1"/>
  <c r="E11" i="392"/>
  <c r="B12" i="392" a="1"/>
  <c r="B12" i="392" s="1"/>
  <c r="D11" i="392"/>
  <c r="A11" i="392"/>
  <c r="C11" i="392"/>
  <c r="C18" i="387"/>
  <c r="E18" i="387"/>
  <c r="D18" i="387"/>
  <c r="A18" i="387"/>
  <c r="B19" i="387" a="1"/>
  <c r="B19" i="387" s="1"/>
  <c r="H20" i="387"/>
  <c r="K20" i="387"/>
  <c r="L20" i="387"/>
  <c r="J20" i="387"/>
  <c r="I21" i="387" a="1"/>
  <c r="I21" i="387" s="1"/>
  <c r="K30" i="384"/>
  <c r="J30" i="384"/>
  <c r="H30" i="384"/>
  <c r="L30" i="384"/>
  <c r="E21" i="385"/>
  <c r="A21" i="385"/>
  <c r="D21" i="385"/>
  <c r="B22" i="385" a="1"/>
  <c r="B22" i="385" s="1"/>
  <c r="E22" i="385" s="1"/>
  <c r="D17" i="384"/>
  <c r="B18" i="384" a="1"/>
  <c r="B18" i="384" s="1"/>
  <c r="E17" i="384"/>
  <c r="C17" i="384"/>
  <c r="H25" i="433"/>
  <c r="K25" i="433"/>
  <c r="L25" i="433"/>
  <c r="J25" i="433"/>
  <c r="E27" i="382"/>
  <c r="F27" i="382"/>
  <c r="A27" i="382"/>
  <c r="C27" i="382"/>
  <c r="D27" i="382"/>
  <c r="L27" i="381"/>
  <c r="J27" i="381"/>
  <c r="K27" i="381"/>
  <c r="K25" i="382"/>
  <c r="L25" i="382"/>
  <c r="J25" i="382"/>
  <c r="H25" i="382"/>
  <c r="I26" i="382" a="1"/>
  <c r="I26" i="382" s="1"/>
  <c r="C25" i="381"/>
  <c r="A25" i="381"/>
  <c r="D25" i="381"/>
  <c r="E25" i="381"/>
  <c r="B26" i="381" a="1"/>
  <c r="B26" i="381" s="1"/>
  <c r="C30" i="405"/>
  <c r="E30" i="405"/>
  <c r="A30" i="405"/>
  <c r="D30" i="405"/>
  <c r="I29" i="405"/>
  <c r="K28" i="405"/>
  <c r="J28" i="405"/>
  <c r="H28" i="405"/>
  <c r="L28" i="405"/>
  <c r="B31" i="405" a="1"/>
  <c r="B31" i="405" s="1"/>
  <c r="A32" i="378"/>
  <c r="D32" i="378"/>
  <c r="E32" i="378"/>
  <c r="C32" i="378"/>
  <c r="B33" i="378"/>
  <c r="E31" i="376"/>
  <c r="A31" i="376"/>
  <c r="D31" i="376"/>
  <c r="C31" i="376"/>
  <c r="B32" i="376" a="1"/>
  <c r="B32" i="376" s="1"/>
  <c r="J30" i="376"/>
  <c r="H30" i="376"/>
  <c r="K30" i="376"/>
  <c r="L30" i="376"/>
  <c r="I31" i="376" a="1"/>
  <c r="I31" i="376" s="1"/>
  <c r="L29" i="376"/>
  <c r="J29" i="376"/>
  <c r="K29" i="376"/>
  <c r="I33" i="375" a="1"/>
  <c r="I33" i="375" s="1"/>
  <c r="J33" i="375" s="1"/>
  <c r="J32" i="375"/>
  <c r="H32" i="375"/>
  <c r="K32" i="375"/>
  <c r="C31" i="375"/>
  <c r="A31" i="375"/>
  <c r="E31" i="375"/>
  <c r="D31" i="375"/>
  <c r="E28" i="372"/>
  <c r="D28" i="372"/>
  <c r="C28" i="372"/>
  <c r="A28" i="372"/>
  <c r="C27" i="372"/>
  <c r="E27" i="372"/>
  <c r="D27" i="372"/>
  <c r="A27" i="372"/>
  <c r="B29" i="372" a="1"/>
  <c r="B29" i="372" s="1"/>
  <c r="B30" i="372" s="1" a="1"/>
  <c r="B30" i="372" s="1"/>
  <c r="D30" i="458"/>
  <c r="A30" i="458"/>
  <c r="E30" i="458"/>
  <c r="B31" i="458" a="1"/>
  <c r="B31" i="458" s="1"/>
  <c r="D34" i="475"/>
  <c r="E34" i="475"/>
  <c r="A34" i="475"/>
  <c r="B35" i="475" a="1"/>
  <c r="B35" i="475" s="1"/>
  <c r="J38" i="473"/>
  <c r="H38" i="473"/>
  <c r="K38" i="473"/>
  <c r="L38" i="473"/>
  <c r="J37" i="473"/>
  <c r="L37" i="473"/>
  <c r="K37" i="473"/>
  <c r="H37" i="473"/>
  <c r="D36" i="455"/>
  <c r="C36" i="455"/>
  <c r="E36" i="455"/>
  <c r="A36" i="455"/>
  <c r="B37" i="455" a="1"/>
  <c r="B37" i="455" s="1"/>
  <c r="B38" i="455" s="1" a="1"/>
  <c r="B38" i="455" s="1"/>
  <c r="I9" i="396" a="1"/>
  <c r="I9" i="396" s="1"/>
  <c r="A17" i="387"/>
  <c r="E21" i="381"/>
  <c r="D21" i="381"/>
  <c r="K55" i="367"/>
  <c r="L55" i="367"/>
  <c r="J55" i="367"/>
  <c r="H55" i="367"/>
  <c r="I56" i="367" a="1"/>
  <c r="I56" i="367" s="1"/>
  <c r="A9" i="395"/>
  <c r="D9" i="395"/>
  <c r="C9" i="395"/>
  <c r="E9" i="395"/>
  <c r="I11" i="395" a="1"/>
  <c r="I11" i="395" s="1"/>
  <c r="B10" i="395" a="1"/>
  <c r="B10" i="395" s="1"/>
  <c r="J10" i="395"/>
  <c r="H10" i="395"/>
  <c r="K10" i="395"/>
  <c r="L10" i="395"/>
  <c r="H9" i="395"/>
  <c r="J9" i="395"/>
  <c r="K9" i="395"/>
  <c r="L9" i="395"/>
  <c r="A34" i="457"/>
  <c r="C34" i="457"/>
  <c r="D34" i="457"/>
  <c r="E34" i="457"/>
  <c r="B35" i="457" a="1"/>
  <c r="B35" i="457" s="1"/>
  <c r="B9" i="396" a="1"/>
  <c r="B9" i="396" s="1"/>
  <c r="A25" i="433"/>
  <c r="C25" i="433"/>
  <c r="D25" i="433"/>
  <c r="E25" i="433"/>
  <c r="B26" i="433" a="1"/>
  <c r="B26" i="433" s="1"/>
  <c r="D24" i="433"/>
  <c r="E24" i="433"/>
  <c r="C24" i="433"/>
  <c r="B9" i="397" a="1"/>
  <c r="B9" i="397" s="1"/>
  <c r="B24" i="398"/>
  <c r="B7" i="398"/>
  <c r="I9" i="397" a="1"/>
  <c r="I9" i="397" s="1"/>
  <c r="C8" i="396"/>
  <c r="A8" i="396"/>
  <c r="D8" i="396"/>
  <c r="E8" i="396"/>
  <c r="AC23" i="361"/>
  <c r="E3" i="399"/>
  <c r="D22" i="397"/>
  <c r="E22" i="397"/>
  <c r="E17" i="387"/>
  <c r="D17" i="387"/>
  <c r="C17" i="387"/>
  <c r="J8" i="396"/>
  <c r="K8" i="396"/>
  <c r="L8" i="396"/>
  <c r="H8" i="396"/>
  <c r="I12" i="393" l="1" a="1"/>
  <c r="I12" i="393" s="1"/>
  <c r="I15" i="391" a="1"/>
  <c r="I15" i="391" s="1"/>
  <c r="J15" i="391" s="1"/>
  <c r="J14" i="391"/>
  <c r="H14" i="391"/>
  <c r="L14" i="391"/>
  <c r="C30" i="393"/>
  <c r="D30" i="393"/>
  <c r="E30" i="393"/>
  <c r="A30" i="393"/>
  <c r="B31" i="393" a="1"/>
  <c r="B31" i="393" s="1"/>
  <c r="H11" i="393"/>
  <c r="K11" i="393"/>
  <c r="L11" i="393"/>
  <c r="J11" i="393"/>
  <c r="A12" i="393"/>
  <c r="E12" i="393"/>
  <c r="C12" i="393"/>
  <c r="D12" i="393"/>
  <c r="B13" i="393" a="1"/>
  <c r="B13" i="393" s="1"/>
  <c r="B14" i="393" s="1" a="1"/>
  <c r="B14" i="393" s="1"/>
  <c r="A15" i="391"/>
  <c r="C15" i="391"/>
  <c r="E15" i="391"/>
  <c r="D15" i="391"/>
  <c r="B16" i="391" a="1"/>
  <c r="B16" i="391" s="1"/>
  <c r="C12" i="392"/>
  <c r="A12" i="392"/>
  <c r="E12" i="392"/>
  <c r="D12" i="392"/>
  <c r="B13" i="392" a="1"/>
  <c r="B13" i="392" s="1"/>
  <c r="D19" i="387"/>
  <c r="C19" i="387"/>
  <c r="E19" i="387"/>
  <c r="A19" i="387"/>
  <c r="B21" i="387" a="1"/>
  <c r="B21" i="387" s="1"/>
  <c r="H21" i="387"/>
  <c r="K21" i="387"/>
  <c r="J21" i="387"/>
  <c r="L21" i="387"/>
  <c r="I22" i="387" a="1"/>
  <c r="I22" i="387" s="1"/>
  <c r="C22" i="385"/>
  <c r="D22" i="385"/>
  <c r="B23" i="385" a="1"/>
  <c r="B23" i="385" s="1"/>
  <c r="A23" i="385" s="1"/>
  <c r="A22" i="385"/>
  <c r="B19" i="384" a="1"/>
  <c r="B19" i="384" s="1"/>
  <c r="A19" i="384" s="1"/>
  <c r="A18" i="384"/>
  <c r="E18" i="384"/>
  <c r="C18" i="384"/>
  <c r="D18" i="384"/>
  <c r="H26" i="382"/>
  <c r="J26" i="382"/>
  <c r="K26" i="382"/>
  <c r="L26" i="382"/>
  <c r="I27" i="382" a="1"/>
  <c r="I27" i="382" s="1"/>
  <c r="J28" i="381"/>
  <c r="K28" i="381"/>
  <c r="L28" i="381"/>
  <c r="E26" i="381"/>
  <c r="A26" i="381"/>
  <c r="C26" i="381"/>
  <c r="D26" i="381"/>
  <c r="B28" i="381" a="1"/>
  <c r="B28" i="381" s="1"/>
  <c r="J29" i="405"/>
  <c r="K29" i="405"/>
  <c r="H29" i="405"/>
  <c r="L29" i="405"/>
  <c r="A31" i="405"/>
  <c r="E31" i="405"/>
  <c r="C31" i="405"/>
  <c r="D31" i="405"/>
  <c r="B32" i="405" a="1"/>
  <c r="B32" i="405" s="1"/>
  <c r="D33" i="378"/>
  <c r="E33" i="378"/>
  <c r="C33" i="378"/>
  <c r="A33" i="378"/>
  <c r="B34" i="378"/>
  <c r="H31" i="376"/>
  <c r="L31" i="376"/>
  <c r="J31" i="376"/>
  <c r="K31" i="376"/>
  <c r="I32" i="376" a="1"/>
  <c r="I32" i="376" s="1"/>
  <c r="D32" i="376"/>
  <c r="A32" i="376"/>
  <c r="E32" i="376"/>
  <c r="C32" i="376"/>
  <c r="B33" i="376" a="1"/>
  <c r="B33" i="376" s="1"/>
  <c r="L33" i="375"/>
  <c r="H33" i="375"/>
  <c r="K33" i="375"/>
  <c r="I34" i="375" a="1"/>
  <c r="I34" i="375" s="1"/>
  <c r="H34" i="375" s="1"/>
  <c r="C32" i="375"/>
  <c r="A32" i="375"/>
  <c r="D32" i="375"/>
  <c r="E32" i="375"/>
  <c r="A30" i="372"/>
  <c r="E30" i="372"/>
  <c r="C30" i="372"/>
  <c r="D30" i="372"/>
  <c r="C29" i="372"/>
  <c r="A29" i="372"/>
  <c r="E29" i="372"/>
  <c r="D29" i="372"/>
  <c r="B31" i="372" a="1"/>
  <c r="B31" i="372" s="1"/>
  <c r="E31" i="372" s="1"/>
  <c r="A31" i="458"/>
  <c r="D31" i="458"/>
  <c r="E31" i="458"/>
  <c r="B32" i="458" a="1"/>
  <c r="B32" i="458" s="1"/>
  <c r="E35" i="475"/>
  <c r="A35" i="475"/>
  <c r="D35" i="475"/>
  <c r="B36" i="475" a="1"/>
  <c r="B36" i="475" s="1"/>
  <c r="I10" i="396" a="1"/>
  <c r="I10" i="396" s="1"/>
  <c r="A38" i="455"/>
  <c r="C38" i="455"/>
  <c r="D38" i="455"/>
  <c r="E38" i="455"/>
  <c r="L9" i="396"/>
  <c r="K9" i="396"/>
  <c r="J9" i="396"/>
  <c r="A37" i="455"/>
  <c r="E37" i="455"/>
  <c r="D37" i="455"/>
  <c r="C37" i="455"/>
  <c r="F37" i="455"/>
  <c r="B39" i="455" a="1"/>
  <c r="B39" i="455" s="1"/>
  <c r="B10" i="396" a="1"/>
  <c r="B10" i="396" s="1"/>
  <c r="B11" i="396" s="1" a="1"/>
  <c r="B11" i="396" s="1"/>
  <c r="K56" i="367"/>
  <c r="H56" i="367"/>
  <c r="L56" i="367"/>
  <c r="J56" i="367"/>
  <c r="I57" i="367" a="1"/>
  <c r="I57" i="367" s="1"/>
  <c r="B11" i="395" a="1"/>
  <c r="B11" i="395" s="1"/>
  <c r="A10" i="395"/>
  <c r="C10" i="395"/>
  <c r="E10" i="395"/>
  <c r="D10" i="395"/>
  <c r="I12" i="395" a="1"/>
  <c r="I12" i="395" s="1"/>
  <c r="L11" i="395"/>
  <c r="H11" i="395"/>
  <c r="J11" i="395"/>
  <c r="K11" i="395"/>
  <c r="A35" i="457"/>
  <c r="E35" i="457"/>
  <c r="C35" i="457"/>
  <c r="D35" i="457"/>
  <c r="B36" i="457" a="1"/>
  <c r="B36" i="457" s="1"/>
  <c r="A36" i="457" s="1"/>
  <c r="B10" i="397" a="1"/>
  <c r="B10" i="397" s="1"/>
  <c r="A10" i="397" s="1"/>
  <c r="E9" i="396"/>
  <c r="A9" i="396"/>
  <c r="C9" i="396"/>
  <c r="D9" i="396"/>
  <c r="H9" i="396"/>
  <c r="A26" i="433"/>
  <c r="C26" i="433"/>
  <c r="D26" i="433"/>
  <c r="E26" i="433"/>
  <c r="B27" i="433" a="1"/>
  <c r="B27" i="433" s="1"/>
  <c r="B8" i="398" a="1"/>
  <c r="B8" i="398" s="1"/>
  <c r="E24" i="398"/>
  <c r="D24" i="398"/>
  <c r="E3" i="400"/>
  <c r="AD23" i="361"/>
  <c r="I10" i="397" a="1"/>
  <c r="I10" i="397" s="1"/>
  <c r="L9" i="397"/>
  <c r="J9" i="397"/>
  <c r="H9" i="397"/>
  <c r="K9" i="397"/>
  <c r="B21" i="399"/>
  <c r="B7" i="399"/>
  <c r="A9" i="397"/>
  <c r="E9" i="397"/>
  <c r="D9" i="397"/>
  <c r="C9" i="397"/>
  <c r="I13" i="393" l="1" a="1"/>
  <c r="I13" i="393" s="1"/>
  <c r="H13" i="393" s="1"/>
  <c r="J12" i="393"/>
  <c r="H12" i="393"/>
  <c r="L12" i="393"/>
  <c r="K12" i="393"/>
  <c r="H15" i="391"/>
  <c r="I16" i="391" a="1"/>
  <c r="I16" i="391" s="1"/>
  <c r="J16" i="391" s="1"/>
  <c r="K15" i="391"/>
  <c r="L15" i="391"/>
  <c r="B32" i="393" a="1"/>
  <c r="B32" i="393" s="1"/>
  <c r="E31" i="393"/>
  <c r="A31" i="393"/>
  <c r="C31" i="393"/>
  <c r="D31" i="393"/>
  <c r="A13" i="393"/>
  <c r="D13" i="393"/>
  <c r="C13" i="393"/>
  <c r="E13" i="393"/>
  <c r="B15" i="393" a="1"/>
  <c r="B15" i="393" s="1"/>
  <c r="C14" i="393"/>
  <c r="A14" i="393"/>
  <c r="D14" i="393"/>
  <c r="E14" i="393"/>
  <c r="A13" i="392"/>
  <c r="D16" i="391"/>
  <c r="E16" i="391"/>
  <c r="A16" i="391"/>
  <c r="C16" i="391"/>
  <c r="B17" i="391" a="1"/>
  <c r="B17" i="391" s="1"/>
  <c r="C13" i="392"/>
  <c r="B14" i="392" a="1"/>
  <c r="B14" i="392" s="1"/>
  <c r="A14" i="392" s="1"/>
  <c r="E13" i="392"/>
  <c r="D13" i="392"/>
  <c r="A21" i="387"/>
  <c r="E21" i="387"/>
  <c r="D21" i="387"/>
  <c r="C21" i="387"/>
  <c r="B22" i="387" a="1"/>
  <c r="B22" i="387" s="1"/>
  <c r="H22" i="387"/>
  <c r="J22" i="387"/>
  <c r="K22" i="387"/>
  <c r="L22" i="387"/>
  <c r="I23" i="387" a="1"/>
  <c r="I23" i="387" s="1"/>
  <c r="C23" i="385"/>
  <c r="B24" i="385" a="1"/>
  <c r="B24" i="385" s="1"/>
  <c r="A24" i="385" s="1"/>
  <c r="D23" i="385"/>
  <c r="E23" i="385"/>
  <c r="B20" i="384" a="1"/>
  <c r="B20" i="384" s="1"/>
  <c r="D20" i="384" s="1"/>
  <c r="C19" i="384"/>
  <c r="D19" i="384"/>
  <c r="E19" i="384"/>
  <c r="A28" i="381"/>
  <c r="C28" i="381"/>
  <c r="E28" i="381"/>
  <c r="D28" i="381"/>
  <c r="B29" i="381" a="1"/>
  <c r="B29" i="381" s="1"/>
  <c r="I28" i="382" a="1"/>
  <c r="I28" i="382" s="1"/>
  <c r="K27" i="382"/>
  <c r="H27" i="382"/>
  <c r="J27" i="382"/>
  <c r="L27" i="382"/>
  <c r="I30" i="405"/>
  <c r="B33" i="405" a="1"/>
  <c r="B33" i="405" s="1"/>
  <c r="C32" i="405"/>
  <c r="A32" i="405"/>
  <c r="E32" i="405"/>
  <c r="D32" i="405"/>
  <c r="B35" i="378"/>
  <c r="D34" i="378"/>
  <c r="C34" i="378"/>
  <c r="A34" i="378"/>
  <c r="E34" i="378"/>
  <c r="A33" i="376"/>
  <c r="C33" i="376"/>
  <c r="E33" i="376"/>
  <c r="D33" i="376"/>
  <c r="B34" i="376" a="1"/>
  <c r="B34" i="376" s="1"/>
  <c r="K32" i="376"/>
  <c r="L32" i="376"/>
  <c r="J32" i="376"/>
  <c r="H32" i="376"/>
  <c r="I33" i="376" a="1"/>
  <c r="I33" i="376" s="1"/>
  <c r="I35" i="375" a="1"/>
  <c r="I35" i="375" s="1"/>
  <c r="J35" i="375" s="1"/>
  <c r="J34" i="375"/>
  <c r="K34" i="375"/>
  <c r="L34" i="375"/>
  <c r="C33" i="375"/>
  <c r="A33" i="375"/>
  <c r="E33" i="375"/>
  <c r="D33" i="375"/>
  <c r="A31" i="372"/>
  <c r="B32" i="372" a="1"/>
  <c r="B32" i="372" s="1"/>
  <c r="C32" i="372" s="1"/>
  <c r="D31" i="372"/>
  <c r="C31" i="372"/>
  <c r="D32" i="458"/>
  <c r="A32" i="458"/>
  <c r="E32" i="458"/>
  <c r="B33" i="458" a="1"/>
  <c r="B33" i="458" s="1"/>
  <c r="B34" i="458" s="1" a="1"/>
  <c r="B34" i="458" s="1"/>
  <c r="D36" i="475"/>
  <c r="E36" i="475"/>
  <c r="A36" i="475"/>
  <c r="B37" i="475" a="1"/>
  <c r="B37" i="475" s="1"/>
  <c r="E11" i="396"/>
  <c r="A11" i="396"/>
  <c r="C11" i="396"/>
  <c r="D11" i="396"/>
  <c r="J10" i="396"/>
  <c r="K10" i="396"/>
  <c r="L10" i="396"/>
  <c r="I11" i="396" a="1"/>
  <c r="I11" i="396" s="1"/>
  <c r="A39" i="455"/>
  <c r="D39" i="455"/>
  <c r="E39" i="455"/>
  <c r="C39" i="455"/>
  <c r="D10" i="396"/>
  <c r="C10" i="396"/>
  <c r="A10" i="396"/>
  <c r="E10" i="396"/>
  <c r="B12" i="396" a="1"/>
  <c r="B12" i="396" s="1"/>
  <c r="J57" i="367"/>
  <c r="H57" i="367"/>
  <c r="K57" i="367"/>
  <c r="L57" i="367"/>
  <c r="I58" i="367" a="1"/>
  <c r="I58" i="367" s="1"/>
  <c r="J12" i="395"/>
  <c r="H12" i="395"/>
  <c r="K12" i="395"/>
  <c r="L12" i="395"/>
  <c r="I13" i="395" a="1"/>
  <c r="I13" i="395" s="1"/>
  <c r="E11" i="395"/>
  <c r="C11" i="395"/>
  <c r="A11" i="395"/>
  <c r="D11" i="395"/>
  <c r="B12" i="395" a="1"/>
  <c r="B12" i="395" s="1"/>
  <c r="B37" i="457" a="1"/>
  <c r="B37" i="457" s="1"/>
  <c r="A37" i="457" s="1"/>
  <c r="E36" i="457"/>
  <c r="C36" i="457"/>
  <c r="D36" i="457"/>
  <c r="C10" i="397"/>
  <c r="D10" i="397"/>
  <c r="E10" i="397"/>
  <c r="B11" i="397" a="1"/>
  <c r="B11" i="397" s="1"/>
  <c r="A11" i="397" s="1"/>
  <c r="H10" i="396"/>
  <c r="A27" i="433"/>
  <c r="C27" i="433"/>
  <c r="D27" i="433"/>
  <c r="E27" i="433"/>
  <c r="B28" i="433" a="1"/>
  <c r="B28" i="433" s="1"/>
  <c r="D21" i="399"/>
  <c r="E21" i="399"/>
  <c r="B8" i="399" a="1"/>
  <c r="B8" i="399" s="1"/>
  <c r="J10" i="397"/>
  <c r="H10" i="397"/>
  <c r="L10" i="397"/>
  <c r="K10" i="397"/>
  <c r="I11" i="397" a="1"/>
  <c r="I11" i="397" s="1"/>
  <c r="B9" i="398" a="1"/>
  <c r="B9" i="398" s="1"/>
  <c r="A8" i="398"/>
  <c r="C8" i="398"/>
  <c r="D8" i="398"/>
  <c r="E8" i="398"/>
  <c r="AE23" i="361"/>
  <c r="E3" i="429"/>
  <c r="I8" i="399" a="1"/>
  <c r="I8" i="399" s="1"/>
  <c r="I14" i="393" l="1" a="1"/>
  <c r="I14" i="393" s="1"/>
  <c r="H14" i="393" s="1"/>
  <c r="J13" i="393"/>
  <c r="L13" i="393"/>
  <c r="K13" i="393"/>
  <c r="I17" i="391" a="1"/>
  <c r="I17" i="391" s="1"/>
  <c r="L17" i="391" s="1"/>
  <c r="L16" i="391"/>
  <c r="H16" i="391"/>
  <c r="K16" i="391"/>
  <c r="A32" i="393"/>
  <c r="C32" i="393"/>
  <c r="D32" i="393"/>
  <c r="E32" i="393"/>
  <c r="B33" i="393" a="1"/>
  <c r="B33" i="393" s="1"/>
  <c r="A15" i="393"/>
  <c r="C15" i="393"/>
  <c r="D15" i="393"/>
  <c r="E15" i="393"/>
  <c r="B16" i="393" a="1"/>
  <c r="B16" i="393" s="1"/>
  <c r="H17" i="391"/>
  <c r="A17" i="391"/>
  <c r="D17" i="391"/>
  <c r="C17" i="391"/>
  <c r="E17" i="391"/>
  <c r="B18" i="391" a="1"/>
  <c r="B18" i="391" s="1"/>
  <c r="E14" i="392"/>
  <c r="D14" i="392"/>
  <c r="C14" i="392"/>
  <c r="B15" i="392" a="1"/>
  <c r="B15" i="392" s="1"/>
  <c r="A15" i="392" s="1"/>
  <c r="A22" i="387"/>
  <c r="C22" i="387"/>
  <c r="D22" i="387"/>
  <c r="E22" i="387"/>
  <c r="B23" i="387" a="1"/>
  <c r="B23" i="387" s="1"/>
  <c r="K23" i="387"/>
  <c r="L23" i="387"/>
  <c r="H23" i="387"/>
  <c r="J23" i="387"/>
  <c r="I24" i="387" a="1"/>
  <c r="I24" i="387" s="1"/>
  <c r="C24" i="385"/>
  <c r="B25" i="385" a="1"/>
  <c r="B25" i="385" s="1"/>
  <c r="A25" i="385" s="1"/>
  <c r="E24" i="385"/>
  <c r="D24" i="385"/>
  <c r="B21" i="384" a="1"/>
  <c r="B21" i="384" s="1"/>
  <c r="D21" i="384" s="1"/>
  <c r="A20" i="384"/>
  <c r="C20" i="384"/>
  <c r="E20" i="384"/>
  <c r="J28" i="382"/>
  <c r="K28" i="382"/>
  <c r="L28" i="382"/>
  <c r="H28" i="382"/>
  <c r="A29" i="381"/>
  <c r="C29" i="381"/>
  <c r="E29" i="381"/>
  <c r="D29" i="381"/>
  <c r="B30" i="381" a="1"/>
  <c r="B30" i="381" s="1"/>
  <c r="H30" i="405"/>
  <c r="J30" i="405"/>
  <c r="L30" i="405"/>
  <c r="K30" i="405"/>
  <c r="I31" i="405"/>
  <c r="A33" i="405"/>
  <c r="D33" i="405"/>
  <c r="C33" i="405"/>
  <c r="E33" i="405"/>
  <c r="D35" i="378"/>
  <c r="A35" i="378"/>
  <c r="E35" i="378"/>
  <c r="C35" i="378"/>
  <c r="B36" i="378"/>
  <c r="B37" i="378" s="1"/>
  <c r="B38" i="378" s="1"/>
  <c r="H33" i="376"/>
  <c r="K33" i="376"/>
  <c r="J33" i="376"/>
  <c r="L33" i="376"/>
  <c r="I34" i="376" a="1"/>
  <c r="I34" i="376" s="1"/>
  <c r="E34" i="376"/>
  <c r="A34" i="376"/>
  <c r="D34" i="376"/>
  <c r="C34" i="376"/>
  <c r="B35" i="376" a="1"/>
  <c r="B35" i="376" s="1"/>
  <c r="K35" i="375"/>
  <c r="L35" i="375"/>
  <c r="H35" i="375"/>
  <c r="I36" i="375" a="1"/>
  <c r="I36" i="375" s="1"/>
  <c r="J36" i="375" s="1"/>
  <c r="A34" i="375"/>
  <c r="C34" i="375"/>
  <c r="D34" i="375"/>
  <c r="E34" i="375"/>
  <c r="D32" i="372"/>
  <c r="B33" i="372" a="1"/>
  <c r="B33" i="372" s="1"/>
  <c r="D33" i="372" s="1"/>
  <c r="E32" i="372"/>
  <c r="A32" i="372"/>
  <c r="B35" i="458" a="1"/>
  <c r="B35" i="458" s="1"/>
  <c r="A34" i="458"/>
  <c r="E34" i="458"/>
  <c r="D34" i="458"/>
  <c r="C34" i="458"/>
  <c r="D33" i="458"/>
  <c r="A33" i="458"/>
  <c r="E33" i="458"/>
  <c r="E37" i="475"/>
  <c r="A37" i="475"/>
  <c r="D37" i="475"/>
  <c r="B38" i="475" a="1"/>
  <c r="B38" i="475" s="1"/>
  <c r="E12" i="396"/>
  <c r="A12" i="396"/>
  <c r="D12" i="396"/>
  <c r="C12" i="396"/>
  <c r="B13" i="396" a="1"/>
  <c r="B13" i="396" s="1"/>
  <c r="K11" i="396"/>
  <c r="J11" i="396"/>
  <c r="L11" i="396"/>
  <c r="I12" i="396" a="1"/>
  <c r="I12" i="396" s="1"/>
  <c r="H14" i="395"/>
  <c r="K14" i="395"/>
  <c r="L14" i="395"/>
  <c r="L58" i="367"/>
  <c r="K58" i="367"/>
  <c r="J58" i="367"/>
  <c r="H58" i="367"/>
  <c r="I59" i="367" a="1"/>
  <c r="I59" i="367" s="1"/>
  <c r="B9" i="399" a="1"/>
  <c r="B9" i="399" s="1"/>
  <c r="A9" i="399" s="1"/>
  <c r="I9" i="399" a="1"/>
  <c r="I9" i="399" s="1"/>
  <c r="J9" i="399" s="1"/>
  <c r="A12" i="395"/>
  <c r="C12" i="395"/>
  <c r="D12" i="395"/>
  <c r="E12" i="395"/>
  <c r="H13" i="395"/>
  <c r="J13" i="395"/>
  <c r="K13" i="395"/>
  <c r="L13" i="395"/>
  <c r="B13" i="395" a="1"/>
  <c r="B13" i="395" s="1"/>
  <c r="C37" i="457"/>
  <c r="E37" i="457"/>
  <c r="B38" i="457" a="1"/>
  <c r="B38" i="457" s="1"/>
  <c r="A38" i="457" s="1"/>
  <c r="D37" i="457"/>
  <c r="B12" i="397" a="1"/>
  <c r="B12" i="397" s="1"/>
  <c r="A12" i="397" s="1"/>
  <c r="C11" i="397"/>
  <c r="D11" i="397"/>
  <c r="E11" i="397"/>
  <c r="H11" i="396"/>
  <c r="A28" i="433"/>
  <c r="C28" i="433"/>
  <c r="D28" i="433"/>
  <c r="E28" i="433"/>
  <c r="B29" i="433" a="1"/>
  <c r="B29" i="433" s="1"/>
  <c r="H8" i="399"/>
  <c r="J8" i="399"/>
  <c r="K8" i="399"/>
  <c r="L8" i="399"/>
  <c r="D8" i="399"/>
  <c r="A8" i="399"/>
  <c r="C8" i="399"/>
  <c r="E8" i="399"/>
  <c r="B8" i="400" a="1"/>
  <c r="B8" i="400" s="1"/>
  <c r="B8" i="414" a="1"/>
  <c r="B8" i="414" s="1"/>
  <c r="AF23" i="361"/>
  <c r="E3" i="414"/>
  <c r="A9" i="398"/>
  <c r="C9" i="398"/>
  <c r="D9" i="398"/>
  <c r="E9" i="398"/>
  <c r="B10" i="398" a="1"/>
  <c r="B10" i="398" s="1"/>
  <c r="I8" i="400" a="1"/>
  <c r="I8" i="400" s="1"/>
  <c r="I10" i="398" a="1"/>
  <c r="I10" i="398" s="1"/>
  <c r="J11" i="397"/>
  <c r="H11" i="397"/>
  <c r="L11" i="397"/>
  <c r="K11" i="397"/>
  <c r="I12" i="397" a="1"/>
  <c r="I12" i="397" s="1"/>
  <c r="I13" i="397" s="1" a="1"/>
  <c r="I13" i="397" s="1"/>
  <c r="I15" i="393" l="1" a="1"/>
  <c r="I15" i="393" s="1"/>
  <c r="K15" i="393" s="1"/>
  <c r="K14" i="393"/>
  <c r="L14" i="393"/>
  <c r="J14" i="393"/>
  <c r="J17" i="391"/>
  <c r="I18" i="391" a="1"/>
  <c r="I18" i="391" s="1"/>
  <c r="K18" i="391" s="1"/>
  <c r="K17" i="391"/>
  <c r="A33" i="393"/>
  <c r="E33" i="393"/>
  <c r="C33" i="393"/>
  <c r="D33" i="393"/>
  <c r="A16" i="393"/>
  <c r="C16" i="393"/>
  <c r="D16" i="393"/>
  <c r="E16" i="393"/>
  <c r="B17" i="393" a="1"/>
  <c r="B17" i="393" s="1"/>
  <c r="A18" i="391"/>
  <c r="E18" i="391"/>
  <c r="C18" i="391"/>
  <c r="D18" i="391"/>
  <c r="B19" i="391" a="1"/>
  <c r="B19" i="391" s="1"/>
  <c r="C15" i="392"/>
  <c r="E15" i="392"/>
  <c r="D15" i="392"/>
  <c r="B24" i="387" a="1"/>
  <c r="B24" i="387" s="1"/>
  <c r="D23" i="387"/>
  <c r="E23" i="387"/>
  <c r="A23" i="387"/>
  <c r="C23" i="387"/>
  <c r="I25" i="387" a="1"/>
  <c r="I25" i="387" s="1"/>
  <c r="I26" i="387" s="1" a="1"/>
  <c r="I26" i="387" s="1"/>
  <c r="H24" i="387"/>
  <c r="L24" i="387"/>
  <c r="J24" i="387"/>
  <c r="K24" i="387"/>
  <c r="E25" i="385"/>
  <c r="B26" i="385" a="1"/>
  <c r="B26" i="385" s="1"/>
  <c r="E26" i="385" s="1"/>
  <c r="D25" i="385"/>
  <c r="C25" i="385"/>
  <c r="E21" i="384"/>
  <c r="B22" i="384" a="1"/>
  <c r="B22" i="384" s="1"/>
  <c r="E22" i="384" s="1"/>
  <c r="A21" i="384"/>
  <c r="C21" i="384"/>
  <c r="B31" i="433" a="1"/>
  <c r="B31" i="433" s="1"/>
  <c r="C31" i="433" s="1"/>
  <c r="B30" i="433" a="1"/>
  <c r="B30" i="433" s="1"/>
  <c r="A30" i="381"/>
  <c r="D30" i="381"/>
  <c r="E30" i="381"/>
  <c r="C30" i="381"/>
  <c r="B31" i="381" a="1"/>
  <c r="B31" i="381" s="1"/>
  <c r="J29" i="381"/>
  <c r="L29" i="381"/>
  <c r="K29" i="381"/>
  <c r="A38" i="378"/>
  <c r="D38" i="378"/>
  <c r="C38" i="378"/>
  <c r="E38" i="378"/>
  <c r="A37" i="378"/>
  <c r="D37" i="378"/>
  <c r="C37" i="378"/>
  <c r="E37" i="378"/>
  <c r="H31" i="405"/>
  <c r="L31" i="405"/>
  <c r="K31" i="405"/>
  <c r="J31" i="405"/>
  <c r="I32" i="405"/>
  <c r="A36" i="378"/>
  <c r="E36" i="378"/>
  <c r="C36" i="378"/>
  <c r="D36" i="378"/>
  <c r="K34" i="376"/>
  <c r="H34" i="376"/>
  <c r="J34" i="376"/>
  <c r="L34" i="376"/>
  <c r="I35" i="376" a="1"/>
  <c r="I35" i="376" s="1"/>
  <c r="C35" i="376"/>
  <c r="D35" i="376"/>
  <c r="A35" i="376"/>
  <c r="E35" i="376"/>
  <c r="B36" i="376" a="1"/>
  <c r="B36" i="376" s="1"/>
  <c r="I37" i="375" a="1"/>
  <c r="I37" i="375" s="1"/>
  <c r="I38" i="375" s="1" a="1"/>
  <c r="I38" i="375" s="1"/>
  <c r="H36" i="375"/>
  <c r="A35" i="375"/>
  <c r="C35" i="375"/>
  <c r="D35" i="375"/>
  <c r="E35" i="375"/>
  <c r="B34" i="372" a="1"/>
  <c r="B34" i="372" s="1"/>
  <c r="D34" i="372" s="1"/>
  <c r="E33" i="372"/>
  <c r="A33" i="372"/>
  <c r="C33" i="372"/>
  <c r="B36" i="458" a="1"/>
  <c r="B36" i="458" s="1"/>
  <c r="A35" i="458"/>
  <c r="C35" i="458"/>
  <c r="D35" i="458"/>
  <c r="E35" i="458"/>
  <c r="D38" i="475"/>
  <c r="E38" i="475"/>
  <c r="A38" i="475"/>
  <c r="B39" i="475" a="1"/>
  <c r="B39" i="475" s="1"/>
  <c r="C13" i="396"/>
  <c r="D13" i="396"/>
  <c r="A13" i="396"/>
  <c r="E13" i="396"/>
  <c r="B14" i="396" a="1"/>
  <c r="B14" i="396" s="1"/>
  <c r="I13" i="396" a="1"/>
  <c r="I13" i="396" s="1"/>
  <c r="L12" i="396"/>
  <c r="K12" i="396"/>
  <c r="J12" i="396"/>
  <c r="K15" i="395"/>
  <c r="J15" i="395"/>
  <c r="H15" i="395"/>
  <c r="L15" i="395"/>
  <c r="H59" i="367"/>
  <c r="L59" i="367"/>
  <c r="K59" i="367"/>
  <c r="J59" i="367"/>
  <c r="I60" i="367" a="1"/>
  <c r="I60" i="367" s="1"/>
  <c r="B9" i="414" a="1"/>
  <c r="B9" i="414" s="1"/>
  <c r="B10" i="414" s="1" a="1"/>
  <c r="B10" i="414" s="1"/>
  <c r="I9" i="400" a="1"/>
  <c r="I9" i="400" s="1"/>
  <c r="D9" i="399"/>
  <c r="C9" i="399"/>
  <c r="B10" i="399" a="1"/>
  <c r="B10" i="399" s="1"/>
  <c r="A10" i="399" s="1"/>
  <c r="E9" i="399"/>
  <c r="K9" i="399"/>
  <c r="L9" i="399"/>
  <c r="I10" i="399" a="1"/>
  <c r="I10" i="399" s="1"/>
  <c r="I11" i="399" s="1" a="1"/>
  <c r="I11" i="399" s="1"/>
  <c r="L11" i="399" s="1"/>
  <c r="H9" i="399"/>
  <c r="A13" i="395"/>
  <c r="C13" i="395"/>
  <c r="D13" i="395"/>
  <c r="E13" i="395"/>
  <c r="B14" i="395" a="1"/>
  <c r="B14" i="395" s="1"/>
  <c r="D38" i="457"/>
  <c r="B39" i="457" a="1"/>
  <c r="B39" i="457" s="1"/>
  <c r="A39" i="457" s="1"/>
  <c r="E38" i="457"/>
  <c r="C38" i="457"/>
  <c r="B13" i="397" a="1"/>
  <c r="B13" i="397" s="1"/>
  <c r="A13" i="397" s="1"/>
  <c r="C12" i="397"/>
  <c r="D12" i="397"/>
  <c r="E12" i="397"/>
  <c r="H12" i="396"/>
  <c r="A29" i="433"/>
  <c r="C29" i="433"/>
  <c r="D29" i="433"/>
  <c r="E29" i="433"/>
  <c r="H13" i="397"/>
  <c r="L13" i="397"/>
  <c r="K13" i="397"/>
  <c r="J13" i="397"/>
  <c r="I14" i="397" a="1"/>
  <c r="I14" i="397" s="1"/>
  <c r="I15" i="397" s="1" a="1"/>
  <c r="I15" i="397" s="1"/>
  <c r="H15" i="397" s="1"/>
  <c r="B8" i="429" a="1"/>
  <c r="B8" i="429" s="1"/>
  <c r="E3" i="415"/>
  <c r="B3" i="415"/>
  <c r="I7" i="415" s="1"/>
  <c r="AG23" i="361"/>
  <c r="B9" i="400" a="1"/>
  <c r="B9" i="400" s="1"/>
  <c r="B10" i="400" s="1" a="1"/>
  <c r="B10" i="400" s="1"/>
  <c r="C8" i="400"/>
  <c r="A8" i="400"/>
  <c r="D8" i="400"/>
  <c r="E8" i="400"/>
  <c r="I8" i="429" a="1"/>
  <c r="I8" i="429" s="1"/>
  <c r="B11" i="398" a="1"/>
  <c r="B11" i="398" s="1"/>
  <c r="D10" i="398"/>
  <c r="E10" i="398"/>
  <c r="C10" i="398"/>
  <c r="A10" i="398"/>
  <c r="J12" i="397"/>
  <c r="H12" i="397"/>
  <c r="L12" i="397"/>
  <c r="K12" i="397"/>
  <c r="C8" i="414"/>
  <c r="A8" i="414"/>
  <c r="D8" i="414"/>
  <c r="E8" i="414"/>
  <c r="L10" i="398"/>
  <c r="K10" i="398"/>
  <c r="J10" i="398"/>
  <c r="H10" i="398"/>
  <c r="I11" i="398" a="1"/>
  <c r="I11" i="398" s="1"/>
  <c r="H8" i="400"/>
  <c r="K8" i="400"/>
  <c r="J8" i="400"/>
  <c r="L8" i="400"/>
  <c r="L15" i="393" l="1"/>
  <c r="H15" i="393"/>
  <c r="I16" i="393" a="1"/>
  <c r="I16" i="393" s="1"/>
  <c r="I17" i="393" s="1" a="1"/>
  <c r="I17" i="393" s="1"/>
  <c r="J15" i="393"/>
  <c r="L18" i="391"/>
  <c r="J18" i="391"/>
  <c r="I19" i="391" a="1"/>
  <c r="I19" i="391" s="1"/>
  <c r="J19" i="391" s="1"/>
  <c r="H18" i="391"/>
  <c r="A17" i="393"/>
  <c r="C17" i="393"/>
  <c r="D17" i="393"/>
  <c r="E17" i="393"/>
  <c r="B18" i="393" a="1"/>
  <c r="B18" i="393" s="1"/>
  <c r="A19" i="391"/>
  <c r="D19" i="391"/>
  <c r="E19" i="391"/>
  <c r="C19" i="391"/>
  <c r="B20" i="391" a="1"/>
  <c r="B20" i="391" s="1"/>
  <c r="H26" i="387"/>
  <c r="K26" i="387"/>
  <c r="L26" i="387"/>
  <c r="J26" i="387"/>
  <c r="I27" i="387" a="1"/>
  <c r="I27" i="387" s="1"/>
  <c r="D24" i="387"/>
  <c r="E24" i="387"/>
  <c r="C24" i="387"/>
  <c r="A24" i="387"/>
  <c r="B25" i="387" a="1"/>
  <c r="B25" i="387" s="1"/>
  <c r="H25" i="387"/>
  <c r="L25" i="387"/>
  <c r="J25" i="387"/>
  <c r="K25" i="387"/>
  <c r="A26" i="385"/>
  <c r="C26" i="385"/>
  <c r="B27" i="385" a="1"/>
  <c r="B27" i="385" s="1"/>
  <c r="C27" i="385" s="1"/>
  <c r="D26" i="385"/>
  <c r="C22" i="384"/>
  <c r="B23" i="384" a="1"/>
  <c r="B23" i="384" s="1"/>
  <c r="B24" i="384" s="1" a="1"/>
  <c r="B24" i="384" s="1"/>
  <c r="D22" i="384"/>
  <c r="A22" i="384"/>
  <c r="B32" i="433" a="1"/>
  <c r="B32" i="433" s="1"/>
  <c r="A32" i="433" s="1"/>
  <c r="E31" i="433"/>
  <c r="D31" i="433"/>
  <c r="A31" i="433"/>
  <c r="A30" i="433"/>
  <c r="E30" i="433"/>
  <c r="D30" i="433"/>
  <c r="C30" i="433"/>
  <c r="A31" i="381"/>
  <c r="C31" i="381"/>
  <c r="D31" i="381"/>
  <c r="E31" i="381"/>
  <c r="B32" i="381" a="1"/>
  <c r="B32" i="381" s="1"/>
  <c r="J30" i="381"/>
  <c r="K30" i="381"/>
  <c r="L30" i="381"/>
  <c r="K32" i="405"/>
  <c r="J32" i="405"/>
  <c r="L32" i="405"/>
  <c r="H32" i="405"/>
  <c r="J35" i="376"/>
  <c r="K35" i="376"/>
  <c r="H35" i="376"/>
  <c r="L35" i="376"/>
  <c r="I36" i="376" a="1"/>
  <c r="I36" i="376" s="1"/>
  <c r="A36" i="376"/>
  <c r="C36" i="376"/>
  <c r="D36" i="376"/>
  <c r="E36" i="376"/>
  <c r="B37" i="376" a="1"/>
  <c r="B37" i="376" s="1"/>
  <c r="H37" i="375"/>
  <c r="L37" i="375"/>
  <c r="J37" i="375"/>
  <c r="K37" i="375"/>
  <c r="A36" i="375"/>
  <c r="C36" i="375"/>
  <c r="E36" i="375"/>
  <c r="D36" i="375"/>
  <c r="J38" i="375"/>
  <c r="I39" i="375" a="1"/>
  <c r="I39" i="375" s="1"/>
  <c r="H38" i="375"/>
  <c r="K38" i="375"/>
  <c r="L38" i="375"/>
  <c r="B35" i="372" a="1"/>
  <c r="B35" i="372" s="1"/>
  <c r="A35" i="372" s="1"/>
  <c r="A34" i="372"/>
  <c r="C34" i="372"/>
  <c r="E34" i="372"/>
  <c r="B7" i="415"/>
  <c r="D36" i="458"/>
  <c r="A36" i="458"/>
  <c r="C36" i="458"/>
  <c r="E36" i="458"/>
  <c r="B37" i="458" a="1"/>
  <c r="B37" i="458" s="1"/>
  <c r="E39" i="475"/>
  <c r="A39" i="475"/>
  <c r="D39" i="475"/>
  <c r="B11" i="414" a="1"/>
  <c r="B11" i="414" s="1"/>
  <c r="I10" i="400" a="1"/>
  <c r="I10" i="400" s="1"/>
  <c r="I11" i="400" s="1" a="1"/>
  <c r="I11" i="400" s="1"/>
  <c r="I9" i="429" a="1"/>
  <c r="I9" i="429" s="1"/>
  <c r="I10" i="429" s="1" a="1"/>
  <c r="I10" i="429" s="1"/>
  <c r="B9" i="429" a="1"/>
  <c r="B9" i="429" s="1"/>
  <c r="A10" i="400"/>
  <c r="C10" i="400"/>
  <c r="D10" i="400"/>
  <c r="E10" i="400"/>
  <c r="B11" i="400" a="1"/>
  <c r="B11" i="400" s="1"/>
  <c r="B14" i="397" a="1"/>
  <c r="B14" i="397" s="1"/>
  <c r="A14" i="396"/>
  <c r="C14" i="396"/>
  <c r="D14" i="396"/>
  <c r="E14" i="396"/>
  <c r="B15" i="396" a="1"/>
  <c r="B15" i="396" s="1"/>
  <c r="J13" i="396"/>
  <c r="K13" i="396"/>
  <c r="L13" i="396"/>
  <c r="I14" i="396" a="1"/>
  <c r="I14" i="396" s="1"/>
  <c r="L16" i="395"/>
  <c r="J16" i="395"/>
  <c r="H16" i="395"/>
  <c r="K16" i="395"/>
  <c r="L60" i="367"/>
  <c r="K60" i="367"/>
  <c r="H60" i="367"/>
  <c r="J60" i="367"/>
  <c r="I61" i="367" a="1"/>
  <c r="I61" i="367" s="1"/>
  <c r="D10" i="414"/>
  <c r="E10" i="414"/>
  <c r="A10" i="414"/>
  <c r="C10" i="414"/>
  <c r="D9" i="414"/>
  <c r="E9" i="414"/>
  <c r="A9" i="414"/>
  <c r="C9" i="414"/>
  <c r="L9" i="400"/>
  <c r="J9" i="400"/>
  <c r="H9" i="400"/>
  <c r="K9" i="400"/>
  <c r="H10" i="399"/>
  <c r="I12" i="399" a="1"/>
  <c r="I12" i="399" s="1"/>
  <c r="I13" i="399" s="1" a="1"/>
  <c r="I13" i="399" s="1"/>
  <c r="L13" i="399" s="1"/>
  <c r="H11" i="399"/>
  <c r="C10" i="399"/>
  <c r="J11" i="399"/>
  <c r="B11" i="399" a="1"/>
  <c r="B11" i="399" s="1"/>
  <c r="D11" i="399" s="1"/>
  <c r="K10" i="399"/>
  <c r="D10" i="399"/>
  <c r="J10" i="399"/>
  <c r="E10" i="399"/>
  <c r="K11" i="399"/>
  <c r="L10" i="399"/>
  <c r="C14" i="395"/>
  <c r="D14" i="395"/>
  <c r="E14" i="395"/>
  <c r="A14" i="395"/>
  <c r="B15" i="395" a="1"/>
  <c r="B15" i="395" s="1"/>
  <c r="E39" i="457"/>
  <c r="D39" i="457"/>
  <c r="C39" i="457"/>
  <c r="F39" i="457"/>
  <c r="B40" i="457" a="1"/>
  <c r="B40" i="457" s="1"/>
  <c r="A40" i="457" s="1"/>
  <c r="C13" i="397"/>
  <c r="D13" i="397"/>
  <c r="E13" i="397"/>
  <c r="H13" i="396"/>
  <c r="H14" i="397"/>
  <c r="J14" i="397"/>
  <c r="L14" i="397"/>
  <c r="K14" i="397"/>
  <c r="I16" i="397" a="1"/>
  <c r="I16" i="397" s="1"/>
  <c r="K15" i="397"/>
  <c r="J15" i="397"/>
  <c r="L15" i="397"/>
  <c r="E11" i="398"/>
  <c r="A11" i="398"/>
  <c r="C11" i="398"/>
  <c r="D11" i="398"/>
  <c r="C8" i="429"/>
  <c r="D8" i="429"/>
  <c r="A8" i="429"/>
  <c r="E8" i="429"/>
  <c r="B12" i="398" a="1"/>
  <c r="B12" i="398" s="1"/>
  <c r="H11" i="398"/>
  <c r="L11" i="398"/>
  <c r="K11" i="398"/>
  <c r="J11" i="398"/>
  <c r="L8" i="429"/>
  <c r="J8" i="429"/>
  <c r="H8" i="429"/>
  <c r="K8" i="429"/>
  <c r="D9" i="400"/>
  <c r="E9" i="400"/>
  <c r="C9" i="400"/>
  <c r="A9" i="400"/>
  <c r="I12" i="398" a="1"/>
  <c r="I12" i="398" s="1"/>
  <c r="L16" i="393" l="1"/>
  <c r="K16" i="393"/>
  <c r="J16" i="393"/>
  <c r="H16" i="393"/>
  <c r="L19" i="391"/>
  <c r="I20" i="391" a="1"/>
  <c r="I20" i="391" s="1"/>
  <c r="J20" i="391" s="1"/>
  <c r="K19" i="391"/>
  <c r="H19" i="391"/>
  <c r="H17" i="393"/>
  <c r="K17" i="393"/>
  <c r="J17" i="393"/>
  <c r="L17" i="393"/>
  <c r="I18" i="393" a="1"/>
  <c r="I18" i="393" s="1"/>
  <c r="C18" i="393"/>
  <c r="D18" i="393"/>
  <c r="E18" i="393"/>
  <c r="A18" i="393"/>
  <c r="B19" i="393" a="1"/>
  <c r="B19" i="393" s="1"/>
  <c r="A20" i="391"/>
  <c r="D20" i="391"/>
  <c r="C20" i="391"/>
  <c r="E20" i="391"/>
  <c r="B21" i="391" a="1"/>
  <c r="B21" i="391" s="1"/>
  <c r="A25" i="387"/>
  <c r="D25" i="387"/>
  <c r="C25" i="387"/>
  <c r="E25" i="387"/>
  <c r="J27" i="387"/>
  <c r="K27" i="387"/>
  <c r="L27" i="387"/>
  <c r="H27" i="387"/>
  <c r="I28" i="387" a="1"/>
  <c r="I28" i="387" s="1"/>
  <c r="B27" i="387" a="1"/>
  <c r="B27" i="387" s="1"/>
  <c r="E27" i="385"/>
  <c r="A27" i="385"/>
  <c r="B28" i="385" a="1"/>
  <c r="B28" i="385" s="1"/>
  <c r="E28" i="385" s="1"/>
  <c r="D27" i="385"/>
  <c r="C23" i="384"/>
  <c r="A23" i="384"/>
  <c r="D23" i="384"/>
  <c r="E23" i="384"/>
  <c r="C24" i="384"/>
  <c r="A24" i="384"/>
  <c r="E24" i="384"/>
  <c r="D24" i="384"/>
  <c r="C32" i="433"/>
  <c r="B33" i="433" a="1"/>
  <c r="B33" i="433" s="1"/>
  <c r="E33" i="433" s="1"/>
  <c r="D32" i="433"/>
  <c r="E32" i="433"/>
  <c r="C32" i="381"/>
  <c r="A32" i="381"/>
  <c r="E32" i="381"/>
  <c r="D32" i="381"/>
  <c r="B33" i="381" a="1"/>
  <c r="B33" i="381" s="1"/>
  <c r="I32" i="382" a="1"/>
  <c r="I32" i="382" s="1"/>
  <c r="K31" i="381"/>
  <c r="L31" i="381"/>
  <c r="J31" i="381"/>
  <c r="L36" i="376"/>
  <c r="J36" i="376"/>
  <c r="H36" i="376"/>
  <c r="K36" i="376"/>
  <c r="I37" i="376" a="1"/>
  <c r="I37" i="376" s="1"/>
  <c r="C37" i="376"/>
  <c r="D37" i="376"/>
  <c r="E37" i="376"/>
  <c r="A37" i="376"/>
  <c r="B38" i="376" a="1"/>
  <c r="B38" i="376" s="1"/>
  <c r="J39" i="375"/>
  <c r="I40" i="375" a="1"/>
  <c r="I40" i="375" s="1"/>
  <c r="K39" i="375"/>
  <c r="L39" i="375"/>
  <c r="H39" i="375"/>
  <c r="A37" i="375"/>
  <c r="C37" i="375"/>
  <c r="D37" i="375"/>
  <c r="E37" i="375"/>
  <c r="D35" i="372"/>
  <c r="B36" i="372" a="1"/>
  <c r="B36" i="372" s="1"/>
  <c r="E35" i="372"/>
  <c r="C35" i="372"/>
  <c r="E37" i="458"/>
  <c r="D37" i="458"/>
  <c r="A37" i="458"/>
  <c r="C37" i="458"/>
  <c r="B38" i="458" a="1"/>
  <c r="B38" i="458" s="1"/>
  <c r="A11" i="414"/>
  <c r="C11" i="414"/>
  <c r="D11" i="414"/>
  <c r="E11" i="414"/>
  <c r="B12" i="414" a="1"/>
  <c r="B12" i="414" s="1"/>
  <c r="J10" i="429"/>
  <c r="K10" i="429"/>
  <c r="H10" i="429"/>
  <c r="L10" i="429"/>
  <c r="B10" i="429" a="1"/>
  <c r="B10" i="429" s="1"/>
  <c r="B11" i="429" s="1" a="1"/>
  <c r="B11" i="429" s="1"/>
  <c r="B12" i="429" s="1" a="1"/>
  <c r="B12" i="429" s="1"/>
  <c r="A9" i="429"/>
  <c r="C9" i="429"/>
  <c r="E9" i="429"/>
  <c r="D9" i="429"/>
  <c r="H9" i="429"/>
  <c r="K9" i="429"/>
  <c r="L9" i="429"/>
  <c r="J9" i="429"/>
  <c r="I11" i="429" a="1"/>
  <c r="I11" i="429" s="1"/>
  <c r="I12" i="429" s="1" a="1"/>
  <c r="I12" i="429" s="1"/>
  <c r="L10" i="400"/>
  <c r="J10" i="400"/>
  <c r="H10" i="400"/>
  <c r="K10" i="400"/>
  <c r="K11" i="400"/>
  <c r="H11" i="400"/>
  <c r="L11" i="400"/>
  <c r="J11" i="400"/>
  <c r="I12" i="400" a="1"/>
  <c r="I12" i="400" s="1"/>
  <c r="B12" i="400" a="1"/>
  <c r="B12" i="400" s="1"/>
  <c r="E11" i="400"/>
  <c r="C11" i="400"/>
  <c r="A11" i="400"/>
  <c r="D11" i="400"/>
  <c r="I17" i="397" a="1"/>
  <c r="I17" i="397" s="1"/>
  <c r="H17" i="397" s="1"/>
  <c r="H16" i="397"/>
  <c r="C14" i="397"/>
  <c r="D14" i="397"/>
  <c r="A14" i="397"/>
  <c r="E14" i="397"/>
  <c r="B15" i="397" a="1"/>
  <c r="B15" i="397" s="1"/>
  <c r="J14" i="396"/>
  <c r="L14" i="396"/>
  <c r="K14" i="396"/>
  <c r="I15" i="396" a="1"/>
  <c r="I15" i="396" s="1"/>
  <c r="B16" i="396" a="1"/>
  <c r="B16" i="396" s="1"/>
  <c r="C15" i="396"/>
  <c r="E15" i="396"/>
  <c r="A15" i="396"/>
  <c r="D15" i="396"/>
  <c r="J17" i="395"/>
  <c r="L17" i="395"/>
  <c r="H17" i="395"/>
  <c r="K17" i="395"/>
  <c r="J61" i="367"/>
  <c r="H61" i="367"/>
  <c r="L61" i="367"/>
  <c r="K61" i="367"/>
  <c r="I62" i="367" a="1"/>
  <c r="I62" i="367" s="1"/>
  <c r="L12" i="399"/>
  <c r="K13" i="399"/>
  <c r="C11" i="399"/>
  <c r="B12" i="399" a="1"/>
  <c r="B12" i="399" s="1"/>
  <c r="A12" i="399" s="1"/>
  <c r="I14" i="399" a="1"/>
  <c r="I14" i="399" s="1"/>
  <c r="J14" i="399" s="1"/>
  <c r="H13" i="399"/>
  <c r="A11" i="399"/>
  <c r="J12" i="399"/>
  <c r="J13" i="399"/>
  <c r="K12" i="399"/>
  <c r="E11" i="399"/>
  <c r="H12" i="399"/>
  <c r="A15" i="395"/>
  <c r="D15" i="395"/>
  <c r="E15" i="395"/>
  <c r="C15" i="395"/>
  <c r="D40" i="457"/>
  <c r="E40" i="457"/>
  <c r="C40" i="457"/>
  <c r="H14" i="396"/>
  <c r="B13" i="398" a="1"/>
  <c r="B13" i="398" s="1"/>
  <c r="B14" i="398" s="1" a="1"/>
  <c r="B14" i="398" s="1"/>
  <c r="D12" i="398"/>
  <c r="A12" i="398"/>
  <c r="E12" i="398"/>
  <c r="C12" i="398"/>
  <c r="B8" i="415" a="1"/>
  <c r="B8" i="415" s="1"/>
  <c r="J12" i="398"/>
  <c r="K12" i="398"/>
  <c r="H12" i="398"/>
  <c r="L12" i="398"/>
  <c r="I8" i="415" a="1"/>
  <c r="I8" i="415" s="1"/>
  <c r="L16" i="397"/>
  <c r="J16" i="397"/>
  <c r="K16" i="397"/>
  <c r="I13" i="398" a="1"/>
  <c r="I13" i="398" s="1"/>
  <c r="K20" i="391" l="1"/>
  <c r="H20" i="391"/>
  <c r="L20" i="391"/>
  <c r="I21" i="391" a="1"/>
  <c r="I21" i="391" s="1"/>
  <c r="H21" i="391" s="1"/>
  <c r="J18" i="393"/>
  <c r="K18" i="393"/>
  <c r="H18" i="393"/>
  <c r="L18" i="393"/>
  <c r="I19" i="393" a="1"/>
  <c r="I19" i="393" s="1"/>
  <c r="A19" i="393"/>
  <c r="C19" i="393"/>
  <c r="E19" i="393"/>
  <c r="D19" i="393"/>
  <c r="B20" i="393" a="1"/>
  <c r="B20" i="393" s="1"/>
  <c r="A21" i="391"/>
  <c r="D21" i="391"/>
  <c r="E21" i="391"/>
  <c r="C21" i="391"/>
  <c r="B22" i="391" a="1"/>
  <c r="B22" i="391" s="1"/>
  <c r="K28" i="387"/>
  <c r="L28" i="387"/>
  <c r="H28" i="387"/>
  <c r="J28" i="387"/>
  <c r="I29" i="387" a="1"/>
  <c r="I29" i="387" s="1"/>
  <c r="D27" i="387"/>
  <c r="C27" i="387"/>
  <c r="E27" i="387"/>
  <c r="B28" i="387" a="1"/>
  <c r="B28" i="387" s="1"/>
  <c r="D28" i="385"/>
  <c r="B29" i="385" a="1"/>
  <c r="B29" i="385" s="1"/>
  <c r="A29" i="385" s="1"/>
  <c r="A28" i="385"/>
  <c r="C28" i="385"/>
  <c r="D33" i="433"/>
  <c r="B34" i="433" a="1"/>
  <c r="B34" i="433" s="1"/>
  <c r="A34" i="433" s="1"/>
  <c r="A33" i="433"/>
  <c r="C33" i="433"/>
  <c r="J32" i="382"/>
  <c r="K32" i="382"/>
  <c r="H32" i="382"/>
  <c r="L32" i="382"/>
  <c r="E33" i="381"/>
  <c r="C33" i="381"/>
  <c r="D33" i="381"/>
  <c r="A33" i="381"/>
  <c r="B34" i="381" a="1"/>
  <c r="B34" i="381" s="1"/>
  <c r="L32" i="381"/>
  <c r="K32" i="381"/>
  <c r="J32" i="381"/>
  <c r="L37" i="376"/>
  <c r="K37" i="376"/>
  <c r="H37" i="376"/>
  <c r="J37" i="376"/>
  <c r="I38" i="376" a="1"/>
  <c r="I38" i="376" s="1"/>
  <c r="A38" i="376"/>
  <c r="D38" i="376"/>
  <c r="C38" i="376"/>
  <c r="E38" i="376"/>
  <c r="B39" i="376" a="1"/>
  <c r="B39" i="376" s="1"/>
  <c r="A38" i="375"/>
  <c r="C38" i="375"/>
  <c r="E38" i="375"/>
  <c r="D38" i="375"/>
  <c r="J40" i="375"/>
  <c r="I41" i="375" a="1"/>
  <c r="I41" i="375" s="1"/>
  <c r="H40" i="375"/>
  <c r="K36" i="479"/>
  <c r="L36" i="479"/>
  <c r="B37" i="372" a="1"/>
  <c r="B37" i="372" s="1"/>
  <c r="E37" i="372" s="1"/>
  <c r="L36" i="375"/>
  <c r="K36" i="375"/>
  <c r="C36" i="372"/>
  <c r="A36" i="372"/>
  <c r="D36" i="372"/>
  <c r="E36" i="372"/>
  <c r="C38" i="458"/>
  <c r="E38" i="458"/>
  <c r="D38" i="458"/>
  <c r="A38" i="458"/>
  <c r="B39" i="458" a="1"/>
  <c r="B39" i="458" s="1"/>
  <c r="D12" i="414"/>
  <c r="A12" i="414"/>
  <c r="E12" i="414"/>
  <c r="C12" i="414"/>
  <c r="B13" i="414" a="1"/>
  <c r="B13" i="414" s="1"/>
  <c r="D12" i="429"/>
  <c r="E12" i="429"/>
  <c r="C12" i="429"/>
  <c r="A12" i="429"/>
  <c r="B13" i="429" a="1"/>
  <c r="B13" i="429" s="1"/>
  <c r="B14" i="429" s="1" a="1"/>
  <c r="B14" i="429" s="1"/>
  <c r="B15" i="429" s="1" a="1"/>
  <c r="B15" i="429" s="1"/>
  <c r="J12" i="429"/>
  <c r="H12" i="429"/>
  <c r="L12" i="429"/>
  <c r="K12" i="429"/>
  <c r="I13" i="400" a="1"/>
  <c r="I13" i="400" s="1"/>
  <c r="J12" i="400"/>
  <c r="H12" i="400"/>
  <c r="L12" i="400"/>
  <c r="K12" i="400"/>
  <c r="H11" i="429"/>
  <c r="K11" i="429"/>
  <c r="L11" i="429"/>
  <c r="J11" i="429"/>
  <c r="I13" i="429" a="1"/>
  <c r="I13" i="429" s="1"/>
  <c r="C11" i="429"/>
  <c r="D11" i="429"/>
  <c r="A11" i="429"/>
  <c r="E11" i="429"/>
  <c r="D10" i="429"/>
  <c r="C10" i="429"/>
  <c r="E10" i="429"/>
  <c r="A10" i="429"/>
  <c r="C12" i="400"/>
  <c r="A12" i="400"/>
  <c r="D12" i="400"/>
  <c r="E12" i="400"/>
  <c r="B13" i="400" a="1"/>
  <c r="B13" i="400" s="1"/>
  <c r="K17" i="397"/>
  <c r="J17" i="397"/>
  <c r="L17" i="397"/>
  <c r="I18" i="397" a="1"/>
  <c r="I18" i="397" s="1"/>
  <c r="H18" i="397" s="1"/>
  <c r="A15" i="397"/>
  <c r="E15" i="397"/>
  <c r="D15" i="397"/>
  <c r="C15" i="397"/>
  <c r="B16" i="397" a="1"/>
  <c r="B16" i="397" s="1"/>
  <c r="J15" i="396"/>
  <c r="K15" i="396"/>
  <c r="L15" i="396"/>
  <c r="I16" i="396" a="1"/>
  <c r="I16" i="396" s="1"/>
  <c r="A16" i="396"/>
  <c r="C16" i="396"/>
  <c r="D16" i="396"/>
  <c r="E16" i="396"/>
  <c r="B17" i="396" a="1"/>
  <c r="B17" i="396" s="1"/>
  <c r="H15" i="396"/>
  <c r="D16" i="395"/>
  <c r="E16" i="395"/>
  <c r="J62" i="367"/>
  <c r="H62" i="367"/>
  <c r="K62" i="367"/>
  <c r="L62" i="367"/>
  <c r="I63" i="367" a="1"/>
  <c r="I63" i="367" s="1"/>
  <c r="B13" i="399" a="1"/>
  <c r="B13" i="399" s="1"/>
  <c r="B14" i="399" s="1" a="1"/>
  <c r="B14" i="399" s="1"/>
  <c r="C14" i="399" s="1"/>
  <c r="I15" i="399" a="1"/>
  <c r="I15" i="399" s="1"/>
  <c r="H15" i="399" s="1"/>
  <c r="L14" i="399"/>
  <c r="E12" i="399"/>
  <c r="K14" i="399"/>
  <c r="C12" i="399"/>
  <c r="H14" i="399"/>
  <c r="D12" i="399"/>
  <c r="I14" i="398" a="1"/>
  <c r="I14" i="398" s="1"/>
  <c r="K13" i="398"/>
  <c r="L13" i="398"/>
  <c r="H13" i="398"/>
  <c r="J13" i="398"/>
  <c r="I9" i="415" a="1"/>
  <c r="I9" i="415" s="1"/>
  <c r="H8" i="415"/>
  <c r="L8" i="415"/>
  <c r="J8" i="415"/>
  <c r="K8" i="415"/>
  <c r="B9" i="415" a="1"/>
  <c r="B9" i="415" s="1"/>
  <c r="E8" i="415"/>
  <c r="A8" i="415"/>
  <c r="C8" i="415"/>
  <c r="D8" i="415"/>
  <c r="B15" i="398" a="1"/>
  <c r="B15" i="398" s="1"/>
  <c r="B16" i="398" s="1" a="1"/>
  <c r="B16" i="398" s="1"/>
  <c r="D14" i="398"/>
  <c r="C14" i="398"/>
  <c r="E14" i="398"/>
  <c r="A14" i="398"/>
  <c r="E13" i="398"/>
  <c r="C13" i="398"/>
  <c r="D13" i="398"/>
  <c r="A13" i="398"/>
  <c r="J21" i="391" l="1"/>
  <c r="K21" i="391"/>
  <c r="L21" i="391"/>
  <c r="H19" i="393"/>
  <c r="J19" i="393"/>
  <c r="L19" i="393"/>
  <c r="K19" i="393"/>
  <c r="I20" i="393" a="1"/>
  <c r="I20" i="393" s="1"/>
  <c r="C20" i="393"/>
  <c r="D20" i="393"/>
  <c r="A20" i="393"/>
  <c r="E20" i="393"/>
  <c r="B21" i="393" a="1"/>
  <c r="B21" i="393" s="1"/>
  <c r="A22" i="391"/>
  <c r="C22" i="391"/>
  <c r="E22" i="391"/>
  <c r="D22" i="391"/>
  <c r="B23" i="391" a="1"/>
  <c r="B23" i="391" s="1"/>
  <c r="H29" i="387"/>
  <c r="K29" i="387"/>
  <c r="J29" i="387"/>
  <c r="L29" i="387"/>
  <c r="I30" i="387" a="1"/>
  <c r="I30" i="387" s="1"/>
  <c r="C28" i="387"/>
  <c r="E28" i="387"/>
  <c r="D28" i="387"/>
  <c r="B30" i="385" a="1"/>
  <c r="B30" i="385" s="1"/>
  <c r="E30" i="385" s="1"/>
  <c r="E29" i="385"/>
  <c r="C29" i="385"/>
  <c r="D29" i="385"/>
  <c r="E34" i="433"/>
  <c r="C34" i="433"/>
  <c r="D34" i="433"/>
  <c r="E34" i="381"/>
  <c r="D34" i="381"/>
  <c r="C34" i="381"/>
  <c r="A34" i="381"/>
  <c r="B35" i="381" a="1"/>
  <c r="B35" i="381" s="1"/>
  <c r="K33" i="381"/>
  <c r="L33" i="381"/>
  <c r="J33" i="381"/>
  <c r="A39" i="376"/>
  <c r="E39" i="376"/>
  <c r="C39" i="376"/>
  <c r="D39" i="376"/>
  <c r="B40" i="376" a="1"/>
  <c r="B40" i="376" s="1"/>
  <c r="J38" i="376"/>
  <c r="K38" i="376"/>
  <c r="H38" i="376"/>
  <c r="L38" i="376"/>
  <c r="I39" i="376" a="1"/>
  <c r="I39" i="376" s="1"/>
  <c r="J41" i="375"/>
  <c r="I42" i="375" a="1"/>
  <c r="I42" i="375" s="1"/>
  <c r="K41" i="375"/>
  <c r="L41" i="375"/>
  <c r="H41" i="375"/>
  <c r="A39" i="375"/>
  <c r="C39" i="375"/>
  <c r="E39" i="375"/>
  <c r="D39" i="375"/>
  <c r="A37" i="372"/>
  <c r="C37" i="372"/>
  <c r="D37" i="372"/>
  <c r="A39" i="458"/>
  <c r="C39" i="458"/>
  <c r="E39" i="458"/>
  <c r="D39" i="458"/>
  <c r="B40" i="458" a="1"/>
  <c r="B40" i="458" s="1"/>
  <c r="B41" i="458" s="1" a="1"/>
  <c r="B41" i="458" s="1"/>
  <c r="A13" i="414"/>
  <c r="D13" i="414"/>
  <c r="E13" i="414"/>
  <c r="C13" i="414"/>
  <c r="B14" i="414" a="1"/>
  <c r="B14" i="414" s="1"/>
  <c r="J13" i="429"/>
  <c r="L13" i="429"/>
  <c r="H13" i="429"/>
  <c r="K13" i="429"/>
  <c r="I14" i="429" a="1"/>
  <c r="I14" i="429" s="1"/>
  <c r="A14" i="429"/>
  <c r="C14" i="429"/>
  <c r="D14" i="429"/>
  <c r="E14" i="429"/>
  <c r="J13" i="400"/>
  <c r="H13" i="400"/>
  <c r="L13" i="400"/>
  <c r="K13" i="400"/>
  <c r="I14" i="400" a="1"/>
  <c r="I14" i="400" s="1"/>
  <c r="B16" i="429" a="1"/>
  <c r="B16" i="429" s="1"/>
  <c r="C15" i="429"/>
  <c r="E15" i="429"/>
  <c r="A15" i="429"/>
  <c r="D15" i="429"/>
  <c r="C13" i="429"/>
  <c r="D13" i="429"/>
  <c r="A13" i="429"/>
  <c r="E13" i="429"/>
  <c r="E13" i="400"/>
  <c r="C13" i="400"/>
  <c r="A13" i="400"/>
  <c r="D13" i="400"/>
  <c r="B14" i="400" a="1"/>
  <c r="B14" i="400" s="1"/>
  <c r="B15" i="400" s="1" a="1"/>
  <c r="B15" i="400" s="1"/>
  <c r="A16" i="398"/>
  <c r="D16" i="398"/>
  <c r="E16" i="398"/>
  <c r="C16" i="398"/>
  <c r="B17" i="398" a="1"/>
  <c r="B17" i="398" s="1"/>
  <c r="J18" i="397"/>
  <c r="K18" i="397"/>
  <c r="L18" i="397"/>
  <c r="I19" i="397" a="1"/>
  <c r="I19" i="397" s="1"/>
  <c r="J19" i="397" s="1"/>
  <c r="C16" i="397"/>
  <c r="D16" i="397"/>
  <c r="E16" i="397"/>
  <c r="A16" i="397"/>
  <c r="J16" i="396"/>
  <c r="I17" i="396" a="1"/>
  <c r="I17" i="396" s="1"/>
  <c r="L16" i="396"/>
  <c r="K16" i="396"/>
  <c r="H16" i="396"/>
  <c r="C17" i="396"/>
  <c r="D17" i="396"/>
  <c r="A17" i="396"/>
  <c r="E17" i="396"/>
  <c r="B18" i="396" a="1"/>
  <c r="B18" i="396" s="1"/>
  <c r="E17" i="395"/>
  <c r="D17" i="395"/>
  <c r="L63" i="367"/>
  <c r="J63" i="367"/>
  <c r="H63" i="367"/>
  <c r="K63" i="367"/>
  <c r="I64" i="367" a="1"/>
  <c r="I64" i="367" s="1"/>
  <c r="B15" i="399" a="1"/>
  <c r="B15" i="399" s="1"/>
  <c r="A15" i="399" s="1"/>
  <c r="D13" i="399"/>
  <c r="J15" i="399"/>
  <c r="E13" i="399"/>
  <c r="D14" i="399"/>
  <c r="L15" i="399"/>
  <c r="A14" i="399"/>
  <c r="A13" i="399"/>
  <c r="I16" i="399" a="1"/>
  <c r="I16" i="399" s="1"/>
  <c r="K15" i="399"/>
  <c r="C13" i="399"/>
  <c r="E14" i="399"/>
  <c r="J18" i="395"/>
  <c r="K18" i="395"/>
  <c r="H18" i="395"/>
  <c r="L18" i="395"/>
  <c r="B25" i="384" a="1"/>
  <c r="B25" i="384" s="1"/>
  <c r="B27" i="384" s="1" a="1"/>
  <c r="B27" i="384" s="1"/>
  <c r="A15" i="398"/>
  <c r="C15" i="398"/>
  <c r="E15" i="398"/>
  <c r="D15" i="398"/>
  <c r="B10" i="415" a="1"/>
  <c r="B10" i="415" s="1"/>
  <c r="B11" i="415" s="1" a="1"/>
  <c r="B11" i="415" s="1"/>
  <c r="E9" i="415"/>
  <c r="D9" i="415"/>
  <c r="C9" i="415"/>
  <c r="A9" i="415"/>
  <c r="J14" i="398"/>
  <c r="K14" i="398"/>
  <c r="H14" i="398"/>
  <c r="L14" i="398"/>
  <c r="I15" i="398" a="1"/>
  <c r="I15" i="398" s="1"/>
  <c r="J9" i="415"/>
  <c r="H9" i="415"/>
  <c r="L9" i="415"/>
  <c r="K9" i="415"/>
  <c r="I10" i="415" a="1"/>
  <c r="I10" i="415" s="1"/>
  <c r="H20" i="393" l="1"/>
  <c r="J20" i="393"/>
  <c r="L20" i="393"/>
  <c r="K20" i="393"/>
  <c r="I21" i="393" a="1"/>
  <c r="I21" i="393" s="1"/>
  <c r="A21" i="393"/>
  <c r="C21" i="393"/>
  <c r="D21" i="393"/>
  <c r="E21" i="393"/>
  <c r="B22" i="393" a="1"/>
  <c r="B22" i="393" s="1"/>
  <c r="A23" i="391"/>
  <c r="D23" i="391"/>
  <c r="C23" i="391"/>
  <c r="E23" i="391"/>
  <c r="B24" i="391" a="1"/>
  <c r="B24" i="391" s="1"/>
  <c r="J30" i="387"/>
  <c r="K30" i="387"/>
  <c r="H30" i="387"/>
  <c r="L30" i="387"/>
  <c r="B31" i="385" a="1"/>
  <c r="B31" i="385" s="1"/>
  <c r="B32" i="385" s="1" a="1"/>
  <c r="B32" i="385" s="1"/>
  <c r="A32" i="385" s="1"/>
  <c r="C30" i="385"/>
  <c r="D30" i="385"/>
  <c r="A27" i="384"/>
  <c r="B28" i="384" a="1"/>
  <c r="B28" i="384" s="1"/>
  <c r="A35" i="381"/>
  <c r="C35" i="381"/>
  <c r="D35" i="381"/>
  <c r="E35" i="381"/>
  <c r="K34" i="381"/>
  <c r="L34" i="381"/>
  <c r="H39" i="376"/>
  <c r="J39" i="376"/>
  <c r="L39" i="376"/>
  <c r="K39" i="376"/>
  <c r="I40" i="376" a="1"/>
  <c r="I40" i="376" s="1"/>
  <c r="D40" i="376"/>
  <c r="A40" i="376"/>
  <c r="E40" i="376"/>
  <c r="C40" i="376"/>
  <c r="B41" i="376" a="1"/>
  <c r="B41" i="376" s="1"/>
  <c r="A40" i="375"/>
  <c r="C40" i="375"/>
  <c r="E40" i="375"/>
  <c r="D40" i="375"/>
  <c r="J42" i="375"/>
  <c r="I43" i="375" a="1"/>
  <c r="I43" i="375" s="1"/>
  <c r="L42" i="375"/>
  <c r="H42" i="375"/>
  <c r="K42" i="375"/>
  <c r="C41" i="458"/>
  <c r="E41" i="458"/>
  <c r="A41" i="458"/>
  <c r="D41" i="458"/>
  <c r="E40" i="458"/>
  <c r="D40" i="458"/>
  <c r="C40" i="458"/>
  <c r="A40" i="458"/>
  <c r="B42" i="458" a="1"/>
  <c r="B42" i="458" s="1"/>
  <c r="C14" i="414"/>
  <c r="E14" i="414"/>
  <c r="A14" i="414"/>
  <c r="D14" i="414"/>
  <c r="B15" i="414" a="1"/>
  <c r="B15" i="414" s="1"/>
  <c r="D16" i="429"/>
  <c r="A16" i="429"/>
  <c r="C16" i="429"/>
  <c r="E16" i="429"/>
  <c r="B17" i="429" a="1"/>
  <c r="B17" i="429" s="1"/>
  <c r="H14" i="400"/>
  <c r="K14" i="400"/>
  <c r="L14" i="400"/>
  <c r="J14" i="400"/>
  <c r="I15" i="400" a="1"/>
  <c r="I15" i="400" s="1"/>
  <c r="L14" i="429"/>
  <c r="K14" i="429"/>
  <c r="J14" i="429"/>
  <c r="H14" i="429"/>
  <c r="I15" i="429" a="1"/>
  <c r="I15" i="429" s="1"/>
  <c r="D15" i="400"/>
  <c r="C15" i="400"/>
  <c r="E15" i="400"/>
  <c r="A15" i="400"/>
  <c r="B16" i="400" a="1"/>
  <c r="B16" i="400" s="1"/>
  <c r="C14" i="400"/>
  <c r="A14" i="400"/>
  <c r="D14" i="400"/>
  <c r="E14" i="400"/>
  <c r="K16" i="399"/>
  <c r="I17" i="399" a="1"/>
  <c r="I17" i="399" s="1"/>
  <c r="B18" i="398" a="1"/>
  <c r="B18" i="398" s="1"/>
  <c r="C17" i="398"/>
  <c r="E17" i="398"/>
  <c r="A17" i="398"/>
  <c r="D17" i="398"/>
  <c r="L19" i="397"/>
  <c r="H19" i="397"/>
  <c r="K19" i="397"/>
  <c r="J17" i="396"/>
  <c r="H17" i="396"/>
  <c r="K17" i="396"/>
  <c r="L17" i="396"/>
  <c r="I18" i="396" a="1"/>
  <c r="I18" i="396" s="1"/>
  <c r="A18" i="396"/>
  <c r="C18" i="396"/>
  <c r="D18" i="396"/>
  <c r="E18" i="396"/>
  <c r="B19" i="396" a="1"/>
  <c r="B19" i="396" s="1"/>
  <c r="I21" i="395" a="1"/>
  <c r="I21" i="395" s="1"/>
  <c r="K20" i="395"/>
  <c r="H20" i="395"/>
  <c r="L20" i="395"/>
  <c r="J19" i="395"/>
  <c r="K19" i="395"/>
  <c r="L19" i="395"/>
  <c r="H19" i="395"/>
  <c r="B20" i="395" a="1"/>
  <c r="B20" i="395" s="1"/>
  <c r="D18" i="395"/>
  <c r="E18" i="395"/>
  <c r="I65" i="367" a="1"/>
  <c r="I65" i="367" s="1"/>
  <c r="J64" i="367"/>
  <c r="L64" i="367"/>
  <c r="K64" i="367"/>
  <c r="H64" i="367"/>
  <c r="E23" i="400"/>
  <c r="D23" i="400"/>
  <c r="B16" i="399" a="1"/>
  <c r="B16" i="399" s="1"/>
  <c r="D16" i="399" s="1"/>
  <c r="H16" i="399"/>
  <c r="L16" i="399"/>
  <c r="J16" i="399"/>
  <c r="E15" i="399"/>
  <c r="D15" i="399"/>
  <c r="C15" i="399"/>
  <c r="B16" i="392" a="1"/>
  <c r="B16" i="392" s="1"/>
  <c r="A16" i="392" s="1"/>
  <c r="A25" i="384"/>
  <c r="C25" i="384"/>
  <c r="D25" i="384"/>
  <c r="E25" i="384"/>
  <c r="E10" i="415"/>
  <c r="D10" i="415"/>
  <c r="C10" i="415"/>
  <c r="A10" i="415"/>
  <c r="B12" i="415" a="1"/>
  <c r="B12" i="415" s="1"/>
  <c r="L10" i="415"/>
  <c r="H10" i="415"/>
  <c r="J10" i="415"/>
  <c r="K10" i="415"/>
  <c r="I11" i="415" a="1"/>
  <c r="I11" i="415" s="1"/>
  <c r="I16" i="398" a="1"/>
  <c r="I16" i="398" s="1"/>
  <c r="I17" i="398" s="1" a="1"/>
  <c r="I17" i="398" s="1"/>
  <c r="K15" i="398"/>
  <c r="L15" i="398"/>
  <c r="H15" i="398"/>
  <c r="J15" i="398"/>
  <c r="E11" i="415"/>
  <c r="D11" i="415"/>
  <c r="C11" i="415"/>
  <c r="A11" i="415"/>
  <c r="H21" i="393" l="1"/>
  <c r="L21" i="393"/>
  <c r="K21" i="393"/>
  <c r="J21" i="393"/>
  <c r="I22" i="393" a="1"/>
  <c r="I22" i="393" s="1"/>
  <c r="A22" i="393"/>
  <c r="D22" i="393"/>
  <c r="E22" i="393"/>
  <c r="C22" i="393"/>
  <c r="B23" i="393" a="1"/>
  <c r="B23" i="393" s="1"/>
  <c r="B34" i="393" s="1" a="1"/>
  <c r="B34" i="393" s="1"/>
  <c r="A24" i="391"/>
  <c r="D24" i="391"/>
  <c r="C24" i="391"/>
  <c r="E24" i="391"/>
  <c r="B25" i="391" a="1"/>
  <c r="B25" i="391" s="1"/>
  <c r="C31" i="385"/>
  <c r="A31" i="385"/>
  <c r="E32" i="385"/>
  <c r="D32" i="385"/>
  <c r="C32" i="385"/>
  <c r="B33" i="385" a="1"/>
  <c r="B33" i="385" s="1"/>
  <c r="A33" i="385" s="1"/>
  <c r="A28" i="384"/>
  <c r="D28" i="384"/>
  <c r="E28" i="384"/>
  <c r="C28" i="384"/>
  <c r="B29" i="384" a="1"/>
  <c r="B29" i="384" s="1"/>
  <c r="C27" i="384"/>
  <c r="D27" i="384"/>
  <c r="E27" i="384"/>
  <c r="L35" i="381"/>
  <c r="K35" i="381"/>
  <c r="I36" i="381" a="1"/>
  <c r="I36" i="381" s="1"/>
  <c r="B36" i="381" a="1"/>
  <c r="B36" i="381" s="1"/>
  <c r="A41" i="376"/>
  <c r="C41" i="376"/>
  <c r="D41" i="376"/>
  <c r="E41" i="376"/>
  <c r="B42" i="376" a="1"/>
  <c r="B42" i="376" s="1"/>
  <c r="K40" i="376"/>
  <c r="L40" i="376"/>
  <c r="J40" i="376"/>
  <c r="H40" i="376"/>
  <c r="I41" i="376" a="1"/>
  <c r="I41" i="376" s="1"/>
  <c r="J43" i="375"/>
  <c r="I44" i="375" a="1"/>
  <c r="I44" i="375" s="1"/>
  <c r="H43" i="375"/>
  <c r="K43" i="375"/>
  <c r="L43" i="375"/>
  <c r="A41" i="375"/>
  <c r="C41" i="375"/>
  <c r="E41" i="375"/>
  <c r="D41" i="375"/>
  <c r="A42" i="458"/>
  <c r="C42" i="458"/>
  <c r="D42" i="458"/>
  <c r="E42" i="458"/>
  <c r="C15" i="414"/>
  <c r="D15" i="414"/>
  <c r="E15" i="414"/>
  <c r="A15" i="414"/>
  <c r="B16" i="414" a="1"/>
  <c r="B16" i="414" s="1"/>
  <c r="H15" i="429"/>
  <c r="J15" i="429"/>
  <c r="K15" i="429"/>
  <c r="L15" i="429"/>
  <c r="I16" i="429" a="1"/>
  <c r="I16" i="429" s="1"/>
  <c r="L15" i="400"/>
  <c r="J15" i="400"/>
  <c r="H15" i="400"/>
  <c r="K15" i="400"/>
  <c r="I16" i="400" a="1"/>
  <c r="I16" i="400" s="1"/>
  <c r="C17" i="429"/>
  <c r="A17" i="429"/>
  <c r="D17" i="429"/>
  <c r="E17" i="429"/>
  <c r="B18" i="429" a="1"/>
  <c r="B18" i="429" s="1"/>
  <c r="B19" i="429" s="1" a="1"/>
  <c r="B19" i="429" s="1"/>
  <c r="C16" i="400"/>
  <c r="E16" i="400"/>
  <c r="A16" i="400"/>
  <c r="D16" i="400"/>
  <c r="B17" i="400" a="1"/>
  <c r="B17" i="400" s="1"/>
  <c r="H17" i="398"/>
  <c r="K17" i="398"/>
  <c r="L17" i="398"/>
  <c r="J17" i="398"/>
  <c r="I18" i="398" a="1"/>
  <c r="I18" i="398" s="1"/>
  <c r="J17" i="399"/>
  <c r="H17" i="399"/>
  <c r="K17" i="399"/>
  <c r="L17" i="399"/>
  <c r="I18" i="399" a="1"/>
  <c r="I18" i="399" s="1"/>
  <c r="A18" i="398"/>
  <c r="D18" i="398"/>
  <c r="E18" i="398"/>
  <c r="C18" i="398"/>
  <c r="B19" i="398" a="1"/>
  <c r="B19" i="398" s="1"/>
  <c r="B20" i="398" s="1" a="1"/>
  <c r="B20" i="398" s="1"/>
  <c r="B21" i="398" s="1" a="1"/>
  <c r="B21" i="398" s="1"/>
  <c r="I19" i="396" a="1"/>
  <c r="I19" i="396" s="1"/>
  <c r="J18" i="396"/>
  <c r="K18" i="396"/>
  <c r="L18" i="396"/>
  <c r="H18" i="396"/>
  <c r="A19" i="396"/>
  <c r="C19" i="396"/>
  <c r="D19" i="396"/>
  <c r="E19" i="396"/>
  <c r="H21" i="395"/>
  <c r="K21" i="395"/>
  <c r="L21" i="395"/>
  <c r="J21" i="395"/>
  <c r="I22" i="395" a="1"/>
  <c r="I22" i="395" s="1"/>
  <c r="A20" i="395"/>
  <c r="E20" i="395"/>
  <c r="D20" i="395"/>
  <c r="C20" i="395"/>
  <c r="B21" i="395" a="1"/>
  <c r="B21" i="395" s="1"/>
  <c r="I66" i="367" a="1"/>
  <c r="I66" i="367" s="1"/>
  <c r="K65" i="367"/>
  <c r="H65" i="367"/>
  <c r="L65" i="367"/>
  <c r="J65" i="367"/>
  <c r="E16" i="399"/>
  <c r="B17" i="399" a="1"/>
  <c r="B17" i="399" s="1"/>
  <c r="E17" i="399" s="1"/>
  <c r="A16" i="399"/>
  <c r="C16" i="399"/>
  <c r="C16" i="392"/>
  <c r="D16" i="392"/>
  <c r="E16" i="392"/>
  <c r="B17" i="392" a="1"/>
  <c r="B17" i="392" s="1"/>
  <c r="D26" i="384"/>
  <c r="E26" i="384"/>
  <c r="L16" i="398"/>
  <c r="K16" i="398"/>
  <c r="H16" i="398"/>
  <c r="J16" i="398"/>
  <c r="B13" i="415" a="1"/>
  <c r="B13" i="415" s="1"/>
  <c r="C12" i="415"/>
  <c r="A12" i="415"/>
  <c r="E12" i="415"/>
  <c r="D12" i="415"/>
  <c r="H11" i="415"/>
  <c r="K11" i="415"/>
  <c r="L11" i="415"/>
  <c r="J11" i="415"/>
  <c r="I12" i="415" a="1"/>
  <c r="I12" i="415" s="1"/>
  <c r="A34" i="393" l="1"/>
  <c r="D34" i="393"/>
  <c r="E34" i="393"/>
  <c r="C34" i="393"/>
  <c r="H22" i="393"/>
  <c r="J22" i="393"/>
  <c r="L22" i="393"/>
  <c r="K22" i="393"/>
  <c r="I23" i="393" a="1"/>
  <c r="I23" i="393" s="1"/>
  <c r="A23" i="393"/>
  <c r="E23" i="393"/>
  <c r="C23" i="393"/>
  <c r="D23" i="393"/>
  <c r="A25" i="391"/>
  <c r="D25" i="391"/>
  <c r="C25" i="391"/>
  <c r="E25" i="391"/>
  <c r="A17" i="392"/>
  <c r="B18" i="392" a="1"/>
  <c r="B18" i="392" s="1"/>
  <c r="C33" i="385"/>
  <c r="B34" i="385" a="1"/>
  <c r="B34" i="385" s="1"/>
  <c r="E34" i="385" s="1"/>
  <c r="E33" i="385"/>
  <c r="D33" i="385"/>
  <c r="D29" i="384"/>
  <c r="E29" i="384"/>
  <c r="A29" i="384"/>
  <c r="C29" i="384"/>
  <c r="B30" i="384" a="1"/>
  <c r="B30" i="384" s="1"/>
  <c r="B31" i="384" s="1" a="1"/>
  <c r="B31" i="384" s="1"/>
  <c r="J36" i="381"/>
  <c r="K36" i="381"/>
  <c r="L36" i="381"/>
  <c r="H36" i="381"/>
  <c r="I37" i="381" a="1"/>
  <c r="I37" i="381" s="1"/>
  <c r="A36" i="381"/>
  <c r="C36" i="381"/>
  <c r="D36" i="381"/>
  <c r="B37" i="381" a="1"/>
  <c r="B37" i="381" s="1"/>
  <c r="K41" i="376"/>
  <c r="H41" i="376"/>
  <c r="L41" i="376"/>
  <c r="J41" i="376"/>
  <c r="I42" i="376" a="1"/>
  <c r="I42" i="376" s="1"/>
  <c r="E42" i="376"/>
  <c r="C42" i="376"/>
  <c r="A42" i="376"/>
  <c r="D42" i="376"/>
  <c r="B43" i="376" a="1"/>
  <c r="B43" i="376" s="1"/>
  <c r="J44" i="375"/>
  <c r="I45" i="375" a="1"/>
  <c r="I45" i="375" s="1"/>
  <c r="H44" i="375"/>
  <c r="A42" i="375"/>
  <c r="C42" i="375"/>
  <c r="D42" i="375"/>
  <c r="E42" i="375"/>
  <c r="A19" i="429"/>
  <c r="D19" i="429"/>
  <c r="C19" i="429"/>
  <c r="E19" i="429"/>
  <c r="B20" i="429" a="1"/>
  <c r="B20" i="429" s="1"/>
  <c r="C16" i="414"/>
  <c r="A16" i="414"/>
  <c r="D16" i="414"/>
  <c r="E16" i="414"/>
  <c r="B17" i="414" a="1"/>
  <c r="B17" i="414" s="1"/>
  <c r="I17" i="400" a="1"/>
  <c r="I17" i="400" s="1"/>
  <c r="J16" i="400"/>
  <c r="K16" i="400"/>
  <c r="H16" i="400"/>
  <c r="L16" i="400"/>
  <c r="E18" i="429"/>
  <c r="C18" i="429"/>
  <c r="D18" i="429"/>
  <c r="A18" i="429"/>
  <c r="J16" i="429"/>
  <c r="L16" i="429"/>
  <c r="H16" i="429"/>
  <c r="K16" i="429"/>
  <c r="I17" i="429" a="1"/>
  <c r="I17" i="429" s="1"/>
  <c r="C17" i="400"/>
  <c r="E17" i="400"/>
  <c r="A17" i="400"/>
  <c r="D17" i="400"/>
  <c r="B18" i="400" a="1"/>
  <c r="B18" i="400" s="1"/>
  <c r="J18" i="398"/>
  <c r="H18" i="398"/>
  <c r="K18" i="398"/>
  <c r="L18" i="398"/>
  <c r="I19" i="398" a="1"/>
  <c r="I19" i="398" s="1"/>
  <c r="A21" i="398"/>
  <c r="D21" i="398"/>
  <c r="E21" i="398"/>
  <c r="C21" i="398"/>
  <c r="B22" i="398" a="1"/>
  <c r="B22" i="398" s="1"/>
  <c r="A20" i="398"/>
  <c r="C20" i="398"/>
  <c r="D20" i="398"/>
  <c r="E20" i="398"/>
  <c r="J18" i="399"/>
  <c r="H18" i="399"/>
  <c r="K18" i="399"/>
  <c r="L18" i="399"/>
  <c r="I19" i="399" a="1"/>
  <c r="I19" i="399" s="1"/>
  <c r="C19" i="398"/>
  <c r="E19" i="398"/>
  <c r="A19" i="398"/>
  <c r="D19" i="398"/>
  <c r="H19" i="396"/>
  <c r="K19" i="396"/>
  <c r="L19" i="396"/>
  <c r="J19" i="396"/>
  <c r="I20" i="396" a="1"/>
  <c r="I20" i="396" s="1"/>
  <c r="K22" i="395"/>
  <c r="J22" i="395"/>
  <c r="L22" i="395"/>
  <c r="H22" i="395"/>
  <c r="A21" i="395"/>
  <c r="C21" i="395"/>
  <c r="D21" i="395"/>
  <c r="E21" i="395"/>
  <c r="K66" i="367"/>
  <c r="H66" i="367"/>
  <c r="J66" i="367"/>
  <c r="L66" i="367"/>
  <c r="I67" i="367" a="1"/>
  <c r="I67" i="367" s="1"/>
  <c r="D17" i="399"/>
  <c r="C17" i="399"/>
  <c r="B18" i="399" a="1"/>
  <c r="B18" i="399" s="1"/>
  <c r="A17" i="399"/>
  <c r="C17" i="392"/>
  <c r="D17" i="392"/>
  <c r="E17" i="392"/>
  <c r="J12" i="415"/>
  <c r="H12" i="415"/>
  <c r="K12" i="415"/>
  <c r="L12" i="415"/>
  <c r="I13" i="415" a="1"/>
  <c r="I13" i="415" s="1"/>
  <c r="I14" i="415" s="1" a="1"/>
  <c r="I14" i="415" s="1"/>
  <c r="A13" i="415"/>
  <c r="D13" i="415"/>
  <c r="C13" i="415"/>
  <c r="E13" i="415"/>
  <c r="B14" i="415" a="1"/>
  <c r="B14" i="415" s="1"/>
  <c r="H23" i="393" l="1"/>
  <c r="J23" i="393"/>
  <c r="K23" i="393"/>
  <c r="L23" i="393"/>
  <c r="I24" i="393" a="1"/>
  <c r="I24" i="393" s="1"/>
  <c r="I26" i="393" s="1" a="1"/>
  <c r="I26" i="393" s="1"/>
  <c r="D24" i="393"/>
  <c r="E24" i="393"/>
  <c r="A18" i="392"/>
  <c r="C18" i="392"/>
  <c r="D18" i="392"/>
  <c r="E18" i="392"/>
  <c r="B19" i="392" a="1"/>
  <c r="B19" i="392" s="1"/>
  <c r="D34" i="385"/>
  <c r="A34" i="385"/>
  <c r="C34" i="385"/>
  <c r="B35" i="385" a="1"/>
  <c r="B35" i="385" s="1"/>
  <c r="A31" i="384"/>
  <c r="E31" i="384"/>
  <c r="C31" i="384"/>
  <c r="D31" i="384"/>
  <c r="B32" i="384" a="1"/>
  <c r="B32" i="384" s="1"/>
  <c r="C30" i="384"/>
  <c r="D30" i="384"/>
  <c r="A30" i="384"/>
  <c r="E30" i="384"/>
  <c r="H37" i="381"/>
  <c r="J37" i="381"/>
  <c r="L37" i="381"/>
  <c r="K37" i="381"/>
  <c r="I38" i="381" a="1"/>
  <c r="I38" i="381" s="1"/>
  <c r="C37" i="381"/>
  <c r="D37" i="381"/>
  <c r="A37" i="381"/>
  <c r="B38" i="381" a="1"/>
  <c r="B38" i="381" s="1"/>
  <c r="C43" i="376"/>
  <c r="A43" i="376"/>
  <c r="D43" i="376"/>
  <c r="E43" i="376"/>
  <c r="K42" i="376"/>
  <c r="L42" i="376"/>
  <c r="H42" i="376"/>
  <c r="J42" i="376"/>
  <c r="I43" i="376" a="1"/>
  <c r="I43" i="376" s="1"/>
  <c r="J45" i="375"/>
  <c r="H45" i="375"/>
  <c r="K45" i="375"/>
  <c r="L45" i="375"/>
  <c r="A43" i="375"/>
  <c r="C43" i="375"/>
  <c r="E43" i="375"/>
  <c r="D43" i="375"/>
  <c r="C20" i="429"/>
  <c r="D20" i="429"/>
  <c r="E20" i="429"/>
  <c r="A20" i="429"/>
  <c r="B18" i="414" a="1"/>
  <c r="B18" i="414" s="1"/>
  <c r="C17" i="414"/>
  <c r="A17" i="414"/>
  <c r="D17" i="414"/>
  <c r="E17" i="414"/>
  <c r="B21" i="429" a="1"/>
  <c r="B21" i="429" s="1"/>
  <c r="B22" i="429" s="1" a="1"/>
  <c r="B22" i="429" s="1"/>
  <c r="J17" i="400"/>
  <c r="K17" i="400"/>
  <c r="H17" i="400"/>
  <c r="L17" i="400"/>
  <c r="I18" i="400" a="1"/>
  <c r="I18" i="400" s="1"/>
  <c r="H17" i="429"/>
  <c r="K17" i="429"/>
  <c r="J17" i="429"/>
  <c r="L17" i="429"/>
  <c r="I18" i="429" a="1"/>
  <c r="I18" i="429" s="1"/>
  <c r="I19" i="429" s="1" a="1"/>
  <c r="I19" i="429" s="1"/>
  <c r="E18" i="400"/>
  <c r="C18" i="400"/>
  <c r="A18" i="400"/>
  <c r="D18" i="400"/>
  <c r="B19" i="400" a="1"/>
  <c r="B19" i="400" s="1"/>
  <c r="B20" i="400" s="1" a="1"/>
  <c r="B20" i="400" s="1"/>
  <c r="I20" i="398" a="1"/>
  <c r="I20" i="398" s="1"/>
  <c r="H19" i="398"/>
  <c r="L19" i="398"/>
  <c r="J19" i="398"/>
  <c r="K19" i="398"/>
  <c r="C22" i="398"/>
  <c r="E22" i="398"/>
  <c r="A22" i="398"/>
  <c r="D22" i="398"/>
  <c r="B23" i="398" a="1"/>
  <c r="B23" i="398" s="1"/>
  <c r="B25" i="398" s="1" a="1"/>
  <c r="B25" i="398" s="1"/>
  <c r="D18" i="399"/>
  <c r="B19" i="399" a="1"/>
  <c r="B19" i="399" s="1"/>
  <c r="H19" i="399"/>
  <c r="K19" i="399"/>
  <c r="J19" i="399"/>
  <c r="L19" i="399"/>
  <c r="I20" i="399" a="1"/>
  <c r="I20" i="399" s="1"/>
  <c r="I23" i="399" s="1" a="1"/>
  <c r="I23" i="399" s="1"/>
  <c r="J20" i="396"/>
  <c r="L20" i="396"/>
  <c r="H20" i="396"/>
  <c r="K20" i="396"/>
  <c r="I21" i="396" a="1"/>
  <c r="I21" i="396" s="1"/>
  <c r="B21" i="396" a="1"/>
  <c r="B21" i="396" s="1"/>
  <c r="E21" i="396" s="1"/>
  <c r="K67" i="367"/>
  <c r="L67" i="367"/>
  <c r="H67" i="367"/>
  <c r="J67" i="367"/>
  <c r="E18" i="399"/>
  <c r="C18" i="399"/>
  <c r="A18" i="399"/>
  <c r="D24" i="429"/>
  <c r="E24" i="429"/>
  <c r="H14" i="415"/>
  <c r="L14" i="415"/>
  <c r="K14" i="415"/>
  <c r="J14" i="415"/>
  <c r="E14" i="415"/>
  <c r="D14" i="415"/>
  <c r="C14" i="415"/>
  <c r="A14" i="415"/>
  <c r="B15" i="415" a="1"/>
  <c r="B15" i="415" s="1"/>
  <c r="J13" i="415"/>
  <c r="H13" i="415"/>
  <c r="K13" i="415"/>
  <c r="L13" i="415"/>
  <c r="I15" i="415" a="1"/>
  <c r="I15" i="415" s="1"/>
  <c r="H26" i="393" l="1"/>
  <c r="I27" i="393" a="1"/>
  <c r="I27" i="393" s="1"/>
  <c r="H24" i="393"/>
  <c r="J24" i="393"/>
  <c r="K24" i="393"/>
  <c r="L24" i="393"/>
  <c r="C19" i="392"/>
  <c r="D19" i="392"/>
  <c r="E19" i="392"/>
  <c r="A19" i="392"/>
  <c r="B20" i="392" a="1"/>
  <c r="B20" i="392" s="1"/>
  <c r="C35" i="385"/>
  <c r="B36" i="385" a="1"/>
  <c r="B36" i="385" s="1"/>
  <c r="E36" i="385" s="1"/>
  <c r="E35" i="385"/>
  <c r="A35" i="385"/>
  <c r="I31" i="385" a="1"/>
  <c r="I31" i="385" s="1"/>
  <c r="D35" i="385"/>
  <c r="A32" i="384"/>
  <c r="D32" i="384"/>
  <c r="E32" i="384"/>
  <c r="C32" i="384"/>
  <c r="L38" i="381"/>
  <c r="K38" i="381"/>
  <c r="H38" i="381"/>
  <c r="J38" i="381"/>
  <c r="I39" i="381" a="1"/>
  <c r="I39" i="381" s="1"/>
  <c r="D38" i="381"/>
  <c r="A38" i="381"/>
  <c r="C38" i="381"/>
  <c r="B39" i="381" a="1"/>
  <c r="B39" i="381" s="1"/>
  <c r="E36" i="381"/>
  <c r="K43" i="376"/>
  <c r="L43" i="376"/>
  <c r="J43" i="376"/>
  <c r="H43" i="376"/>
  <c r="A44" i="375"/>
  <c r="C44" i="375"/>
  <c r="E44" i="375"/>
  <c r="D44" i="375"/>
  <c r="A22" i="429"/>
  <c r="D22" i="429"/>
  <c r="E22" i="429"/>
  <c r="C22" i="429"/>
  <c r="B23" i="429" a="1"/>
  <c r="B23" i="429" s="1"/>
  <c r="B25" i="429" s="1" a="1"/>
  <c r="B25" i="429" s="1"/>
  <c r="A25" i="429" s="1"/>
  <c r="J19" i="429"/>
  <c r="K19" i="429"/>
  <c r="L19" i="429"/>
  <c r="H19" i="429"/>
  <c r="I20" i="429" a="1"/>
  <c r="I20" i="429" s="1"/>
  <c r="E20" i="400"/>
  <c r="C20" i="400"/>
  <c r="A20" i="400"/>
  <c r="D20" i="400"/>
  <c r="B21" i="400" a="1"/>
  <c r="B21" i="400" s="1"/>
  <c r="E18" i="414"/>
  <c r="C18" i="414"/>
  <c r="A18" i="414"/>
  <c r="D18" i="414"/>
  <c r="C21" i="429"/>
  <c r="E21" i="429"/>
  <c r="A21" i="429"/>
  <c r="D21" i="429"/>
  <c r="L18" i="429"/>
  <c r="H18" i="429"/>
  <c r="K18" i="429"/>
  <c r="J18" i="429"/>
  <c r="I19" i="400" a="1"/>
  <c r="I19" i="400" s="1"/>
  <c r="J18" i="400"/>
  <c r="H18" i="400"/>
  <c r="K18" i="400"/>
  <c r="L18" i="400"/>
  <c r="D19" i="400"/>
  <c r="E19" i="400"/>
  <c r="C19" i="400"/>
  <c r="A19" i="400"/>
  <c r="H23" i="399"/>
  <c r="L23" i="399"/>
  <c r="K23" i="399"/>
  <c r="J23" i="399"/>
  <c r="I24" i="399" a="1"/>
  <c r="I24" i="399" s="1"/>
  <c r="J20" i="398"/>
  <c r="L20" i="398"/>
  <c r="K20" i="398"/>
  <c r="H20" i="398"/>
  <c r="I21" i="398" a="1"/>
  <c r="I21" i="398" s="1"/>
  <c r="A23" i="398"/>
  <c r="D23" i="398"/>
  <c r="E23" i="398"/>
  <c r="C23" i="398"/>
  <c r="C25" i="398"/>
  <c r="J20" i="399"/>
  <c r="H20" i="399"/>
  <c r="K20" i="399"/>
  <c r="L20" i="399"/>
  <c r="A19" i="399"/>
  <c r="D19" i="399"/>
  <c r="E19" i="399"/>
  <c r="C19" i="399"/>
  <c r="B20" i="399" a="1"/>
  <c r="B20" i="399" s="1"/>
  <c r="H21" i="396"/>
  <c r="K21" i="396"/>
  <c r="L21" i="396"/>
  <c r="J21" i="396"/>
  <c r="A21" i="396"/>
  <c r="B22" i="396" a="1"/>
  <c r="B22" i="396" s="1"/>
  <c r="B23" i="396" s="1" a="1"/>
  <c r="B23" i="396" s="1"/>
  <c r="D21" i="396"/>
  <c r="C21" i="396"/>
  <c r="B17" i="397" a="1"/>
  <c r="B17" i="397" s="1"/>
  <c r="B18" i="397" s="1" a="1"/>
  <c r="B18" i="397" s="1"/>
  <c r="A25" i="398"/>
  <c r="D25" i="398"/>
  <c r="E25" i="398"/>
  <c r="B26" i="398" a="1"/>
  <c r="B26" i="398" s="1"/>
  <c r="L15" i="415"/>
  <c r="K15" i="415"/>
  <c r="J15" i="415"/>
  <c r="H15" i="415"/>
  <c r="I16" i="415" a="1"/>
  <c r="I16" i="415" s="1"/>
  <c r="B16" i="415" a="1"/>
  <c r="B16" i="415" s="1"/>
  <c r="C15" i="415"/>
  <c r="A15" i="415"/>
  <c r="E15" i="415"/>
  <c r="D15" i="415"/>
  <c r="H27" i="393" l="1"/>
  <c r="K27" i="393"/>
  <c r="J27" i="393"/>
  <c r="L27" i="393"/>
  <c r="I28" i="393" a="1"/>
  <c r="I28" i="393" s="1"/>
  <c r="K25" i="393"/>
  <c r="L25" i="393"/>
  <c r="D20" i="392"/>
  <c r="E20" i="392"/>
  <c r="C20" i="392"/>
  <c r="A20" i="392"/>
  <c r="B21" i="392" a="1"/>
  <c r="B21" i="392" s="1"/>
  <c r="D36" i="385"/>
  <c r="A36" i="385"/>
  <c r="J31" i="385"/>
  <c r="H31" i="385"/>
  <c r="I32" i="385" a="1"/>
  <c r="I32" i="385" s="1"/>
  <c r="L31" i="385"/>
  <c r="K31" i="385"/>
  <c r="C36" i="385"/>
  <c r="B37" i="385" a="1"/>
  <c r="B37" i="385" s="1"/>
  <c r="B33" i="384" a="1"/>
  <c r="B33" i="384" s="1"/>
  <c r="H39" i="381"/>
  <c r="K39" i="381"/>
  <c r="J39" i="381"/>
  <c r="L39" i="381"/>
  <c r="I40" i="381" a="1"/>
  <c r="I40" i="381" s="1"/>
  <c r="A39" i="381"/>
  <c r="D39" i="381"/>
  <c r="C39" i="381"/>
  <c r="B40" i="381" a="1"/>
  <c r="B40" i="381" s="1"/>
  <c r="E37" i="381"/>
  <c r="C45" i="375"/>
  <c r="A45" i="375"/>
  <c r="D45" i="375"/>
  <c r="E45" i="375"/>
  <c r="A23" i="429"/>
  <c r="D23" i="429"/>
  <c r="E23" i="429"/>
  <c r="C23" i="429"/>
  <c r="L20" i="429"/>
  <c r="K20" i="429"/>
  <c r="J20" i="429"/>
  <c r="H20" i="429"/>
  <c r="D21" i="400"/>
  <c r="C21" i="400"/>
  <c r="E21" i="400"/>
  <c r="A21" i="400"/>
  <c r="B22" i="400" a="1"/>
  <c r="B22" i="400" s="1"/>
  <c r="B24" i="400" s="1" a="1"/>
  <c r="B24" i="400" s="1"/>
  <c r="E25" i="429"/>
  <c r="D25" i="429"/>
  <c r="B26" i="429" a="1"/>
  <c r="B26" i="429" s="1"/>
  <c r="A26" i="429" s="1"/>
  <c r="J19" i="400"/>
  <c r="H19" i="400"/>
  <c r="K19" i="400"/>
  <c r="L19" i="400"/>
  <c r="I20" i="400" a="1"/>
  <c r="I20" i="400" s="1"/>
  <c r="I21" i="400" s="1" a="1"/>
  <c r="I21" i="400" s="1"/>
  <c r="H24" i="399"/>
  <c r="K24" i="399"/>
  <c r="L24" i="399"/>
  <c r="J24" i="399"/>
  <c r="I25" i="399" a="1"/>
  <c r="I25" i="399" s="1"/>
  <c r="H21" i="398"/>
  <c r="L21" i="398"/>
  <c r="K21" i="398"/>
  <c r="J21" i="398"/>
  <c r="C20" i="399"/>
  <c r="E20" i="399"/>
  <c r="A20" i="399"/>
  <c r="D20" i="399"/>
  <c r="B27" i="398" a="1"/>
  <c r="B27" i="398" s="1"/>
  <c r="A26" i="398"/>
  <c r="A18" i="397"/>
  <c r="E18" i="397"/>
  <c r="C18" i="397"/>
  <c r="D18" i="397"/>
  <c r="B19" i="397" a="1"/>
  <c r="B19" i="397" s="1"/>
  <c r="A17" i="397"/>
  <c r="D22" i="396"/>
  <c r="C22" i="396"/>
  <c r="A22" i="396"/>
  <c r="E22" i="396"/>
  <c r="A23" i="396"/>
  <c r="C23" i="396"/>
  <c r="D23" i="396"/>
  <c r="E23" i="396"/>
  <c r="B24" i="396" a="1"/>
  <c r="B24" i="396" s="1"/>
  <c r="D17" i="397"/>
  <c r="E17" i="397"/>
  <c r="C17" i="397"/>
  <c r="B23" i="395" a="1"/>
  <c r="B23" i="395" s="1"/>
  <c r="B24" i="395" s="1" a="1"/>
  <c r="B24" i="395" s="1"/>
  <c r="C26" i="398"/>
  <c r="E26" i="398"/>
  <c r="D26" i="398"/>
  <c r="J16" i="415"/>
  <c r="H16" i="415"/>
  <c r="L16" i="415"/>
  <c r="K16" i="415"/>
  <c r="D16" i="415"/>
  <c r="C16" i="415"/>
  <c r="A16" i="415"/>
  <c r="E16" i="415"/>
  <c r="B17" i="415" a="1"/>
  <c r="B17" i="415" s="1"/>
  <c r="I17" i="415" a="1"/>
  <c r="I17" i="415" s="1"/>
  <c r="H28" i="393" l="1"/>
  <c r="J28" i="393"/>
  <c r="L28" i="393"/>
  <c r="K28" i="393"/>
  <c r="I29" i="393" a="1"/>
  <c r="I29" i="393" s="1"/>
  <c r="K26" i="393"/>
  <c r="L26" i="393"/>
  <c r="J26" i="393"/>
  <c r="D21" i="392"/>
  <c r="A21" i="392"/>
  <c r="E21" i="392"/>
  <c r="C21" i="392"/>
  <c r="B22" i="392" a="1"/>
  <c r="B22" i="392" s="1"/>
  <c r="C37" i="385"/>
  <c r="B38" i="385" a="1"/>
  <c r="B38" i="385" s="1"/>
  <c r="D37" i="385"/>
  <c r="A37" i="385"/>
  <c r="J32" i="385"/>
  <c r="H32" i="385"/>
  <c r="I33" i="385" a="1"/>
  <c r="I33" i="385" s="1"/>
  <c r="K32" i="385"/>
  <c r="L32" i="385"/>
  <c r="E37" i="385"/>
  <c r="C33" i="384"/>
  <c r="D33" i="384"/>
  <c r="E33" i="384"/>
  <c r="A33" i="384"/>
  <c r="B34" i="384" a="1"/>
  <c r="B34" i="384" s="1"/>
  <c r="H40" i="381"/>
  <c r="J40" i="381"/>
  <c r="K40" i="381"/>
  <c r="L40" i="381"/>
  <c r="I41" i="381" a="1"/>
  <c r="I41" i="381" s="1"/>
  <c r="D40" i="381"/>
  <c r="A40" i="381"/>
  <c r="C40" i="381"/>
  <c r="B41" i="381" a="1"/>
  <c r="B41" i="381" s="1"/>
  <c r="E38" i="381"/>
  <c r="L21" i="429"/>
  <c r="K21" i="429"/>
  <c r="H21" i="400"/>
  <c r="K21" i="400"/>
  <c r="L21" i="400"/>
  <c r="J21" i="400"/>
  <c r="A22" i="400"/>
  <c r="E22" i="400"/>
  <c r="C22" i="400"/>
  <c r="D22" i="400"/>
  <c r="B27" i="429" a="1"/>
  <c r="B27" i="429" s="1"/>
  <c r="E27" i="429" s="1"/>
  <c r="E26" i="429"/>
  <c r="D26" i="429"/>
  <c r="H20" i="400"/>
  <c r="K20" i="400"/>
  <c r="L20" i="400"/>
  <c r="J20" i="400"/>
  <c r="A24" i="400"/>
  <c r="E24" i="400"/>
  <c r="C24" i="400"/>
  <c r="D24" i="400"/>
  <c r="B25" i="400" a="1"/>
  <c r="B25" i="400" s="1"/>
  <c r="J25" i="399"/>
  <c r="L25" i="399"/>
  <c r="H25" i="399"/>
  <c r="K25" i="399"/>
  <c r="I26" i="399" a="1"/>
  <c r="I26" i="399" s="1"/>
  <c r="E27" i="398"/>
  <c r="A27" i="398"/>
  <c r="D27" i="398"/>
  <c r="C27" i="398"/>
  <c r="A19" i="397"/>
  <c r="D19" i="397"/>
  <c r="E19" i="397"/>
  <c r="C19" i="397"/>
  <c r="B20" i="397" a="1"/>
  <c r="B20" i="397" s="1"/>
  <c r="B23" i="397" s="1" a="1"/>
  <c r="B23" i="397" s="1"/>
  <c r="C24" i="396"/>
  <c r="D24" i="396"/>
  <c r="E24" i="396"/>
  <c r="A24" i="396"/>
  <c r="B25" i="396" a="1"/>
  <c r="B25" i="396" s="1"/>
  <c r="A24" i="395"/>
  <c r="E24" i="395"/>
  <c r="C24" i="395"/>
  <c r="D24" i="395"/>
  <c r="B25" i="395" a="1"/>
  <c r="B25" i="395" s="1"/>
  <c r="A23" i="395"/>
  <c r="C23" i="395"/>
  <c r="E23" i="395"/>
  <c r="D23" i="395"/>
  <c r="B18" i="415" a="1"/>
  <c r="B18" i="415" s="1"/>
  <c r="A17" i="415"/>
  <c r="D17" i="415"/>
  <c r="C17" i="415"/>
  <c r="E17" i="415"/>
  <c r="L17" i="415"/>
  <c r="K17" i="415"/>
  <c r="H17" i="415"/>
  <c r="J17" i="415"/>
  <c r="I18" i="415" a="1"/>
  <c r="I18" i="415" s="1"/>
  <c r="I19" i="415" s="1" a="1"/>
  <c r="I19" i="415" s="1"/>
  <c r="I30" i="393" l="1" a="1"/>
  <c r="I30" i="393" s="1"/>
  <c r="H29" i="393"/>
  <c r="J29" i="393"/>
  <c r="K29" i="393"/>
  <c r="L29" i="393"/>
  <c r="D22" i="392"/>
  <c r="A22" i="392"/>
  <c r="E22" i="392"/>
  <c r="C22" i="392"/>
  <c r="H33" i="385"/>
  <c r="J33" i="385"/>
  <c r="I34" i="385" a="1"/>
  <c r="I34" i="385" s="1"/>
  <c r="L33" i="385"/>
  <c r="K33" i="385"/>
  <c r="C38" i="385"/>
  <c r="B39" i="385" a="1"/>
  <c r="B39" i="385" s="1"/>
  <c r="D38" i="385"/>
  <c r="E38" i="385"/>
  <c r="E34" i="384"/>
  <c r="A34" i="384"/>
  <c r="D34" i="384"/>
  <c r="C34" i="384"/>
  <c r="B35" i="384" a="1"/>
  <c r="B35" i="384" s="1"/>
  <c r="K41" i="381"/>
  <c r="L41" i="381"/>
  <c r="H41" i="381"/>
  <c r="J41" i="381"/>
  <c r="I42" i="381" a="1"/>
  <c r="I42" i="381" s="1"/>
  <c r="A41" i="381"/>
  <c r="D41" i="381"/>
  <c r="C41" i="381"/>
  <c r="B42" i="381" a="1"/>
  <c r="B42" i="381" s="1"/>
  <c r="E39" i="381"/>
  <c r="J22" i="429"/>
  <c r="I23" i="429" a="1"/>
  <c r="I23" i="429" s="1"/>
  <c r="K22" i="400"/>
  <c r="L22" i="400"/>
  <c r="D27" i="429"/>
  <c r="A27" i="429"/>
  <c r="B28" i="429" a="1"/>
  <c r="B28" i="429" s="1"/>
  <c r="A25" i="400"/>
  <c r="C25" i="400"/>
  <c r="D25" i="400"/>
  <c r="E25" i="400"/>
  <c r="B26" i="400" a="1"/>
  <c r="B26" i="400" s="1"/>
  <c r="B27" i="400" s="1" a="1"/>
  <c r="B27" i="400" s="1"/>
  <c r="H26" i="399"/>
  <c r="K26" i="399"/>
  <c r="L26" i="399"/>
  <c r="J26" i="399"/>
  <c r="I27" i="399" a="1"/>
  <c r="I27" i="399" s="1"/>
  <c r="B28" i="398" a="1"/>
  <c r="B28" i="398" s="1"/>
  <c r="A28" i="398" s="1"/>
  <c r="E23" i="397"/>
  <c r="C23" i="397"/>
  <c r="D23" i="397"/>
  <c r="A23" i="397"/>
  <c r="B24" i="397" a="1"/>
  <c r="B24" i="397" s="1"/>
  <c r="A24" i="397" s="1"/>
  <c r="A20" i="397"/>
  <c r="D20" i="397"/>
  <c r="E20" i="397"/>
  <c r="C20" i="397"/>
  <c r="A25" i="396"/>
  <c r="E25" i="396"/>
  <c r="D25" i="396"/>
  <c r="C25" i="396"/>
  <c r="D25" i="395"/>
  <c r="E25" i="395"/>
  <c r="C25" i="395"/>
  <c r="A25" i="395"/>
  <c r="B26" i="395" a="1"/>
  <c r="B26" i="395" s="1"/>
  <c r="B22" i="399" a="1"/>
  <c r="B22" i="399" s="1"/>
  <c r="D22" i="399" s="1"/>
  <c r="K19" i="415"/>
  <c r="J19" i="415"/>
  <c r="H19" i="415"/>
  <c r="L19" i="415"/>
  <c r="E18" i="415"/>
  <c r="D18" i="415"/>
  <c r="C18" i="415"/>
  <c r="A18" i="415"/>
  <c r="B19" i="415" a="1"/>
  <c r="B19" i="415" s="1"/>
  <c r="K18" i="415"/>
  <c r="J18" i="415"/>
  <c r="H18" i="415"/>
  <c r="L18" i="415"/>
  <c r="K30" i="393" l="1"/>
  <c r="L30" i="393"/>
  <c r="H30" i="393"/>
  <c r="J30" i="393"/>
  <c r="I31" i="393" a="1"/>
  <c r="I31" i="393" s="1"/>
  <c r="C39" i="385"/>
  <c r="B40" i="385" a="1"/>
  <c r="B40" i="385" s="1"/>
  <c r="A39" i="385"/>
  <c r="D39" i="385"/>
  <c r="E39" i="385"/>
  <c r="H34" i="385"/>
  <c r="J34" i="385"/>
  <c r="I35" i="385" a="1"/>
  <c r="I35" i="385" s="1"/>
  <c r="L34" i="385"/>
  <c r="K34" i="385"/>
  <c r="A35" i="384"/>
  <c r="C35" i="384"/>
  <c r="E35" i="384"/>
  <c r="D35" i="384"/>
  <c r="K42" i="381"/>
  <c r="J42" i="381"/>
  <c r="H42" i="381"/>
  <c r="L42" i="381"/>
  <c r="I43" i="381" a="1"/>
  <c r="I43" i="381" s="1"/>
  <c r="A42" i="381"/>
  <c r="D42" i="381"/>
  <c r="C42" i="381"/>
  <c r="B43" i="381" a="1"/>
  <c r="B43" i="381" s="1"/>
  <c r="E40" i="381"/>
  <c r="H23" i="429"/>
  <c r="L23" i="429"/>
  <c r="J23" i="429"/>
  <c r="K23" i="429"/>
  <c r="I24" i="429" a="1"/>
  <c r="I24" i="429" s="1"/>
  <c r="C27" i="400"/>
  <c r="A27" i="400"/>
  <c r="D27" i="400"/>
  <c r="E27" i="400"/>
  <c r="B28" i="400" a="1"/>
  <c r="B28" i="400" s="1"/>
  <c r="J23" i="400"/>
  <c r="I24" i="400" a="1"/>
  <c r="I24" i="400" s="1"/>
  <c r="E28" i="429"/>
  <c r="A28" i="429"/>
  <c r="D28" i="429"/>
  <c r="E26" i="400"/>
  <c r="A26" i="400"/>
  <c r="D26" i="400"/>
  <c r="C26" i="400"/>
  <c r="J27" i="399"/>
  <c r="L27" i="399"/>
  <c r="H27" i="399"/>
  <c r="K27" i="399"/>
  <c r="I28" i="399" a="1"/>
  <c r="I28" i="399" s="1"/>
  <c r="B29" i="398" a="1"/>
  <c r="B29" i="398" s="1"/>
  <c r="A29" i="398" s="1"/>
  <c r="B25" i="397" a="1"/>
  <c r="B25" i="397" s="1"/>
  <c r="C25" i="397" s="1"/>
  <c r="D24" i="397"/>
  <c r="C24" i="397"/>
  <c r="E24" i="397"/>
  <c r="D26" i="395"/>
  <c r="A26" i="395"/>
  <c r="E26" i="395"/>
  <c r="C26" i="395"/>
  <c r="B27" i="395" a="1"/>
  <c r="B27" i="395" s="1"/>
  <c r="D28" i="398"/>
  <c r="E28" i="398"/>
  <c r="A22" i="399"/>
  <c r="E22" i="399"/>
  <c r="B23" i="399" a="1"/>
  <c r="B23" i="399" s="1"/>
  <c r="C23" i="399" s="1"/>
  <c r="C22" i="399"/>
  <c r="C19" i="415"/>
  <c r="A19" i="415"/>
  <c r="E19" i="415"/>
  <c r="D19" i="415"/>
  <c r="B20" i="415" a="1"/>
  <c r="B20" i="415" s="1"/>
  <c r="H31" i="393" l="1"/>
  <c r="J31" i="393"/>
  <c r="K31" i="393"/>
  <c r="L31" i="393"/>
  <c r="I32" i="393" a="1"/>
  <c r="I32" i="393" s="1"/>
  <c r="J35" i="385"/>
  <c r="H35" i="385"/>
  <c r="I36" i="385" a="1"/>
  <c r="I36" i="385" s="1"/>
  <c r="L35" i="385"/>
  <c r="K35" i="385"/>
  <c r="C40" i="385"/>
  <c r="B41" i="385" a="1"/>
  <c r="B41" i="385" s="1"/>
  <c r="D40" i="385"/>
  <c r="E40" i="385"/>
  <c r="A40" i="385"/>
  <c r="L43" i="381"/>
  <c r="H43" i="381"/>
  <c r="K43" i="381"/>
  <c r="J43" i="381"/>
  <c r="I44" i="381" a="1"/>
  <c r="I44" i="381" s="1"/>
  <c r="A43" i="381"/>
  <c r="C43" i="381"/>
  <c r="D43" i="381"/>
  <c r="B44" i="381" a="1"/>
  <c r="B44" i="381" s="1"/>
  <c r="E41" i="381"/>
  <c r="J24" i="429"/>
  <c r="L24" i="429"/>
  <c r="H24" i="429"/>
  <c r="K24" i="429"/>
  <c r="J24" i="400"/>
  <c r="K24" i="400"/>
  <c r="L24" i="400"/>
  <c r="H24" i="400"/>
  <c r="B29" i="400" a="1"/>
  <c r="B29" i="400" s="1"/>
  <c r="C28" i="400"/>
  <c r="E28" i="400"/>
  <c r="A28" i="400"/>
  <c r="D28" i="400"/>
  <c r="H28" i="399"/>
  <c r="K28" i="399"/>
  <c r="L28" i="399"/>
  <c r="J28" i="399"/>
  <c r="I29" i="399" a="1"/>
  <c r="I29" i="399" s="1"/>
  <c r="D29" i="398"/>
  <c r="B30" i="398" a="1"/>
  <c r="B30" i="398" s="1"/>
  <c r="B31" i="398" s="1" a="1"/>
  <c r="B31" i="398" s="1"/>
  <c r="C29" i="398"/>
  <c r="E29" i="398"/>
  <c r="E25" i="397"/>
  <c r="B26" i="397" a="1"/>
  <c r="B26" i="397" s="1"/>
  <c r="D25" i="397"/>
  <c r="A25" i="397"/>
  <c r="D27" i="395"/>
  <c r="E27" i="395"/>
  <c r="A27" i="395"/>
  <c r="C27" i="395"/>
  <c r="A23" i="399"/>
  <c r="B24" i="399" a="1"/>
  <c r="B24" i="399" s="1"/>
  <c r="E24" i="399" s="1"/>
  <c r="E23" i="399"/>
  <c r="D23" i="399"/>
  <c r="E20" i="415"/>
  <c r="A20" i="415"/>
  <c r="D20" i="415"/>
  <c r="C20" i="415"/>
  <c r="B21" i="415" a="1"/>
  <c r="B21" i="415" s="1"/>
  <c r="H32" i="393" l="1"/>
  <c r="J32" i="393"/>
  <c r="K32" i="393"/>
  <c r="L32" i="393"/>
  <c r="C41" i="385"/>
  <c r="B42" i="385" a="1"/>
  <c r="B42" i="385" s="1"/>
  <c r="D41" i="385"/>
  <c r="E41" i="385"/>
  <c r="A41" i="385"/>
  <c r="H36" i="385"/>
  <c r="J36" i="385"/>
  <c r="I37" i="385" a="1"/>
  <c r="I37" i="385" s="1"/>
  <c r="K36" i="385"/>
  <c r="L36" i="385"/>
  <c r="J44" i="381"/>
  <c r="L44" i="381"/>
  <c r="H44" i="381"/>
  <c r="K44" i="381"/>
  <c r="I45" i="381" a="1"/>
  <c r="I45" i="381" s="1"/>
  <c r="A44" i="381"/>
  <c r="D44" i="381"/>
  <c r="C44" i="381"/>
  <c r="B45" i="381" a="1"/>
  <c r="B45" i="381" s="1"/>
  <c r="E42" i="381"/>
  <c r="A29" i="400"/>
  <c r="D29" i="400"/>
  <c r="E29" i="400"/>
  <c r="C29" i="400"/>
  <c r="B30" i="400" a="1"/>
  <c r="B30" i="400" s="1"/>
  <c r="B30" i="429" a="1"/>
  <c r="B30" i="429" s="1"/>
  <c r="J29" i="399"/>
  <c r="K29" i="399"/>
  <c r="L29" i="399"/>
  <c r="H29" i="399"/>
  <c r="I30" i="399" a="1"/>
  <c r="I30" i="399" s="1"/>
  <c r="A31" i="398"/>
  <c r="D31" i="398"/>
  <c r="E31" i="398"/>
  <c r="C31" i="398"/>
  <c r="B32" i="398" a="1"/>
  <c r="B32" i="398" s="1"/>
  <c r="D30" i="398"/>
  <c r="E30" i="398"/>
  <c r="C30" i="398"/>
  <c r="A30" i="398"/>
  <c r="D26" i="397"/>
  <c r="A26" i="397"/>
  <c r="E26" i="397"/>
  <c r="C26" i="397"/>
  <c r="B27" i="397" a="1"/>
  <c r="B27" i="397" s="1"/>
  <c r="A28" i="395"/>
  <c r="D28" i="395"/>
  <c r="E28" i="395"/>
  <c r="C24" i="399"/>
  <c r="A24" i="399"/>
  <c r="D24" i="399"/>
  <c r="B25" i="399" a="1"/>
  <c r="B25" i="399" s="1"/>
  <c r="E25" i="399" s="1"/>
  <c r="E21" i="415"/>
  <c r="D21" i="415"/>
  <c r="A21" i="415"/>
  <c r="C21" i="415"/>
  <c r="B22" i="415" a="1"/>
  <c r="B22" i="415" s="1"/>
  <c r="H37" i="385" l="1"/>
  <c r="J37" i="385"/>
  <c r="I38" i="385" a="1"/>
  <c r="I38" i="385" s="1"/>
  <c r="K37" i="385"/>
  <c r="L37" i="385"/>
  <c r="C42" i="385"/>
  <c r="B43" i="385" a="1"/>
  <c r="B43" i="385" s="1"/>
  <c r="D42" i="385"/>
  <c r="A42" i="385"/>
  <c r="E42" i="385"/>
  <c r="H45" i="381"/>
  <c r="J45" i="381"/>
  <c r="K45" i="381"/>
  <c r="L45" i="381"/>
  <c r="I46" i="381" a="1"/>
  <c r="I46" i="381" s="1"/>
  <c r="A45" i="381"/>
  <c r="C45" i="381"/>
  <c r="D45" i="381"/>
  <c r="B46" i="381" a="1"/>
  <c r="B46" i="381" s="1"/>
  <c r="E43" i="381"/>
  <c r="C30" i="400"/>
  <c r="D30" i="400"/>
  <c r="E30" i="400"/>
  <c r="A30" i="400"/>
  <c r="B31" i="429" a="1"/>
  <c r="B31" i="429" s="1"/>
  <c r="D30" i="429"/>
  <c r="E30" i="429"/>
  <c r="A30" i="429"/>
  <c r="B31" i="400" a="1"/>
  <c r="B31" i="400" s="1"/>
  <c r="H30" i="399"/>
  <c r="K30" i="399"/>
  <c r="L30" i="399"/>
  <c r="J30" i="399"/>
  <c r="I31" i="399" a="1"/>
  <c r="I31" i="399" s="1"/>
  <c r="C32" i="398"/>
  <c r="A32" i="398"/>
  <c r="D32" i="398"/>
  <c r="E32" i="398"/>
  <c r="B33" i="398" a="1"/>
  <c r="B33" i="398" s="1"/>
  <c r="C27" i="397"/>
  <c r="A27" i="397"/>
  <c r="E27" i="397"/>
  <c r="D27" i="397"/>
  <c r="B28" i="397" a="1"/>
  <c r="B28" i="397" s="1"/>
  <c r="C25" i="399"/>
  <c r="A25" i="399"/>
  <c r="B26" i="399" a="1"/>
  <c r="B26" i="399" s="1"/>
  <c r="D25" i="399"/>
  <c r="C22" i="415"/>
  <c r="D22" i="415"/>
  <c r="A22" i="415"/>
  <c r="E22" i="415"/>
  <c r="B23" i="415" a="1"/>
  <c r="B23" i="415" s="1"/>
  <c r="I33" i="393" l="1" a="1"/>
  <c r="I33" i="393" s="1"/>
  <c r="C43" i="385"/>
  <c r="B44" i="385" a="1"/>
  <c r="B44" i="385" s="1"/>
  <c r="E43" i="385"/>
  <c r="A43" i="385"/>
  <c r="D43" i="385"/>
  <c r="J38" i="385"/>
  <c r="H38" i="385"/>
  <c r="I39" i="385" a="1"/>
  <c r="I39" i="385" s="1"/>
  <c r="K38" i="385"/>
  <c r="L38" i="385"/>
  <c r="C46" i="381"/>
  <c r="A46" i="381"/>
  <c r="D46" i="381"/>
  <c r="B47" i="381" a="1"/>
  <c r="B47" i="381" s="1"/>
  <c r="J46" i="381"/>
  <c r="K46" i="381"/>
  <c r="H46" i="381"/>
  <c r="L46" i="381"/>
  <c r="I47" i="381" a="1"/>
  <c r="I47" i="381" s="1"/>
  <c r="E44" i="381"/>
  <c r="D31" i="429"/>
  <c r="E31" i="429"/>
  <c r="B32" i="429" a="1"/>
  <c r="B32" i="429" s="1"/>
  <c r="A31" i="429"/>
  <c r="A31" i="400"/>
  <c r="E31" i="400"/>
  <c r="C31" i="400"/>
  <c r="D31" i="400"/>
  <c r="B32" i="400" a="1"/>
  <c r="B32" i="400" s="1"/>
  <c r="J31" i="399"/>
  <c r="K31" i="399"/>
  <c r="L31" i="399"/>
  <c r="H31" i="399"/>
  <c r="I32" i="399" a="1"/>
  <c r="I32" i="399" s="1"/>
  <c r="A33" i="398"/>
  <c r="E33" i="398"/>
  <c r="F33" i="398"/>
  <c r="C33" i="398"/>
  <c r="D33" i="398"/>
  <c r="B34" i="398" a="1"/>
  <c r="B34" i="398" s="1"/>
  <c r="D26" i="399"/>
  <c r="B27" i="399" a="1"/>
  <c r="B27" i="399" s="1"/>
  <c r="E28" i="397"/>
  <c r="A28" i="397"/>
  <c r="B29" i="397" a="1"/>
  <c r="B29" i="397" s="1"/>
  <c r="D29" i="397" s="1"/>
  <c r="D28" i="397"/>
  <c r="C28" i="397"/>
  <c r="E26" i="399"/>
  <c r="C26" i="399"/>
  <c r="A26" i="399"/>
  <c r="A23" i="415"/>
  <c r="C23" i="415"/>
  <c r="E23" i="415"/>
  <c r="D23" i="415"/>
  <c r="B24" i="415" a="1"/>
  <c r="B24" i="415" s="1"/>
  <c r="B25" i="415" s="1" a="1"/>
  <c r="B25" i="415" s="1"/>
  <c r="H33" i="393" l="1"/>
  <c r="J33" i="393"/>
  <c r="L33" i="393"/>
  <c r="K33" i="393"/>
  <c r="I34" i="393" a="1"/>
  <c r="I34" i="393" s="1"/>
  <c r="J39" i="385"/>
  <c r="H39" i="385"/>
  <c r="I40" i="385" a="1"/>
  <c r="I40" i="385" s="1"/>
  <c r="K39" i="385"/>
  <c r="L39" i="385"/>
  <c r="C44" i="385"/>
  <c r="B45" i="385" a="1"/>
  <c r="B45" i="385" s="1"/>
  <c r="D44" i="385"/>
  <c r="E44" i="385"/>
  <c r="A44" i="385"/>
  <c r="H47" i="381"/>
  <c r="J47" i="381"/>
  <c r="K47" i="381"/>
  <c r="L47" i="381"/>
  <c r="I48" i="381" a="1"/>
  <c r="I48" i="381" s="1"/>
  <c r="A47" i="381"/>
  <c r="C47" i="381"/>
  <c r="D47" i="381"/>
  <c r="B48" i="381" a="1"/>
  <c r="B48" i="381" s="1"/>
  <c r="E45" i="381"/>
  <c r="C25" i="415"/>
  <c r="A25" i="415"/>
  <c r="D25" i="415"/>
  <c r="E25" i="415"/>
  <c r="B26" i="415" a="1"/>
  <c r="B26" i="415" s="1"/>
  <c r="E32" i="429"/>
  <c r="B33" i="429" a="1"/>
  <c r="B33" i="429" s="1"/>
  <c r="A32" i="429"/>
  <c r="D32" i="429"/>
  <c r="C32" i="400"/>
  <c r="D32" i="400"/>
  <c r="A32" i="400"/>
  <c r="E32" i="400"/>
  <c r="B33" i="400" a="1"/>
  <c r="B33" i="400" s="1"/>
  <c r="H32" i="399"/>
  <c r="K32" i="399"/>
  <c r="L32" i="399"/>
  <c r="J32" i="399"/>
  <c r="C34" i="398"/>
  <c r="A34" i="398"/>
  <c r="D34" i="398"/>
  <c r="E34" i="398"/>
  <c r="A27" i="399"/>
  <c r="D27" i="399"/>
  <c r="E27" i="399"/>
  <c r="C27" i="399"/>
  <c r="B28" i="399" a="1"/>
  <c r="B28" i="399" s="1"/>
  <c r="E29" i="397"/>
  <c r="A29" i="397"/>
  <c r="C29" i="397"/>
  <c r="D24" i="415"/>
  <c r="E24" i="415"/>
  <c r="C24" i="415"/>
  <c r="A24" i="415"/>
  <c r="H34" i="393" l="1"/>
  <c r="J34" i="393"/>
  <c r="L34" i="393"/>
  <c r="K34" i="393"/>
  <c r="I35" i="393" a="1"/>
  <c r="I35" i="393" s="1"/>
  <c r="C45" i="385"/>
  <c r="B46" i="385" a="1"/>
  <c r="B46" i="385" s="1"/>
  <c r="E45" i="385"/>
  <c r="D45" i="385"/>
  <c r="A45" i="385"/>
  <c r="H40" i="385"/>
  <c r="J40" i="385"/>
  <c r="I41" i="385" a="1"/>
  <c r="I41" i="385" s="1"/>
  <c r="K40" i="385"/>
  <c r="L40" i="385"/>
  <c r="H48" i="381"/>
  <c r="L48" i="381"/>
  <c r="J48" i="381"/>
  <c r="K48" i="381"/>
  <c r="C48" i="381"/>
  <c r="D48" i="381"/>
  <c r="A48" i="381"/>
  <c r="E46" i="381"/>
  <c r="E26" i="415"/>
  <c r="A26" i="415"/>
  <c r="D26" i="415"/>
  <c r="C26" i="415"/>
  <c r="B27" i="415" a="1"/>
  <c r="B27" i="415" s="1"/>
  <c r="E33" i="429"/>
  <c r="A33" i="429"/>
  <c r="B34" i="429" a="1"/>
  <c r="B34" i="429" s="1"/>
  <c r="D33" i="429"/>
  <c r="A33" i="400"/>
  <c r="E33" i="400"/>
  <c r="D33" i="400"/>
  <c r="C33" i="400"/>
  <c r="B34" i="400" a="1"/>
  <c r="B34" i="400" s="1"/>
  <c r="B29" i="399" a="1"/>
  <c r="B29" i="399" s="1"/>
  <c r="C28" i="399"/>
  <c r="A28" i="399"/>
  <c r="D28" i="399"/>
  <c r="E28" i="399"/>
  <c r="H35" i="393" l="1"/>
  <c r="J35" i="393"/>
  <c r="K35" i="393"/>
  <c r="L35" i="393"/>
  <c r="I36" i="393" a="1"/>
  <c r="I36" i="393" s="1"/>
  <c r="H41" i="385"/>
  <c r="J41" i="385"/>
  <c r="I42" i="385" a="1"/>
  <c r="I42" i="385" s="1"/>
  <c r="L41" i="385"/>
  <c r="K41" i="385"/>
  <c r="C46" i="385"/>
  <c r="B47" i="385" a="1"/>
  <c r="B47" i="385" s="1"/>
  <c r="A46" i="385"/>
  <c r="D46" i="385"/>
  <c r="E46" i="385"/>
  <c r="E47" i="381"/>
  <c r="A27" i="415"/>
  <c r="C27" i="415"/>
  <c r="D27" i="415"/>
  <c r="E27" i="415"/>
  <c r="B28" i="415" a="1"/>
  <c r="B28" i="415" s="1"/>
  <c r="E34" i="429"/>
  <c r="B35" i="429" a="1"/>
  <c r="B35" i="429" s="1"/>
  <c r="A34" i="429"/>
  <c r="D34" i="429"/>
  <c r="C34" i="400"/>
  <c r="D34" i="400"/>
  <c r="E34" i="400"/>
  <c r="A34" i="400"/>
  <c r="B35" i="400" a="1"/>
  <c r="B35" i="400" s="1"/>
  <c r="B36" i="400" s="1" a="1"/>
  <c r="B36" i="400" s="1"/>
  <c r="A29" i="399"/>
  <c r="D29" i="399"/>
  <c r="C29" i="399"/>
  <c r="E29" i="399"/>
  <c r="B36" i="396" a="1"/>
  <c r="B36" i="396" s="1"/>
  <c r="B37" i="396" s="1" a="1"/>
  <c r="B37" i="396" s="1"/>
  <c r="B30" i="399" a="1"/>
  <c r="B30" i="399" s="1"/>
  <c r="C30" i="399" s="1"/>
  <c r="K36" i="393" l="1"/>
  <c r="J36" i="393"/>
  <c r="H36" i="393"/>
  <c r="L36" i="393"/>
  <c r="I37" i="393" a="1"/>
  <c r="I37" i="393" s="1"/>
  <c r="C47" i="385"/>
  <c r="B48" i="385" a="1"/>
  <c r="B48" i="385" s="1"/>
  <c r="E47" i="385"/>
  <c r="A47" i="385"/>
  <c r="D47" i="385"/>
  <c r="J42" i="385"/>
  <c r="H42" i="385"/>
  <c r="I43" i="385" a="1"/>
  <c r="I43" i="385" s="1"/>
  <c r="K42" i="385"/>
  <c r="L42" i="385"/>
  <c r="E48" i="381"/>
  <c r="A28" i="415"/>
  <c r="D28" i="415"/>
  <c r="E28" i="415"/>
  <c r="C28" i="415"/>
  <c r="B36" i="429" a="1"/>
  <c r="B36" i="429" s="1"/>
  <c r="A35" i="429"/>
  <c r="E35" i="429"/>
  <c r="D35" i="429"/>
  <c r="C36" i="400"/>
  <c r="D36" i="400"/>
  <c r="E36" i="400"/>
  <c r="A36" i="400"/>
  <c r="B37" i="400" a="1"/>
  <c r="B37" i="400" s="1"/>
  <c r="B38" i="400" s="1" a="1"/>
  <c r="B38" i="400" s="1"/>
  <c r="A35" i="400"/>
  <c r="E35" i="400"/>
  <c r="C35" i="400"/>
  <c r="D35" i="400"/>
  <c r="D37" i="396"/>
  <c r="C37" i="396"/>
  <c r="F37" i="396"/>
  <c r="E37" i="396"/>
  <c r="A37" i="396"/>
  <c r="D36" i="396"/>
  <c r="A36" i="396"/>
  <c r="C36" i="396"/>
  <c r="E36" i="396"/>
  <c r="B38" i="396" a="1"/>
  <c r="B38" i="396" s="1"/>
  <c r="A30" i="399"/>
  <c r="E30" i="399"/>
  <c r="B31" i="399" a="1"/>
  <c r="B31" i="399" s="1"/>
  <c r="D31" i="399" s="1"/>
  <c r="D30" i="399"/>
  <c r="H37" i="393" l="1"/>
  <c r="K37" i="393"/>
  <c r="L37" i="393"/>
  <c r="J37" i="393"/>
  <c r="I38" i="393" a="1"/>
  <c r="I38" i="393" s="1"/>
  <c r="H43" i="385"/>
  <c r="J43" i="385"/>
  <c r="I44" i="385" a="1"/>
  <c r="I44" i="385" s="1"/>
  <c r="C48" i="385"/>
  <c r="B49" i="385" a="1"/>
  <c r="B49" i="385" s="1"/>
  <c r="D48" i="385"/>
  <c r="E48" i="385"/>
  <c r="A48" i="385"/>
  <c r="B37" i="429" a="1"/>
  <c r="B37" i="429" s="1"/>
  <c r="D36" i="429"/>
  <c r="E36" i="429"/>
  <c r="A36" i="429"/>
  <c r="A38" i="400"/>
  <c r="C38" i="400"/>
  <c r="E38" i="400"/>
  <c r="D38" i="400"/>
  <c r="B39" i="400" a="1"/>
  <c r="B39" i="400" s="1"/>
  <c r="C39" i="400" s="1"/>
  <c r="A37" i="400"/>
  <c r="D37" i="400"/>
  <c r="C37" i="400"/>
  <c r="E37" i="400"/>
  <c r="B33" i="397" a="1"/>
  <c r="B33" i="397" s="1"/>
  <c r="E38" i="396"/>
  <c r="D38" i="396"/>
  <c r="C38" i="396"/>
  <c r="A38" i="396"/>
  <c r="B39" i="396" a="1"/>
  <c r="B39" i="396" s="1"/>
  <c r="A31" i="399"/>
  <c r="C31" i="399"/>
  <c r="B32" i="399" a="1"/>
  <c r="B32" i="399" s="1"/>
  <c r="C32" i="399" s="1"/>
  <c r="E31" i="399"/>
  <c r="H38" i="393" l="1"/>
  <c r="J38" i="393"/>
  <c r="K38" i="393"/>
  <c r="L38" i="393"/>
  <c r="C49" i="385"/>
  <c r="B50" i="385" a="1"/>
  <c r="B50" i="385" s="1"/>
  <c r="A49" i="385"/>
  <c r="D49" i="385"/>
  <c r="E49" i="385"/>
  <c r="H44" i="385"/>
  <c r="J44" i="385"/>
  <c r="I45" i="385" a="1"/>
  <c r="I45" i="385" s="1"/>
  <c r="B38" i="429" a="1"/>
  <c r="B38" i="429" s="1"/>
  <c r="A37" i="429"/>
  <c r="E37" i="429"/>
  <c r="D37" i="429"/>
  <c r="E39" i="400"/>
  <c r="B40" i="400" a="1"/>
  <c r="B40" i="400" s="1"/>
  <c r="A40" i="400" s="1"/>
  <c r="A39" i="400"/>
  <c r="D39" i="400"/>
  <c r="A33" i="397"/>
  <c r="E33" i="397"/>
  <c r="C33" i="397"/>
  <c r="D33" i="397"/>
  <c r="E39" i="396"/>
  <c r="D39" i="396"/>
  <c r="C39" i="396"/>
  <c r="A39" i="396"/>
  <c r="D32" i="399"/>
  <c r="A32" i="399"/>
  <c r="E32" i="399"/>
  <c r="J45" i="385" l="1"/>
  <c r="H45" i="385"/>
  <c r="I46" i="385" a="1"/>
  <c r="I46" i="385" s="1"/>
  <c r="C50" i="385"/>
  <c r="B51" i="385" a="1"/>
  <c r="B51" i="385" s="1"/>
  <c r="E50" i="385"/>
  <c r="A50" i="385"/>
  <c r="D50" i="385"/>
  <c r="A38" i="429"/>
  <c r="B39" i="429" a="1"/>
  <c r="B39" i="429" s="1"/>
  <c r="D38" i="429"/>
  <c r="E38" i="429"/>
  <c r="B41" i="400" a="1"/>
  <c r="B41" i="400" s="1"/>
  <c r="D41" i="400" s="1"/>
  <c r="C40" i="400"/>
  <c r="E40" i="400"/>
  <c r="D40" i="400"/>
  <c r="C51" i="385" l="1"/>
  <c r="D51" i="385"/>
  <c r="A51" i="385"/>
  <c r="E51" i="385"/>
  <c r="J46" i="385"/>
  <c r="H46" i="385"/>
  <c r="I47" i="385" a="1"/>
  <c r="I47" i="385" s="1"/>
  <c r="D39" i="429"/>
  <c r="A39" i="429"/>
  <c r="E39" i="429"/>
  <c r="B42" i="400" a="1"/>
  <c r="B42" i="400" s="1"/>
  <c r="E42" i="400" s="1"/>
  <c r="E41" i="400"/>
  <c r="C41" i="400"/>
  <c r="A41" i="400"/>
  <c r="H47" i="385" l="1"/>
  <c r="J47" i="385"/>
  <c r="I48" i="385" a="1"/>
  <c r="I48" i="385" s="1"/>
  <c r="D42" i="400"/>
  <c r="B43" i="400" a="1"/>
  <c r="B43" i="400" s="1"/>
  <c r="D43" i="400" s="1"/>
  <c r="A42" i="400"/>
  <c r="C42" i="400"/>
  <c r="H48" i="385" l="1"/>
  <c r="J48" i="385"/>
  <c r="I49" i="385" a="1"/>
  <c r="I49" i="385" s="1"/>
  <c r="A43" i="400"/>
  <c r="C43" i="400"/>
  <c r="E43" i="400"/>
  <c r="J49" i="385" l="1"/>
  <c r="H49" i="385"/>
  <c r="D31" i="385" l="1"/>
  <c r="E31" i="385"/>
  <c r="F33" i="397" l="1"/>
  <c r="I34" i="372" l="1" a="1"/>
  <c r="I34" i="372" s="1"/>
  <c r="H34" i="372" l="1"/>
  <c r="J34" i="372"/>
  <c r="I35" i="372" a="1"/>
  <c r="I35" i="372" s="1"/>
  <c r="K34" i="372"/>
  <c r="L34" i="372"/>
  <c r="K35" i="372" l="1"/>
  <c r="L35" i="372"/>
  <c r="J35" i="372"/>
  <c r="H35" i="372"/>
  <c r="I36" i="372" a="1"/>
  <c r="I36" i="372" s="1"/>
  <c r="H36" i="372" l="1"/>
  <c r="K36" i="372"/>
  <c r="L36" i="372"/>
  <c r="J36" i="372"/>
  <c r="I37" i="372" a="1"/>
  <c r="I37" i="372" s="1"/>
  <c r="I38" i="372" s="1" a="1"/>
  <c r="I38" i="372" s="1"/>
  <c r="I39" i="372" l="1" a="1"/>
  <c r="I39" i="372" s="1"/>
  <c r="L38" i="372"/>
  <c r="H38" i="372"/>
  <c r="J38" i="372"/>
  <c r="K38" i="372"/>
  <c r="H37" i="372"/>
  <c r="J37" i="372"/>
  <c r="L37" i="372"/>
  <c r="K37" i="372"/>
  <c r="H39" i="372" l="1"/>
  <c r="K39" i="372"/>
  <c r="L39" i="372"/>
  <c r="J39" i="372"/>
  <c r="I40" i="372" a="1"/>
  <c r="I40" i="372" s="1"/>
  <c r="L40" i="372" l="1"/>
  <c r="J40" i="372"/>
  <c r="H40" i="372"/>
  <c r="K40" i="372"/>
  <c r="I41" i="372" a="1"/>
  <c r="I41" i="372" s="1"/>
  <c r="H41" i="372" l="1"/>
  <c r="K41" i="372"/>
  <c r="L41" i="372"/>
  <c r="J41" i="372"/>
  <c r="I42" i="372" a="1"/>
  <c r="I42" i="372" s="1"/>
  <c r="L42" i="372" l="1"/>
  <c r="J42" i="372"/>
  <c r="H42" i="372"/>
  <c r="K42" i="372"/>
  <c r="I43" i="372" a="1"/>
  <c r="I43" i="372" s="1"/>
  <c r="J43" i="372" l="1"/>
  <c r="K43" i="372"/>
  <c r="H43" i="372"/>
  <c r="L43" i="372"/>
  <c r="K44" i="372" l="1"/>
  <c r="L44" i="372"/>
  <c r="L45" i="372" l="1"/>
  <c r="K45" i="372"/>
  <c r="K46" i="372" l="1"/>
  <c r="L46" i="372"/>
  <c r="L47" i="372" l="1"/>
  <c r="K47" i="372"/>
  <c r="I48" i="372" a="1"/>
  <c r="I48" i="372" s="1"/>
  <c r="H48" i="372" l="1"/>
  <c r="L48" i="372"/>
  <c r="K48" i="372"/>
  <c r="J48" i="372"/>
  <c r="L43" i="385" l="1"/>
  <c r="K43" i="385"/>
  <c r="L44" i="385" l="1"/>
  <c r="K44" i="385"/>
  <c r="B20" i="414" a="1"/>
  <c r="B20" i="414" s="1"/>
  <c r="D20" i="414" l="1"/>
  <c r="E20" i="414"/>
  <c r="B21" i="414" a="1"/>
  <c r="B21" i="414" s="1"/>
  <c r="C20" i="414"/>
  <c r="A20" i="414"/>
  <c r="B22" i="414" l="1" a="1"/>
  <c r="B22" i="414" s="1"/>
  <c r="E21" i="414"/>
  <c r="A21" i="414"/>
  <c r="D21" i="414"/>
  <c r="C21" i="414"/>
  <c r="B23" i="414" l="1" a="1"/>
  <c r="B23" i="414" s="1"/>
  <c r="C22" i="414"/>
  <c r="D22" i="414"/>
  <c r="E22" i="414"/>
  <c r="A22" i="414"/>
  <c r="B29" i="414" l="1" a="1"/>
  <c r="B29" i="414" s="1"/>
  <c r="E23" i="414"/>
  <c r="A23" i="414"/>
  <c r="D23" i="414"/>
  <c r="C23" i="414"/>
  <c r="A29" i="414" l="1"/>
  <c r="C29" i="414"/>
  <c r="D29" i="414"/>
  <c r="E29" i="414"/>
  <c r="C25" i="393"/>
  <c r="D25" i="393"/>
  <c r="E25" i="393"/>
  <c r="B35" i="393" l="1" a="1"/>
  <c r="B35" i="393" s="1"/>
  <c r="A35" i="393" l="1"/>
  <c r="C35" i="393"/>
  <c r="E35" i="393"/>
  <c r="D35" i="393"/>
  <c r="B36" i="393" a="1"/>
  <c r="B36" i="393" s="1"/>
  <c r="C36" i="393" l="1"/>
  <c r="E36" i="393"/>
  <c r="A36" i="393"/>
  <c r="D36" i="393"/>
  <c r="B37" i="393" a="1"/>
  <c r="B37" i="393" s="1"/>
  <c r="E37" i="393" l="1"/>
  <c r="C37" i="393"/>
  <c r="A37" i="393"/>
  <c r="D37" i="393"/>
  <c r="B38" i="393" a="1"/>
  <c r="B38" i="393" s="1"/>
  <c r="C38" i="393" l="1"/>
  <c r="D38" i="393"/>
  <c r="E38" i="393"/>
  <c r="A38" i="393"/>
  <c r="F34" i="460"/>
  <c r="D34" i="460"/>
  <c r="A34" i="460"/>
  <c r="C34" i="460"/>
  <c r="B34" i="460"/>
  <c r="E34" i="460"/>
  <c r="C4" i="457"/>
  <c r="C4" i="457" a="1"/>
  <c r="E4" i="45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<sst xmlns="http://schemas.openxmlformats.org/spreadsheetml/2006/main" count="4939" uniqueCount="717">
  <si>
    <t xml:space="preserve"> </t>
  </si>
  <si>
    <t>ROSTER SQ1</t>
  </si>
  <si>
    <t>A872</t>
  </si>
  <si>
    <t>A879</t>
  </si>
  <si>
    <t>A864</t>
  </si>
  <si>
    <t>A870</t>
  </si>
  <si>
    <t xml:space="preserve">
HCM BASE MAINTENANCE CENTER</t>
  </si>
  <si>
    <t>A866</t>
  </si>
  <si>
    <t>A869</t>
  </si>
  <si>
    <t>A871</t>
  </si>
  <si>
    <t>CL 787</t>
  </si>
  <si>
    <t>Ngày 
Công</t>
  </si>
  <si>
    <t>Chứng Chỉ</t>
  </si>
  <si>
    <t>Số ĐT</t>
  </si>
  <si>
    <t>STT</t>
  </si>
  <si>
    <t>HỌ VÀ TÊN</t>
  </si>
  <si>
    <t>MÃ VAECO</t>
  </si>
  <si>
    <t>Đào tạo/P/N</t>
  </si>
  <si>
    <t>Số CC</t>
  </si>
  <si>
    <t>Lấy WS 2024</t>
  </si>
  <si>
    <t xml:space="preserve">Phạm Tấn  Độ </t>
  </si>
  <si>
    <t>VAE02582</t>
  </si>
  <si>
    <t>N/A</t>
  </si>
  <si>
    <t>NVSP ZOOM</t>
  </si>
  <si>
    <t>B1 B787/A321</t>
  </si>
  <si>
    <t>0765060613</t>
  </si>
  <si>
    <t>482 AC</t>
  </si>
  <si>
    <t>Nguyễn Đình Hiệt</t>
  </si>
  <si>
    <t>VAE00750</t>
  </si>
  <si>
    <t>N</t>
  </si>
  <si>
    <t>TD</t>
  </si>
  <si>
    <t>B2 B787/A321</t>
  </si>
  <si>
    <t>0908206182</t>
  </si>
  <si>
    <t>421 AC</t>
  </si>
  <si>
    <t>Trần Hoàng Nhung</t>
  </si>
  <si>
    <t>VAE02591</t>
  </si>
  <si>
    <t>PPC/EA787</t>
  </si>
  <si>
    <t>0906852989</t>
  </si>
  <si>
    <t>Lê Thanh Hải</t>
  </si>
  <si>
    <t>VAE02718</t>
  </si>
  <si>
    <t>0979690783</t>
  </si>
  <si>
    <t>489 AC</t>
  </si>
  <si>
    <t>Nguyễn Thành Vũ</t>
  </si>
  <si>
    <t>VAE02589</t>
  </si>
  <si>
    <t>0973339492</t>
  </si>
  <si>
    <t>481 AC</t>
  </si>
  <si>
    <t>Nguyễn Đức Tuân</t>
  </si>
  <si>
    <t>VAE00732</t>
  </si>
  <si>
    <t>FE</t>
  </si>
  <si>
    <t>B1 B787/ATR/A321</t>
  </si>
  <si>
    <t>0979747380</t>
  </si>
  <si>
    <t xml:space="preserve"> 569 AC </t>
  </si>
  <si>
    <t>Đào Việt  Hải</t>
  </si>
  <si>
    <t>VAE00708</t>
  </si>
  <si>
    <t>B1 787</t>
  </si>
  <si>
    <t>0908630644</t>
  </si>
  <si>
    <t xml:space="preserve"> 425 AC</t>
  </si>
  <si>
    <t>Phạm Ngọc Anh</t>
  </si>
  <si>
    <t>VAE01348</t>
  </si>
  <si>
    <t>0902153933</t>
  </si>
  <si>
    <t>460 AC</t>
  </si>
  <si>
    <t>Hứa Quang Trung</t>
  </si>
  <si>
    <t>VAE02481</t>
  </si>
  <si>
    <t>0937387889</t>
  </si>
  <si>
    <t>485 AC</t>
  </si>
  <si>
    <t>Hoàng Sơn Hà</t>
  </si>
  <si>
    <t>VAE00725</t>
  </si>
  <si>
    <t>0904321509</t>
  </si>
  <si>
    <t xml:space="preserve"> 467 AC </t>
  </si>
  <si>
    <t>Nguyễn Văn Quyền</t>
  </si>
  <si>
    <t>VAE03234</t>
  </si>
  <si>
    <t>0902164495</t>
  </si>
  <si>
    <t xml:space="preserve"> 1819 AC </t>
  </si>
  <si>
    <t>Hồ Sĩ Út</t>
  </si>
  <si>
    <t>VAE02854</t>
  </si>
  <si>
    <t>0344242223</t>
  </si>
  <si>
    <t xml:space="preserve">488 AC </t>
  </si>
  <si>
    <t>Lộc Đức  Hiền</t>
  </si>
  <si>
    <t>VAE02379</t>
  </si>
  <si>
    <t>0896961686</t>
  </si>
  <si>
    <t xml:space="preserve"> 493 AC</t>
  </si>
  <si>
    <t>Dương Viết Trìu</t>
  </si>
  <si>
    <t>VAE03250</t>
  </si>
  <si>
    <t>0983990518</t>
  </si>
  <si>
    <t xml:space="preserve"> 1816 AC </t>
  </si>
  <si>
    <t>Vũ Văn Mạnh</t>
  </si>
  <si>
    <t>VAE03240</t>
  </si>
  <si>
    <t>0968697183</t>
  </si>
  <si>
    <t xml:space="preserve">1834 AC </t>
  </si>
  <si>
    <t>Nguyễn Sỹ Tứ</t>
  </si>
  <si>
    <t>VAE03275</t>
  </si>
  <si>
    <t>0356134372</t>
  </si>
  <si>
    <t xml:space="preserve"> 1817 AC </t>
  </si>
  <si>
    <t>Phạm Hồng Quân</t>
  </si>
  <si>
    <t>VAE01301</t>
  </si>
  <si>
    <t>B2 787</t>
  </si>
  <si>
    <t>0983173064</t>
  </si>
  <si>
    <t xml:space="preserve"> 706 AC </t>
  </si>
  <si>
    <t>Đậu Thanh Tâm</t>
  </si>
  <si>
    <t>VAE00742</t>
  </si>
  <si>
    <t>0903804857</t>
  </si>
  <si>
    <t xml:space="preserve"> 434 AC </t>
  </si>
  <si>
    <t>Đoàn Văn Tú</t>
  </si>
  <si>
    <t>VAE00256</t>
  </si>
  <si>
    <t>0917384394</t>
  </si>
  <si>
    <t xml:space="preserve"> 1718 AC</t>
  </si>
  <si>
    <t>Nguyễn Tiến Thịnh</t>
  </si>
  <si>
    <t>VAE02736</t>
  </si>
  <si>
    <t>0907669646</t>
  </si>
  <si>
    <t>1532 AC</t>
  </si>
  <si>
    <t>Võ Tiến Dũng</t>
  </si>
  <si>
    <t>VAE00749</t>
  </si>
  <si>
    <t>QM 787</t>
  </si>
  <si>
    <t>0375121297</t>
  </si>
  <si>
    <t xml:space="preserve">1503 AC </t>
  </si>
  <si>
    <t>Phạm Minh Tuấn</t>
  </si>
  <si>
    <t>VAE00763</t>
  </si>
  <si>
    <t>0903128278</t>
  </si>
  <si>
    <t xml:space="preserve">583 AC </t>
  </si>
  <si>
    <t>Cù Anh Tư</t>
  </si>
  <si>
    <t>VAE03095</t>
  </si>
  <si>
    <t>QM EA</t>
  </si>
  <si>
    <t>0984208181</t>
  </si>
  <si>
    <t>1836 AC</t>
  </si>
  <si>
    <t>Đặng Quốc  Tú</t>
  </si>
  <si>
    <t>VAE00733</t>
  </si>
  <si>
    <t>0988110968</t>
  </si>
  <si>
    <t xml:space="preserve"> 591 AC </t>
  </si>
  <si>
    <t>Đoàn Mạnh Quyết</t>
  </si>
  <si>
    <t>VAE00521</t>
  </si>
  <si>
    <t>0979789920</t>
  </si>
  <si>
    <t>1855 AC</t>
  </si>
  <si>
    <t>Z128</t>
  </si>
  <si>
    <t>Nguyễn Anh Tuấn</t>
  </si>
  <si>
    <t>VAE02373</t>
  </si>
  <si>
    <t>0988034352</t>
  </si>
  <si>
    <t>1846 AC</t>
  </si>
  <si>
    <t>Z34</t>
  </si>
  <si>
    <t>Phạm Hùng</t>
  </si>
  <si>
    <t>VAE01771</t>
  </si>
  <si>
    <t>QM AF</t>
  </si>
  <si>
    <t>0908489886</t>
  </si>
  <si>
    <t>Z567</t>
  </si>
  <si>
    <t>Nguyễn Văn Thái</t>
  </si>
  <si>
    <t>VAE03591</t>
  </si>
  <si>
    <t>QM PP</t>
  </si>
  <si>
    <t>0938235487</t>
  </si>
  <si>
    <t>Đặng Quang Bảo</t>
  </si>
  <si>
    <t>VAE03610</t>
  </si>
  <si>
    <t>0326718845</t>
  </si>
  <si>
    <t>Lê Hà Vinh</t>
  </si>
  <si>
    <t>VAE03603</t>
  </si>
  <si>
    <t>0963322827</t>
  </si>
  <si>
    <t>Vũ Tuấn Tú</t>
  </si>
  <si>
    <t>VAE03602</t>
  </si>
  <si>
    <t>0774768007</t>
  </si>
  <si>
    <t>Nguyễn Phan Hoàng Long</t>
  </si>
  <si>
    <t>VAE03596</t>
  </si>
  <si>
    <t>0967103203</t>
  </si>
  <si>
    <t>Nguyễn Trường An</t>
  </si>
  <si>
    <t>VAE03611</t>
  </si>
  <si>
    <t>LINE</t>
  </si>
  <si>
    <t>0977893796</t>
  </si>
  <si>
    <t>Vũ Quang Vinh</t>
  </si>
  <si>
    <t>VAE03617</t>
  </si>
  <si>
    <t>0773781627</t>
  </si>
  <si>
    <t>Trần Trung Tín</t>
  </si>
  <si>
    <t>VAE03612</t>
  </si>
  <si>
    <t>0834603606</t>
  </si>
  <si>
    <t>Nguyễn Mạnh Phố</t>
  </si>
  <si>
    <t>VAE03605</t>
  </si>
  <si>
    <t>0829109358</t>
  </si>
  <si>
    <t>Nguyễn Ngọc Đức</t>
  </si>
  <si>
    <t>VAE04023</t>
  </si>
  <si>
    <t>MECH</t>
  </si>
  <si>
    <t>0825070997</t>
  </si>
  <si>
    <t>Dương Minh Tuấn</t>
  </si>
  <si>
    <t>VAE04035</t>
  </si>
  <si>
    <t>0938930981</t>
  </si>
  <si>
    <t>Nguyễn An Bình</t>
  </si>
  <si>
    <t>VAE04051</t>
  </si>
  <si>
    <t>0852188678</t>
  </si>
  <si>
    <t>Trương Vũ Chung</t>
  </si>
  <si>
    <t>VAE04026</t>
  </si>
  <si>
    <t>0394163748</t>
  </si>
  <si>
    <t>Nguyễn Thành Trung</t>
  </si>
  <si>
    <t>VAE04031</t>
  </si>
  <si>
    <t>0962516841</t>
  </si>
  <si>
    <t>Nguyễn Duy Khang</t>
  </si>
  <si>
    <t>VAE03607</t>
  </si>
  <si>
    <t>0935594624</t>
  </si>
  <si>
    <t>Đinh Vương Anh Thông</t>
  </si>
  <si>
    <t>VAE03590</t>
  </si>
  <si>
    <t>0943213677</t>
  </si>
  <si>
    <t>EA</t>
  </si>
  <si>
    <t>Nguyễn Trương Tân</t>
  </si>
  <si>
    <t>VAE04019</t>
  </si>
  <si>
    <t>0902827093</t>
  </si>
  <si>
    <t>Nguyễn Minh Đức</t>
  </si>
  <si>
    <t>VAE04018</t>
  </si>
  <si>
    <t>0907548998</t>
  </si>
  <si>
    <t>Nguyễn Hữu Hoàng</t>
  </si>
  <si>
    <t>VAE03618</t>
  </si>
  <si>
    <t>EA 787/321</t>
  </si>
  <si>
    <t>0937919456</t>
  </si>
  <si>
    <t>Nguyễn Hữu Thắng</t>
  </si>
  <si>
    <t>VAE03620</t>
  </si>
  <si>
    <t>0865855733</t>
  </si>
  <si>
    <t>Lê Trần Thiên Cương</t>
  </si>
  <si>
    <t>VAE04203</t>
  </si>
  <si>
    <t>0867773318</t>
  </si>
  <si>
    <t>Phạm Xuân Tùng</t>
  </si>
  <si>
    <t>VAE04204</t>
  </si>
  <si>
    <t>0328230801</t>
  </si>
  <si>
    <t>Hồ Zy Đan</t>
  </si>
  <si>
    <t>VAE04209</t>
  </si>
  <si>
    <t>0348081971</t>
  </si>
  <si>
    <t>Thân Minh Nguyên</t>
  </si>
  <si>
    <t>VAE04211</t>
  </si>
  <si>
    <t>0366492128</t>
  </si>
  <si>
    <t>Hồ Hoàng Chung</t>
  </si>
  <si>
    <t>VAE04245</t>
  </si>
  <si>
    <t>0912677545</t>
  </si>
  <si>
    <t>Ngô Minh Tuấn</t>
  </si>
  <si>
    <t>VAE04255</t>
  </si>
  <si>
    <t>0376455036</t>
  </si>
  <si>
    <t>Nguyễn Trọng An</t>
  </si>
  <si>
    <t>VAE04249</t>
  </si>
  <si>
    <t>0982833619</t>
  </si>
  <si>
    <t>Lê Võ Trường Nhựt</t>
  </si>
  <si>
    <t>VAE04254</t>
  </si>
  <si>
    <t>0784052950</t>
  </si>
  <si>
    <t>Nguyễn Hoàng Nhật</t>
  </si>
  <si>
    <t>VAE04247</t>
  </si>
  <si>
    <t>0326807523</t>
  </si>
  <si>
    <t>Trần Anh Tuấn PKT</t>
  </si>
  <si>
    <t>VAE01351</t>
  </si>
  <si>
    <t>0918056705</t>
  </si>
  <si>
    <t>Trần Phương</t>
  </si>
  <si>
    <t>QC</t>
  </si>
  <si>
    <t xml:space="preserve">Lê Ngọc Hưng </t>
  </si>
  <si>
    <t>VAE02424</t>
  </si>
  <si>
    <t>0948680570</t>
  </si>
  <si>
    <t>Võ Lục Nguyên Thông</t>
  </si>
  <si>
    <t>0909028666</t>
  </si>
  <si>
    <t>Huỳnh Tố Như</t>
  </si>
  <si>
    <t>TECH</t>
  </si>
  <si>
    <t>0702785789</t>
  </si>
  <si>
    <t>Võ Thành Nhân</t>
  </si>
  <si>
    <t>NV TĂNG CƯỜNG</t>
  </si>
  <si>
    <t>Phạm Bá Khánh</t>
  </si>
  <si>
    <t>VAE02476</t>
  </si>
  <si>
    <t>CLICK ON A/C TO
 RETURN ROSTER</t>
  </si>
  <si>
    <t>BS-F 34</t>
  </si>
  <si>
    <t xml:space="preserve">DAILY MAINTENANCE DISTRIBUTION </t>
  </si>
  <si>
    <t>A/C:</t>
  </si>
  <si>
    <t>SHIFT:</t>
  </si>
  <si>
    <t xml:space="preserve">FOREMAN:   </t>
  </si>
  <si>
    <t>PHONE:</t>
  </si>
  <si>
    <t>SAG</t>
  </si>
  <si>
    <t>TECH SUPPORT</t>
  </si>
  <si>
    <t>Trực VS</t>
  </si>
  <si>
    <t>CRS C</t>
  </si>
  <si>
    <t>DOCK PLANNER:</t>
  </si>
  <si>
    <t>ORD</t>
  </si>
  <si>
    <t>NAME AND SURNAME</t>
  </si>
  <si>
    <t>VAECO ID</t>
  </si>
  <si>
    <t>POSITION</t>
  </si>
  <si>
    <t>PHONE</t>
  </si>
  <si>
    <t>REMARK</t>
  </si>
  <si>
    <t>Leader/GSGT</t>
  </si>
  <si>
    <t>PI/Leader/GSGT</t>
  </si>
  <si>
    <t>Test ACT/EMT</t>
  </si>
  <si>
    <t>TERM</t>
  </si>
  <si>
    <t>TRỰC VS</t>
  </si>
  <si>
    <t>Tool TS5/LOCAL</t>
  </si>
  <si>
    <t>Tool local</t>
  </si>
  <si>
    <t>Tool TS5</t>
  </si>
  <si>
    <t>LEADER/GSGT</t>
  </si>
  <si>
    <t>Tool local/TS5</t>
  </si>
  <si>
    <t>Tool Ts5</t>
  </si>
  <si>
    <t>DAILY MAINTENANCE DISTRIBUTION</t>
  </si>
  <si>
    <t>Tool local/Tool Ts5</t>
  </si>
  <si>
    <t>Tool Ts5/Tool Local</t>
  </si>
  <si>
    <t>Lê Phước Thanh</t>
  </si>
  <si>
    <t>Tool Local</t>
  </si>
  <si>
    <t>Leader/GSGT/SAG</t>
  </si>
  <si>
    <t>PPC</t>
  </si>
  <si>
    <t>`</t>
  </si>
  <si>
    <t>Tool Local/TS5</t>
  </si>
  <si>
    <t>Tool local/Ts5</t>
  </si>
  <si>
    <t>TSV</t>
  </si>
  <si>
    <t>STRUCTURE SHEET METAL</t>
  </si>
  <si>
    <t>CABIN-L2</t>
  </si>
  <si>
    <t>LEADER/ GIÁM SÁT VS CAB/ Sign-off</t>
  </si>
  <si>
    <t>Nguyễn Khắc Thiện</t>
  </si>
  <si>
    <t>VAE00791</t>
  </si>
  <si>
    <t>Sign-off</t>
  </si>
  <si>
    <t>Vũ Tiến Lương</t>
  </si>
  <si>
    <t>VAE02398</t>
  </si>
  <si>
    <t>IFE-L2</t>
  </si>
  <si>
    <t>STRUCTURE COMPOSITE</t>
  </si>
  <si>
    <t>Nguyễn Võ Hoàng Minh</t>
  </si>
  <si>
    <t>VAE03337</t>
  </si>
  <si>
    <t xml:space="preserve">FOREMAN CA1:   </t>
  </si>
  <si>
    <t>TOOL LOCAL/TS5</t>
  </si>
  <si>
    <t>học SECT 4</t>
  </si>
  <si>
    <t>A874-APU</t>
  </si>
  <si>
    <t>LEADER/GSGT/SAG</t>
  </si>
  <si>
    <t>Tool Ts5/Tool local</t>
  </si>
  <si>
    <t xml:space="preserve">BCH ĐỘI </t>
  </si>
  <si>
    <t>Leader /GSGT</t>
  </si>
  <si>
    <t>DAILY MAINTENANCE DISTRIBUTION DATE</t>
  </si>
  <si>
    <t>TOOL LOCAL</t>
  </si>
  <si>
    <t>Nguyễn Tất Minh</t>
  </si>
  <si>
    <t>Lê Trung Nam</t>
  </si>
  <si>
    <t>VAE03793</t>
  </si>
  <si>
    <t>Leader/GSGT/PI</t>
  </si>
  <si>
    <t>Tool Ts5/ Tool local</t>
  </si>
  <si>
    <t>B2 787/321</t>
  </si>
  <si>
    <t>AF</t>
  </si>
  <si>
    <t>PP</t>
  </si>
  <si>
    <t>A397</t>
  </si>
  <si>
    <t>A877</t>
  </si>
  <si>
    <t>HL8082</t>
  </si>
  <si>
    <t>Leader 34/GSGT</t>
  </si>
  <si>
    <t>Leader 567/GSGT</t>
  </si>
  <si>
    <t>HOC ATLĐ</t>
  </si>
  <si>
    <t>BCH ĐỘI</t>
  </si>
  <si>
    <t> </t>
  </si>
  <si>
    <t>MET3</t>
  </si>
  <si>
    <t>SIGN OFF/LEADER</t>
  </si>
  <si>
    <t>L2 Comp</t>
  </si>
  <si>
    <t>Nguyễn Văn Tuấn</t>
  </si>
  <si>
    <t>VAE01732</t>
  </si>
  <si>
    <t>QM Paint/ L1 Comp</t>
  </si>
  <si>
    <t>SIGN OFF</t>
  </si>
  <si>
    <t>ZONE CAB</t>
  </si>
  <si>
    <t>Phan Việt Thắng</t>
  </si>
  <si>
    <t>VAE02838</t>
  </si>
  <si>
    <t>CABIN-L1</t>
  </si>
  <si>
    <t>Tăng Thanh Trúc</t>
  </si>
  <si>
    <t>VAE03973</t>
  </si>
  <si>
    <t>Tô Nguyệt Thu</t>
  </si>
  <si>
    <t>VSCN GAL</t>
  </si>
  <si>
    <t>PVBD</t>
  </si>
  <si>
    <t>0866600148</t>
  </si>
  <si>
    <t>VSMB</t>
  </si>
  <si>
    <t>Trần Thị Lạc</t>
  </si>
  <si>
    <t>0934922762</t>
  </si>
  <si>
    <t>097333942</t>
  </si>
  <si>
    <t>TRỰC ĐỘI</t>
  </si>
  <si>
    <t>COMP3</t>
  </si>
  <si>
    <t>COMP2</t>
  </si>
  <si>
    <t>ARSPAINT</t>
  </si>
  <si>
    <t xml:space="preserve">Đậu Văn Sơn </t>
  </si>
  <si>
    <t>0982674789</t>
  </si>
  <si>
    <t>MET1</t>
  </si>
  <si>
    <t>Phạm Minh Ngọc</t>
  </si>
  <si>
    <t>VAE01282</t>
  </si>
  <si>
    <t>Lê Thành Quang</t>
  </si>
  <si>
    <t>VAE03454</t>
  </si>
  <si>
    <t>A01</t>
  </si>
  <si>
    <t>Lê Đức Hòa</t>
  </si>
  <si>
    <t>VAE00769</t>
  </si>
  <si>
    <t>Trịnh Thị Hồng Hạnh</t>
  </si>
  <si>
    <t>VAE03963</t>
  </si>
  <si>
    <t>0983434375</t>
  </si>
  <si>
    <t>Dương Tấn Hưng</t>
  </si>
  <si>
    <t>VAE04212</t>
  </si>
  <si>
    <t>Trần Bảo Long</t>
  </si>
  <si>
    <t>VAE04032</t>
  </si>
  <si>
    <t>Hoàng Nghĩa Thuận</t>
  </si>
  <si>
    <t>VAE04048</t>
  </si>
  <si>
    <t>Nguyễn Ngọc Trường Sơn</t>
  </si>
  <si>
    <t>VAE04205</t>
  </si>
  <si>
    <t xml:space="preserve">Lê Minh Lộc </t>
  </si>
  <si>
    <t>Lại Hợp Sơn</t>
  </si>
  <si>
    <t>ACT, EMT</t>
  </si>
  <si>
    <t>ATHK</t>
  </si>
  <si>
    <t>HL8082-PPC</t>
  </si>
  <si>
    <t>HL8082-128</t>
  </si>
  <si>
    <t>HL8082-34567</t>
  </si>
  <si>
    <t>HL8082-AVI</t>
  </si>
  <si>
    <t>Nguyễn Quang Chính</t>
  </si>
  <si>
    <t>Võ Thanh Hóa</t>
  </si>
  <si>
    <t>VAE03007</t>
  </si>
  <si>
    <t>VAE01375</t>
  </si>
  <si>
    <t>Xin nghỉ từ 30-3/05</t>
  </si>
  <si>
    <t>Đặng Trần Thức</t>
  </si>
  <si>
    <t>Lê Tuấn Quang</t>
  </si>
  <si>
    <t>VAE01709</t>
  </si>
  <si>
    <t>L3 Metal</t>
  </si>
  <si>
    <t>Hồ Xuân Dũng</t>
  </si>
  <si>
    <t>VAE01749</t>
  </si>
  <si>
    <t>L1 Metal</t>
  </si>
  <si>
    <t>Nguyễn Thành Long</t>
  </si>
  <si>
    <t>VAE01714</t>
  </si>
  <si>
    <t>L3 Comp</t>
  </si>
  <si>
    <t>Nguyễn Văn Thắng</t>
  </si>
  <si>
    <t>VAE02818</t>
  </si>
  <si>
    <t>Nguyễn Năng Phúc</t>
  </si>
  <si>
    <t>VAE03126</t>
  </si>
  <si>
    <t>QM Paint</t>
  </si>
  <si>
    <t>Trần Nguyễn Hoàng Anh</t>
  </si>
  <si>
    <t>VAE03626</t>
  </si>
  <si>
    <t>Nguyễn Xuân Phúc</t>
  </si>
  <si>
    <t>VAE04025</t>
  </si>
  <si>
    <t>Đinh Văn Kính</t>
  </si>
  <si>
    <t>VAE03024</t>
  </si>
  <si>
    <t>VAE02598</t>
  </si>
  <si>
    <t>QC1</t>
  </si>
  <si>
    <t>QC2</t>
  </si>
  <si>
    <t>Hà Quang Vinh</t>
  </si>
  <si>
    <t>FM1</t>
  </si>
  <si>
    <t>Đỗ Quang Trường</t>
  </si>
  <si>
    <t>VAE04021</t>
  </si>
  <si>
    <t>VAE04024</t>
  </si>
  <si>
    <t>Huỳnh Quang Tú</t>
  </si>
  <si>
    <t>VAE04022</t>
  </si>
  <si>
    <t>0904298289</t>
  </si>
  <si>
    <t>Nguyễn Quang Huy (Đ3)</t>
  </si>
  <si>
    <t>ATVSLD</t>
  </si>
  <si>
    <t>Nguyễn Quang Huy(Đ2)</t>
  </si>
  <si>
    <t>VHDN</t>
  </si>
  <si>
    <t>ATVSLD/SAG</t>
  </si>
  <si>
    <t>Cao Trung Hiếu</t>
  </si>
  <si>
    <t>VAE03370</t>
  </si>
  <si>
    <t>Đặng Văn Phong</t>
  </si>
  <si>
    <t>VAE01741</t>
  </si>
  <si>
    <t>Leader</t>
  </si>
  <si>
    <t>ENGCHG</t>
  </si>
  <si>
    <t>Trần Ngọc Trí Đức</t>
  </si>
  <si>
    <t>Lê Văn Thiện</t>
  </si>
  <si>
    <t>VAE00780</t>
  </si>
  <si>
    <t>W/O ENG</t>
  </si>
  <si>
    <t>Bùi Phú Duy</t>
  </si>
  <si>
    <t>Trần Minh Hiếu</t>
  </si>
  <si>
    <t>VAE4036</t>
  </si>
  <si>
    <t>Huỳnh Đức Tú</t>
  </si>
  <si>
    <t>Châu Nghi</t>
  </si>
  <si>
    <t>HVTT</t>
  </si>
  <si>
    <t>0933221105</t>
  </si>
  <si>
    <t>Lê Hữu Toản</t>
  </si>
  <si>
    <t>VAE1240</t>
  </si>
  <si>
    <t>Lê Quân Thụy</t>
  </si>
  <si>
    <t>VAE3606</t>
  </si>
  <si>
    <t>ACT,EMT</t>
  </si>
  <si>
    <t>Tô Nguyễn Sơn Huy</t>
  </si>
  <si>
    <t>VAE03790</t>
  </si>
  <si>
    <t>Huỳnh Ngọc Thắng</t>
  </si>
  <si>
    <t>VAE02851</t>
  </si>
  <si>
    <t>IFE-L1</t>
  </si>
  <si>
    <t>Thi ATHK</t>
  </si>
  <si>
    <t>Thi ATKH</t>
  </si>
  <si>
    <t xml:space="preserve"> Thi ATKH</t>
  </si>
  <si>
    <r>
      <t>Tool Ts5/Tool local/</t>
    </r>
    <r>
      <rPr>
        <b/>
        <sz val="10"/>
        <color rgb="FFFF0000"/>
        <rFont val="Times New Roman"/>
        <family val="1"/>
      </rPr>
      <t xml:space="preserve"> Thi ATHK</t>
    </r>
  </si>
  <si>
    <r>
      <t>Tool Ts5/Tool local/</t>
    </r>
    <r>
      <rPr>
        <b/>
        <sz val="10"/>
        <color rgb="FFFF0000"/>
        <rFont val="Times New Roman"/>
        <family val="1"/>
      </rPr>
      <t>Thi</t>
    </r>
    <r>
      <rPr>
        <sz val="10"/>
        <color indexed="8"/>
        <rFont val="Times New Roman"/>
        <family val="1"/>
      </rPr>
      <t xml:space="preserve"> </t>
    </r>
    <r>
      <rPr>
        <b/>
        <sz val="10"/>
        <color rgb="FFFF0000"/>
        <rFont val="Times New Roman"/>
        <family val="1"/>
      </rPr>
      <t>ATHK</t>
    </r>
  </si>
  <si>
    <t>Phạm Nguyễn Hoàng Trung</t>
  </si>
  <si>
    <t>VAE03239</t>
  </si>
  <si>
    <t>L3 Metal/QM Paint</t>
  </si>
  <si>
    <t>Nguyễn Xuân Lạc</t>
  </si>
  <si>
    <t>VAE03089</t>
  </si>
  <si>
    <t>Phạm Anh Duy</t>
  </si>
  <si>
    <t>VAE03628</t>
  </si>
  <si>
    <t>Đào Thị Lan</t>
  </si>
  <si>
    <t>0971 982798</t>
  </si>
  <si>
    <t>Nguyễn Thị Thu Trang</t>
  </si>
  <si>
    <t>Nguyễn Hoàng Nam</t>
  </si>
  <si>
    <t xml:space="preserve">TRỰC ĐỘI </t>
  </si>
  <si>
    <t>Nguyễn Thị Kim Anh</t>
  </si>
  <si>
    <r>
      <t>Tool Ts5/Tool local/</t>
    </r>
    <r>
      <rPr>
        <b/>
        <sz val="11"/>
        <color rgb="FFFF0000"/>
        <rFont val="Times New Roman"/>
        <family val="1"/>
      </rPr>
      <t>Thi ATHK</t>
    </r>
  </si>
  <si>
    <r>
      <t xml:space="preserve">LEADER/GSGT/ </t>
    </r>
    <r>
      <rPr>
        <b/>
        <sz val="10"/>
        <color rgb="FFFF0000"/>
        <rFont val="Times New Roman"/>
        <family val="1"/>
      </rPr>
      <t>VHDN</t>
    </r>
  </si>
  <si>
    <r>
      <t>LEADER/GSGT/</t>
    </r>
    <r>
      <rPr>
        <b/>
        <sz val="10"/>
        <color rgb="FFFF0000"/>
        <rFont val="Times New Roman"/>
        <family val="1"/>
      </rPr>
      <t>ATLĐ</t>
    </r>
  </si>
  <si>
    <t>ATLĐ/SAG</t>
  </si>
  <si>
    <t>Nguyễn Minh Vương</t>
  </si>
  <si>
    <t>VAE03336</t>
  </si>
  <si>
    <t>ATLĐ</t>
  </si>
  <si>
    <t>Tool Ts5/Tool Local/TRỰC VS</t>
  </si>
  <si>
    <t>FM+SAG</t>
  </si>
  <si>
    <t>INVETORY</t>
  </si>
  <si>
    <t>WO: 8444033</t>
  </si>
  <si>
    <t>Đinh Xuân Nhơn</t>
  </si>
  <si>
    <t>0979823826</t>
  </si>
  <si>
    <t>Hoàng Minh Tiến</t>
  </si>
  <si>
    <t>VAE03627</t>
  </si>
  <si>
    <r>
      <t>Leader/GSGT/</t>
    </r>
    <r>
      <rPr>
        <b/>
        <sz val="10"/>
        <color rgb="FFFF0000"/>
        <rFont val="Times New Roman"/>
        <family val="1"/>
      </rPr>
      <t>ATLĐ</t>
    </r>
  </si>
  <si>
    <t>Trực GSE</t>
  </si>
  <si>
    <t>Trực đèn</t>
  </si>
  <si>
    <t>Trực hóa chất</t>
  </si>
  <si>
    <t>ATVSV</t>
  </si>
  <si>
    <t>Phạm Văn Thái</t>
  </si>
  <si>
    <t>VAE02840</t>
  </si>
  <si>
    <t>L2 Comp/L1 metal/QM Paint</t>
  </si>
  <si>
    <t>NGHỈ 7,8,9,29,31/5</t>
  </si>
  <si>
    <t>Xin nghỉ từ 29-3/05</t>
  </si>
  <si>
    <t>A862</t>
  </si>
  <si>
    <t>A862-AVI</t>
  </si>
  <si>
    <t>A862-FM</t>
  </si>
  <si>
    <t>A862-128</t>
  </si>
  <si>
    <t>31CC</t>
  </si>
  <si>
    <t>A02</t>
  </si>
  <si>
    <t>A10+OOP</t>
  </si>
  <si>
    <t>A863</t>
  </si>
  <si>
    <t>A873</t>
  </si>
  <si>
    <t>A867</t>
  </si>
  <si>
    <t>A08+OOP</t>
  </si>
  <si>
    <t>A868</t>
  </si>
  <si>
    <t>A861</t>
  </si>
  <si>
    <t>A12+OOP+LDG+ENGCHG</t>
  </si>
  <si>
    <t>A615</t>
  </si>
  <si>
    <t>EA17</t>
  </si>
  <si>
    <t>A507</t>
  </si>
  <si>
    <t>EA22</t>
  </si>
  <si>
    <t>A396</t>
  </si>
  <si>
    <t>EA20</t>
  </si>
  <si>
    <t>A862-34567</t>
  </si>
  <si>
    <t>A862-@14H</t>
  </si>
  <si>
    <t>PRAC 787</t>
  </si>
  <si>
    <t>DIFF A321</t>
  </si>
  <si>
    <t>HF</t>
  </si>
  <si>
    <t>A869-FM</t>
  </si>
  <si>
    <t>A869-EC</t>
  </si>
  <si>
    <t>A869-EC@16H</t>
  </si>
  <si>
    <t>Lê Minh CHâu</t>
  </si>
  <si>
    <t>VAE04037</t>
  </si>
  <si>
    <t>Võ Trọng Sơn</t>
  </si>
  <si>
    <t>VAE04039</t>
  </si>
  <si>
    <t>Trần Thành Danh</t>
  </si>
  <si>
    <t>VAE04207</t>
  </si>
  <si>
    <t>Nguyễn Quang Vinh</t>
  </si>
  <si>
    <t xml:space="preserve">VAE04206  </t>
  </si>
  <si>
    <t>Đặng Phương Nam</t>
  </si>
  <si>
    <t xml:space="preserve">VAE04213  </t>
  </si>
  <si>
    <t>Nguyễn Sinh Thái</t>
  </si>
  <si>
    <t xml:space="preserve">VAE04208  </t>
  </si>
  <si>
    <t xml:space="preserve">Thái Quang Anh </t>
  </si>
  <si>
    <t>VAE04252</t>
  </si>
  <si>
    <t xml:space="preserve">Bùi Phú Duy </t>
  </si>
  <si>
    <t>VAE04017</t>
  </si>
  <si>
    <t>Nguyễn Thiên Đình</t>
  </si>
  <si>
    <t>VAE03084</t>
  </si>
  <si>
    <t>Lê Minh Lộc</t>
  </si>
  <si>
    <t>VAE04030</t>
  </si>
  <si>
    <t>Nguyễn Trí Nhân</t>
  </si>
  <si>
    <t>VAE03589</t>
  </si>
  <si>
    <t>Võ Thanh Phong</t>
  </si>
  <si>
    <t>VAE03609</t>
  </si>
  <si>
    <t>Nguyễn Ngọc Toàn</t>
  </si>
  <si>
    <t>VAE04210</t>
  </si>
  <si>
    <t>A862-PPC1</t>
  </si>
  <si>
    <t>EMT/ACT</t>
  </si>
  <si>
    <t>P</t>
  </si>
  <si>
    <t>HL8082-ALL</t>
  </si>
  <si>
    <t>CPH</t>
  </si>
  <si>
    <t>PUS</t>
  </si>
  <si>
    <t>PUS/CPH</t>
  </si>
  <si>
    <t>SECT 4</t>
  </si>
  <si>
    <t>EWIS</t>
  </si>
  <si>
    <t>VAE04036</t>
  </si>
  <si>
    <t>Nguyễn Thanh Trung</t>
  </si>
  <si>
    <t>VAE03592</t>
  </si>
  <si>
    <t>VAE04202</t>
  </si>
  <si>
    <t>Phan Tuấn Tú</t>
  </si>
  <si>
    <t>VAE03079</t>
  </si>
  <si>
    <t>A869-AVI</t>
  </si>
  <si>
    <t>FM/Leader/GSGT</t>
  </si>
  <si>
    <t>A869-W/O</t>
  </si>
  <si>
    <t>Leader/GSGT /SAG</t>
  </si>
  <si>
    <t xml:space="preserve">EA 787 </t>
  </si>
  <si>
    <t>A869-ALL</t>
  </si>
  <si>
    <t>A869-PPC1</t>
  </si>
  <si>
    <t>VS ALL</t>
  </si>
  <si>
    <t>COVER + XOAY GIÁ ENG, DỌN DẸP GIÁ KỆ HG4</t>
  </si>
  <si>
    <t>GD</t>
  </si>
  <si>
    <t>Điinh Xuân Nhơn</t>
  </si>
  <si>
    <t>A864-FM</t>
  </si>
  <si>
    <t>A864-128</t>
  </si>
  <si>
    <t>A864-AVI</t>
  </si>
  <si>
    <t>A864-PPC</t>
  </si>
  <si>
    <t>PKT</t>
  </si>
  <si>
    <t>Đ3</t>
  </si>
  <si>
    <t>A864-34567</t>
  </si>
  <si>
    <t>A864-ALL@15H</t>
  </si>
  <si>
    <t>Leader34/GSGT</t>
  </si>
  <si>
    <t>Leader567/GSGT</t>
  </si>
  <si>
    <t>Leader/PI/GSGT</t>
  </si>
  <si>
    <t>PRAC 787 2</t>
  </si>
  <si>
    <t>A864-ALL@14H</t>
  </si>
  <si>
    <t>Leader/GSGT/FM Ca 2</t>
  </si>
  <si>
    <t>A867-PPC</t>
  </si>
  <si>
    <t>A867-FM</t>
  </si>
  <si>
    <t>A867-128</t>
  </si>
  <si>
    <t>A867-34567</t>
  </si>
  <si>
    <t>A867-AVI</t>
  </si>
  <si>
    <t>A11</t>
  </si>
  <si>
    <t>A06+OOP</t>
  </si>
  <si>
    <t>ENG CHG</t>
  </si>
  <si>
    <t>A863-PPC</t>
  </si>
  <si>
    <t>A863-FM</t>
  </si>
  <si>
    <t>A863-34567</t>
  </si>
  <si>
    <t>A863-128</t>
  </si>
  <si>
    <t>A863-AVI</t>
  </si>
  <si>
    <t>A863-128@14H</t>
  </si>
  <si>
    <t>A863-567</t>
  </si>
  <si>
    <t>A863-34</t>
  </si>
  <si>
    <t>HỌC ATHK</t>
  </si>
  <si>
    <t>Tool TS5/Tool Local</t>
  </si>
  <si>
    <r>
      <t xml:space="preserve">Trực VS, </t>
    </r>
    <r>
      <rPr>
        <sz val="11"/>
        <color rgb="FFFF0000"/>
        <rFont val="Times New Roman"/>
        <family val="1"/>
      </rPr>
      <t>ACT, EMT</t>
    </r>
  </si>
  <si>
    <t>Leader/GSGT34</t>
  </si>
  <si>
    <t>Leader/GSGT567</t>
  </si>
  <si>
    <t>A863-ALL@14H</t>
  </si>
  <si>
    <t>HOC ETL</t>
  </si>
  <si>
    <t>A863-PPC@14H</t>
  </si>
  <si>
    <t>Nguyễn Minh Quân</t>
  </si>
  <si>
    <t>VAE03237</t>
  </si>
  <si>
    <t>Hoàng Quang Hợi</t>
  </si>
  <si>
    <t>VAE02844</t>
  </si>
  <si>
    <t>COMP1</t>
  </si>
  <si>
    <t>Trịnh Trung Dũng</t>
  </si>
  <si>
    <t>VAE03788</t>
  </si>
  <si>
    <t>LEADER/ GSVS CAB/ Sign-off</t>
  </si>
  <si>
    <t>0988 309065</t>
  </si>
  <si>
    <t>Hoàng Văn Hiển</t>
  </si>
  <si>
    <t>VAE02887</t>
  </si>
  <si>
    <t>Nguyễn Hữu Thành</t>
  </si>
  <si>
    <t>VAE03453</t>
  </si>
  <si>
    <t>Nguyễn Văn Việt</t>
  </si>
  <si>
    <t>VAE00783</t>
  </si>
  <si>
    <t>PAINT</t>
  </si>
  <si>
    <t>Phạm Trung Đức</t>
  </si>
  <si>
    <t>VAE03368</t>
  </si>
  <si>
    <t>Đặng Tấn Sang</t>
  </si>
  <si>
    <t>Khưu Thị Phương Xuyến</t>
  </si>
  <si>
    <t>Quang Thị Ngọc Liên</t>
  </si>
  <si>
    <t>Lê Thị Lệ Thu</t>
  </si>
  <si>
    <t>Đinh Đập</t>
  </si>
  <si>
    <t>Nguyễn Hoàng Phúc</t>
  </si>
  <si>
    <t>Huỳnh Minh Hào</t>
  </si>
  <si>
    <t>Trần văn Thịnh</t>
  </si>
  <si>
    <t>0932005291</t>
  </si>
  <si>
    <t xml:space="preserve"> ACT, EMT</t>
  </si>
  <si>
    <t>LEADER34/GSGT</t>
  </si>
  <si>
    <t>LEADER567/GSGT</t>
  </si>
  <si>
    <r>
      <t xml:space="preserve"> </t>
    </r>
    <r>
      <rPr>
        <sz val="10"/>
        <rFont val="Times New Roman"/>
        <family val="1"/>
      </rPr>
      <t>TRỰC VS</t>
    </r>
    <r>
      <rPr>
        <sz val="10"/>
        <color rgb="FFFF0000"/>
        <rFont val="Times New Roman"/>
        <family val="1"/>
      </rPr>
      <t xml:space="preserve"> </t>
    </r>
  </si>
  <si>
    <t>AMOS ETL</t>
  </si>
  <si>
    <t>HỌC ETL HAN</t>
  </si>
  <si>
    <t>HỌC ATVSLĐ</t>
  </si>
  <si>
    <t>HỌC DIFF A321</t>
  </si>
  <si>
    <t>HỌC AMOS ETL</t>
  </si>
  <si>
    <t>HỌC PRAC B787</t>
  </si>
  <si>
    <t>A873-PPC</t>
  </si>
  <si>
    <t>ĐG THAY CANG</t>
  </si>
  <si>
    <t>A873-128</t>
  </si>
  <si>
    <t>A873-34</t>
  </si>
  <si>
    <t>A873-567</t>
  </si>
  <si>
    <t>A873-AVI</t>
  </si>
  <si>
    <t>A873-AVI@14H</t>
  </si>
  <si>
    <t>A873-FM</t>
  </si>
  <si>
    <t>A877-FM</t>
  </si>
  <si>
    <t>A877-PPC</t>
  </si>
  <si>
    <t xml:space="preserve">Leader34/GSGT </t>
  </si>
  <si>
    <t xml:space="preserve">Leader567/GSGT </t>
  </si>
  <si>
    <t>HỌC</t>
  </si>
  <si>
    <t>Đ2</t>
  </si>
  <si>
    <t>A873-34567</t>
  </si>
  <si>
    <t>LEADER/GSGT/PI</t>
  </si>
  <si>
    <t>LEADER Z34/GSGT</t>
  </si>
  <si>
    <t>Leader Z34/GSGT</t>
  </si>
  <si>
    <t>Leader Z567/GSGT</t>
  </si>
  <si>
    <t>Vệ Sinh</t>
  </si>
  <si>
    <t>THI</t>
  </si>
  <si>
    <t xml:space="preserve">FM </t>
  </si>
  <si>
    <t>LEADER Z567/GSGT/SAG</t>
  </si>
  <si>
    <t>Đặng Quốc Tú</t>
  </si>
  <si>
    <t>Nguyễn Quang Trung</t>
  </si>
  <si>
    <t>VAE02458</t>
  </si>
  <si>
    <t>Nguyễn Trọng Phúc</t>
  </si>
  <si>
    <t>A873-ALL</t>
  </si>
  <si>
    <t xml:space="preserve">A877-ENG </t>
  </si>
  <si>
    <t xml:space="preserve">A877-ENG@14H </t>
  </si>
  <si>
    <t>A615-PPC</t>
  </si>
  <si>
    <t xml:space="preserve">A877-ENG@16H </t>
  </si>
  <si>
    <t>A615-AF</t>
  </si>
  <si>
    <t>A877- ENG</t>
  </si>
  <si>
    <t>A615-AVI</t>
  </si>
  <si>
    <t>A615-PP</t>
  </si>
  <si>
    <t>SVTT</t>
  </si>
  <si>
    <t>VAE02367</t>
  </si>
  <si>
    <t>Nguyễn Thị Khánh</t>
  </si>
  <si>
    <t>VAE02906</t>
  </si>
  <si>
    <t xml:space="preserve">A877-PPC </t>
  </si>
  <si>
    <t>A868-PPC</t>
  </si>
  <si>
    <t>A868-FM</t>
  </si>
  <si>
    <t>A868-128</t>
  </si>
  <si>
    <t>A868-AVI</t>
  </si>
  <si>
    <t xml:space="preserve">Nguyễn Như Hoàng </t>
  </si>
  <si>
    <t>VAE04033</t>
  </si>
  <si>
    <t>Lê Mạnh Linh</t>
  </si>
  <si>
    <t>VAE04246</t>
  </si>
  <si>
    <t>A615-FM</t>
  </si>
  <si>
    <t>Trần Phương Nam</t>
  </si>
  <si>
    <t>0374582156</t>
  </si>
  <si>
    <t>Leader Z128/GSGT</t>
  </si>
  <si>
    <t>Lê Hoàng Huy</t>
  </si>
  <si>
    <t>+84348729045</t>
  </si>
  <si>
    <t>PHÉP 1-7/6</t>
  </si>
  <si>
    <t>A861-PPC</t>
  </si>
  <si>
    <t>A861-</t>
  </si>
  <si>
    <t>SAG 2</t>
  </si>
  <si>
    <t>Thi CAAV</t>
  </si>
  <si>
    <t>Đ3-SSAG</t>
  </si>
  <si>
    <t>XEMỠ + TỦ HC</t>
  </si>
  <si>
    <t>AMOS OL</t>
  </si>
  <si>
    <t>A868-34567</t>
  </si>
  <si>
    <t>Test ACT/EMT/6H30</t>
  </si>
  <si>
    <t>A868-ALL 13H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</si>
</sst>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\&quot;#,##0.00;[Red]&quot;\&quot;&quot;\&quot;&quot;\&quot;&quot;\&quot;&quot;\&quot;&quot;\&quot;\-#,##0.00"/>
    <numFmt numFmtId="165" formatCode="[$-409]d\-mmm\-yy;@"/>
    <numFmt numFmtId="166" formatCode="&quot;\&quot;#,##0;[Red]&quot;\&quot;&quot;\&quot;\-#,##0"/>
    <numFmt numFmtId="167" formatCode="[$-409]d/mmm/yy;@"/>
    <numFmt numFmtId="168" formatCode="_(* #,##0_);_(* \(#,##0\);_(* &quot;-&quot;??_);_(@_)"/>
    <numFmt numFmtId="169" formatCode="_-* #,##0.00_-;\-* #,##0.00_-;_-* &quot;-&quot;&quot;?&quot;&quot;?&quot;_-;_-@_-"/>
    <numFmt numFmtId="170" formatCode="mm/yyyy"/>
    <numFmt numFmtId="171" formatCode="_-* #,##0.00\ _₫_-;\-* #,##0.00\ _₫_-;_-* &quot;-&quot;??\ _₫_-;_-@_-"/>
    <numFmt numFmtId="172" formatCode="&quot;\&quot;#,##0;[Red]&quot;\&quot;\-#,##0"/>
    <numFmt numFmtId="173" formatCode="_ * #,##0.0_)\ _$_ ;_ * \(#,##0.0\)\ _$_ ;_ * &quot;-&quot;??_)\ _$_ ;_ @_ "/>
    <numFmt numFmtId="174" formatCode="_(* #,##0.00_);_(* \(#,##0.00\);_(* &quot;-&quot;&quot;?&quot;&quot;?&quot;_);_(@_)"/>
    <numFmt numFmtId="175" formatCode="_(* #,##0.0000_);_(* \(#,##0.0000\);_(* &quot;-&quot;??_);_(@_)"/>
    <numFmt numFmtId="176" formatCode="_(* #,##0.000000_);_(* \(#,##0.000000\);_(* &quot;-&quot;??_);_(@_)"/>
    <numFmt numFmtId="177" formatCode="&quot;\&quot;#,##0.00;[Red]&quot;\&quot;\-#,##0.00"/>
    <numFmt numFmtId="178" formatCode="#,##0.0000_);\(#,##0.0000\)"/>
    <numFmt numFmtId="179" formatCode="&quot;$&quot;#,##0\ ;\(&quot;$&quot;#,##0\)"/>
    <numFmt numFmtId="180" formatCode="[$VND]\ #,##0_);\([$VND]\ #,##0\)"/>
    <numFmt numFmtId="181" formatCode="&quot;£&quot;#,##0;\-&quot;£&quot;#,##0"/>
    <numFmt numFmtId="182" formatCode="&quot;(+84)&quot;\-000\-000\-000"/>
    <numFmt numFmtId="183" formatCode="dd\-mm\-yy"/>
    <numFmt numFmtId="184" formatCode="&quot;Tháng&quot;\ 0#"/>
    <numFmt numFmtId="185" formatCode="&quot;Năm&quot;\ 0"/>
    <numFmt numFmtId="186" formatCode="dd"/>
  </numFmts>
  <fonts count="20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20"/>
      <color indexed="8"/>
      <name val="Times New Roman"/>
      <family val="1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  <font>
      <b/>
      <sz val="10"/>
      <color indexed="8"/>
      <name val="Times New Roman"/>
      <family val="1"/>
    </font>
    <font>
      <sz val="8"/>
      <color indexed="8"/>
      <name val="Times New Roman"/>
      <family val="1"/>
    </font>
    <font>
      <b/>
      <sz val="8"/>
      <color rgb="FFFF0000"/>
      <name val="Times New Roman"/>
      <family val="1"/>
    </font>
    <font>
      <b/>
      <sz val="8"/>
      <color theme="1"/>
      <name val="Times New Roman"/>
      <family val="1"/>
    </font>
    <font>
      <sz val="11"/>
      <color indexed="8"/>
      <name val="Times New Roman"/>
      <family val="1"/>
    </font>
    <font>
      <b/>
      <sz val="8"/>
      <color indexed="8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Times New Roman"/>
      <family val="1"/>
    </font>
    <font>
      <sz val="11"/>
      <color theme="1"/>
      <name val="Calibri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color indexed="8"/>
      <name val="Times New Roman"/>
      <family val="1"/>
    </font>
    <font>
      <i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Times New Roman"/>
      <family val="1"/>
    </font>
    <font>
      <sz val="14"/>
      <color indexed="8"/>
      <name val="Times New Roman"/>
      <family val="1"/>
    </font>
    <font>
      <b/>
      <sz val="12"/>
      <name val="Times New Roman"/>
      <family val="1"/>
    </font>
    <font>
      <b/>
      <sz val="14"/>
      <color rgb="FFFF0000"/>
      <name val="Times New Roman"/>
      <family val="1"/>
    </font>
    <font>
      <sz val="11"/>
      <color rgb="FFFF0000"/>
      <name val="Times New Roman"/>
      <family val="1"/>
    </font>
    <font>
      <b/>
      <sz val="9"/>
      <color indexed="8"/>
      <name val="Times New Roman"/>
      <family val="1"/>
    </font>
    <font>
      <b/>
      <sz val="11"/>
      <color indexed="8"/>
      <name val="Times New Roman"/>
      <family val="1"/>
    </font>
    <font>
      <sz val="13"/>
      <color rgb="FFFF0000"/>
      <name val="Cambria"/>
      <family val="1"/>
    </font>
    <font>
      <b/>
      <sz val="11"/>
      <name val="Times New Roman"/>
      <family val="1"/>
    </font>
    <font>
      <b/>
      <u/>
      <sz val="11"/>
      <color theme="10"/>
      <name val="Times New Roman"/>
      <family val="1"/>
    </font>
    <font>
      <b/>
      <u/>
      <sz val="11"/>
      <color rgb="FF800080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FF0000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sz val="14"/>
      <name val="??"/>
      <charset val="129"/>
    </font>
    <font>
      <sz val="10"/>
      <name val="???"/>
      <charset val="129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name val=".VnArial"/>
      <charset val="134"/>
    </font>
    <font>
      <sz val="12"/>
      <name val=".VnTime"/>
      <charset val="134"/>
    </font>
    <font>
      <sz val="10"/>
      <name val=".VnTime"/>
      <charset val="134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sz val="11"/>
      <color rgb="FFFFFFFF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4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4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4"/>
      <name val="Calibri"/>
      <family val="2"/>
    </font>
    <font>
      <u/>
      <sz val="7.7"/>
      <color indexed="12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.VnTime"/>
      <charset val="134"/>
    </font>
    <font>
      <u/>
      <sz val="7.7"/>
      <color indexed="30"/>
      <name val="Calibri"/>
      <family val="2"/>
    </font>
    <font>
      <u/>
      <sz val="7.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u/>
      <sz val="8.5"/>
      <color theme="10"/>
      <name val=".VnTime"/>
      <charset val="134"/>
    </font>
    <font>
      <u/>
      <sz val="5.5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0"/>
      <name val="Helv"/>
      <charset val="134"/>
    </font>
    <font>
      <sz val="11"/>
      <name val="Calibri"/>
      <family val="2"/>
    </font>
    <font>
      <sz val="12"/>
      <name val="VNI-Times"/>
      <charset val="134"/>
    </font>
    <font>
      <sz val="10"/>
      <color rgb="FF000000"/>
      <name val="Arial"/>
      <family val="2"/>
    </font>
    <font>
      <sz val="10"/>
      <color theme="1"/>
      <name val=".VnArial"/>
      <charset val="134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0"/>
      <color indexed="8"/>
      <name val=".VnTime"/>
      <charset val="134"/>
    </font>
    <font>
      <sz val="10"/>
      <color rgb="FF000000"/>
      <name val=".VnTime"/>
      <charset val="134"/>
    </font>
    <font>
      <sz val="14"/>
      <color theme="1"/>
      <name val="Times New Roman"/>
      <family val="1"/>
    </font>
    <font>
      <b/>
      <sz val="11"/>
      <color indexed="63"/>
      <name val="Calibri"/>
      <family val="2"/>
    </font>
    <font>
      <b/>
      <sz val="11"/>
      <color indexed="32"/>
      <name val="Calibri"/>
      <family val="2"/>
    </font>
    <font>
      <b/>
      <sz val="16"/>
      <color indexed="63"/>
      <name val="ESoft Font"/>
      <charset val="134"/>
    </font>
    <font>
      <sz val="12"/>
      <name val="CorpoS"/>
      <charset val="134"/>
    </font>
    <font>
      <sz val="10"/>
      <color rgb="FF000000"/>
      <name val="Helv"/>
      <charset val="134"/>
    </font>
    <font>
      <sz val="10"/>
      <color indexed="8"/>
      <name val="Helv"/>
      <charset val="134"/>
    </font>
    <font>
      <sz val="10"/>
      <name val="Geneva"/>
      <charset val="134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뼻뮝"/>
      <charset val="129"/>
    </font>
    <font>
      <sz val="12"/>
      <name val="뼻뮝"/>
      <charset val="129"/>
    </font>
    <font>
      <sz val="12"/>
      <name val="바탕체"/>
      <charset val="129"/>
    </font>
    <font>
      <sz val="10"/>
      <name val="굴림체"/>
      <charset val="129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Cambria"/>
      <family val="1"/>
    </font>
    <font>
      <sz val="11"/>
      <name val="Times New Roman"/>
      <family val="1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Arial"/>
      <family val="2"/>
    </font>
    <font>
      <sz val="14"/>
      <color indexed="8"/>
      <name val="Times New Roman"/>
      <family val="1"/>
    </font>
    <font>
      <sz val="14"/>
      <color rgb="FF000000"/>
      <name val="Arial"/>
      <family val="2"/>
    </font>
    <font>
      <sz val="14"/>
      <name val="Times New Roman"/>
      <family val="1"/>
    </font>
    <font>
      <sz val="14"/>
      <color rgb="FF000000"/>
      <name val="Calibri"/>
      <family val="2"/>
    </font>
    <font>
      <sz val="14"/>
      <color theme="1"/>
      <name val="Arial"/>
      <family val="2"/>
    </font>
    <font>
      <sz val="11"/>
      <color indexed="8"/>
      <name val="Times New Roman"/>
      <family val="1"/>
      <charset val="134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indexed="8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indexed="8"/>
      <name val="Times New Roman"/>
      <family val="1"/>
    </font>
    <font>
      <b/>
      <sz val="13"/>
      <color rgb="FFFF0000"/>
      <name val="Times New Roman"/>
      <family val="1"/>
    </font>
    <font>
      <sz val="13"/>
      <color rgb="FF000000"/>
      <name val="Times New Roman"/>
      <family val="1"/>
    </font>
    <font>
      <sz val="8"/>
      <name val="Times New Roman"/>
      <family val="1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theme="1"/>
      <name val="Arial"/>
      <family val="2"/>
    </font>
    <font>
      <sz val="11"/>
      <color rgb="FFFF0000"/>
      <name val="Calibri"/>
      <family val="2"/>
      <charset val="163"/>
      <scheme val="minor"/>
    </font>
    <font>
      <sz val="12"/>
      <color theme="1" tint="4.9989318521683403E-2"/>
      <name val="Times New Roman"/>
      <family val="1"/>
    </font>
    <font>
      <b/>
      <sz val="10"/>
      <color rgb="FF002060"/>
      <name val="Times New Roman"/>
      <family val="1"/>
    </font>
    <font>
      <sz val="11"/>
      <color theme="1"/>
      <name val="Arial"/>
      <family val="2"/>
    </font>
    <font>
      <sz val="13"/>
      <name val="Times New Roman"/>
      <family val="1"/>
    </font>
    <font>
      <u/>
      <sz val="11"/>
      <color theme="1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4" tint="0.3993652150028992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rgb="FFC6C3E9"/>
        <bgColor indexed="64"/>
      </patternFill>
    </fill>
    <fill>
      <patternFill patternType="solid">
        <fgColor theme="3" tint="0.79967650379955446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67650379955446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333399"/>
        <bgColor rgb="FF333333"/>
      </patternFill>
    </fill>
    <fill>
      <patternFill patternType="solid">
        <fgColor rgb="FF7030A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99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32"/>
      </left>
      <right style="double">
        <color indexed="32"/>
      </right>
      <top style="double">
        <color indexed="32"/>
      </top>
      <bottom style="double">
        <color indexed="3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32"/>
      </left>
      <right style="thin">
        <color indexed="32"/>
      </right>
      <top style="thin">
        <color indexed="32"/>
      </top>
      <bottom style="thin">
        <color indexed="3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</borders>
  <cellStyleXfs count="354">
    <xf numFmtId="0" fontId="0" fillId="0" borderId="0"/>
    <xf numFmtId="0" fontId="85" fillId="0" borderId="0" applyNumberFormat="0" applyFill="0" applyBorder="0" applyAlignment="0" applyProtection="0"/>
    <xf numFmtId="164" fontId="88" fillId="0" borderId="0" applyFont="0" applyFill="0" applyBorder="0" applyAlignment="0" applyProtection="0"/>
    <xf numFmtId="165" fontId="89" fillId="0" borderId="0" applyFont="0" applyFill="0" applyBorder="0" applyAlignment="0" applyProtection="0"/>
    <xf numFmtId="166" fontId="88" fillId="0" borderId="0" applyFont="0" applyFill="0" applyBorder="0" applyAlignment="0" applyProtection="0"/>
    <xf numFmtId="40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10" fontId="88" fillId="0" borderId="0" applyFont="0" applyFill="0" applyBorder="0" applyAlignment="0" applyProtection="0"/>
    <xf numFmtId="165" fontId="90" fillId="0" borderId="0" applyBorder="0"/>
    <xf numFmtId="165" fontId="91" fillId="23" borderId="0" applyNumberFormat="0" applyBorder="0" applyAlignment="0" applyProtection="0"/>
    <xf numFmtId="165" fontId="91" fillId="8" borderId="0" applyNumberFormat="0" applyBorder="0" applyAlignment="0" applyProtection="0"/>
    <xf numFmtId="165" fontId="91" fillId="8" borderId="0" applyNumberFormat="0" applyBorder="0" applyAlignment="0" applyProtection="0">
      <alignment vertical="center"/>
    </xf>
    <xf numFmtId="165" fontId="91" fillId="8" borderId="0" applyNumberFormat="0" applyBorder="0" applyAlignment="0" applyProtection="0"/>
    <xf numFmtId="167" fontId="91" fillId="8" borderId="0" applyNumberFormat="0" applyBorder="0" applyAlignment="0" applyProtection="0"/>
    <xf numFmtId="167" fontId="91" fillId="8" borderId="0" applyNumberFormat="0" applyBorder="0" applyAlignment="0" applyProtection="0"/>
    <xf numFmtId="167" fontId="91" fillId="8" borderId="0" applyNumberFormat="0" applyBorder="0" applyAlignment="0" applyProtection="0"/>
    <xf numFmtId="165" fontId="91" fillId="8" borderId="0" applyNumberFormat="0" applyBorder="0" applyAlignment="0" applyProtection="0"/>
    <xf numFmtId="165" fontId="91" fillId="24" borderId="0" applyNumberFormat="0" applyBorder="0" applyAlignment="0" applyProtection="0"/>
    <xf numFmtId="165" fontId="91" fillId="25" borderId="0" applyNumberFormat="0" applyBorder="0" applyAlignment="0" applyProtection="0"/>
    <xf numFmtId="165" fontId="91" fillId="26" borderId="0" applyNumberFormat="0" applyBorder="0" applyAlignment="0" applyProtection="0"/>
    <xf numFmtId="165" fontId="91" fillId="26" borderId="0" applyNumberFormat="0" applyBorder="0" applyAlignment="0" applyProtection="0">
      <alignment vertical="center"/>
    </xf>
    <xf numFmtId="165" fontId="91" fillId="27" borderId="0" applyNumberFormat="0" applyBorder="0" applyAlignment="0" applyProtection="0"/>
    <xf numFmtId="165" fontId="91" fillId="28" borderId="0" applyNumberFormat="0" applyBorder="0" applyAlignment="0" applyProtection="0"/>
    <xf numFmtId="165" fontId="91" fillId="27" borderId="0" applyNumberFormat="0" applyBorder="0" applyAlignment="0" applyProtection="0">
      <alignment vertical="center"/>
    </xf>
    <xf numFmtId="165" fontId="91" fillId="29" borderId="0" applyNumberFormat="0" applyBorder="0" applyAlignment="0" applyProtection="0"/>
    <xf numFmtId="165" fontId="91" fillId="24" borderId="0" applyNumberFormat="0" applyBorder="0" applyAlignment="0" applyProtection="0">
      <alignment vertical="center"/>
    </xf>
    <xf numFmtId="165" fontId="91" fillId="30" borderId="0" applyNumberFormat="0" applyBorder="0" applyAlignment="0" applyProtection="0"/>
    <xf numFmtId="165" fontId="91" fillId="31" borderId="0" applyNumberFormat="0" applyBorder="0" applyAlignment="0" applyProtection="0"/>
    <xf numFmtId="165" fontId="91" fillId="31" borderId="0" applyNumberFormat="0" applyBorder="0" applyAlignment="0" applyProtection="0">
      <alignment vertical="center"/>
    </xf>
    <xf numFmtId="165" fontId="91" fillId="32" borderId="0" applyNumberFormat="0" applyBorder="0" applyAlignment="0" applyProtection="0"/>
    <xf numFmtId="165" fontId="91" fillId="32" borderId="0" applyNumberFormat="0" applyBorder="0" applyAlignment="0" applyProtection="0">
      <alignment vertical="center"/>
    </xf>
    <xf numFmtId="165" fontId="88" fillId="0" borderId="0" applyBorder="0">
      <protection locked="0"/>
    </xf>
    <xf numFmtId="165" fontId="91" fillId="33" borderId="0" applyNumberFormat="0" applyBorder="0" applyAlignment="0" applyProtection="0"/>
    <xf numFmtId="165" fontId="91" fillId="34" borderId="0" applyNumberFormat="0" applyBorder="0" applyAlignment="0" applyProtection="0"/>
    <xf numFmtId="165" fontId="91" fillId="34" borderId="0" applyNumberFormat="0" applyBorder="0" applyAlignment="0" applyProtection="0">
      <alignment vertical="center"/>
    </xf>
    <xf numFmtId="165" fontId="91" fillId="30" borderId="0" applyNumberFormat="0" applyBorder="0" applyAlignment="0" applyProtection="0">
      <alignment vertical="center"/>
    </xf>
    <xf numFmtId="165" fontId="91" fillId="0" borderId="0" applyBorder="0">
      <protection locked="0"/>
    </xf>
    <xf numFmtId="165" fontId="91" fillId="35" borderId="0" applyNumberFormat="0" applyBorder="0" applyAlignment="0" applyProtection="0"/>
    <xf numFmtId="165" fontId="91" fillId="26" borderId="0" applyBorder="0">
      <protection locked="0"/>
    </xf>
    <xf numFmtId="165" fontId="92" fillId="0" borderId="0" applyBorder="0">
      <protection locked="0"/>
    </xf>
    <xf numFmtId="165" fontId="93" fillId="36" borderId="0" applyNumberFormat="0" applyBorder="0" applyAlignment="0" applyProtection="0"/>
    <xf numFmtId="165" fontId="93" fillId="37" borderId="0" applyNumberFormat="0" applyBorder="0" applyAlignment="0" applyProtection="0"/>
    <xf numFmtId="165" fontId="93" fillId="37" borderId="0" applyNumberFormat="0" applyBorder="0" applyAlignment="0" applyProtection="0">
      <alignment vertical="center"/>
    </xf>
    <xf numFmtId="165" fontId="93" fillId="38" borderId="0" applyNumberFormat="0" applyBorder="0" applyAlignment="0" applyProtection="0"/>
    <xf numFmtId="165" fontId="93" fillId="30" borderId="0" applyNumberFormat="0" applyBorder="0" applyAlignment="0" applyProtection="0"/>
    <xf numFmtId="165" fontId="93" fillId="32" borderId="0" applyNumberFormat="0" applyBorder="0" applyAlignment="0" applyProtection="0"/>
    <xf numFmtId="165" fontId="93" fillId="32" borderId="0" applyNumberFormat="0" applyBorder="0" applyAlignment="0" applyProtection="0">
      <alignment vertical="center"/>
    </xf>
    <xf numFmtId="165" fontId="93" fillId="32" borderId="0" applyBorder="0">
      <protection locked="0"/>
    </xf>
    <xf numFmtId="165" fontId="93" fillId="26" borderId="0" applyNumberFormat="0" applyBorder="0" applyAlignment="0" applyProtection="0"/>
    <xf numFmtId="165" fontId="93" fillId="33" borderId="0" applyNumberFormat="0" applyBorder="0" applyAlignment="0" applyProtection="0"/>
    <xf numFmtId="165" fontId="93" fillId="38" borderId="0" applyNumberFormat="0" applyBorder="0" applyAlignment="0" applyProtection="0">
      <alignment vertical="center"/>
    </xf>
    <xf numFmtId="165" fontId="93" fillId="34" borderId="0" applyNumberFormat="0" applyBorder="0" applyAlignment="0" applyProtection="0"/>
    <xf numFmtId="165" fontId="93" fillId="31" borderId="0" applyNumberFormat="0" applyBorder="0" applyAlignment="0" applyProtection="0"/>
    <xf numFmtId="165" fontId="93" fillId="39" borderId="0" applyNumberFormat="0" applyBorder="0" applyAlignment="0" applyProtection="0"/>
    <xf numFmtId="165" fontId="93" fillId="31" borderId="0" applyNumberFormat="0" applyBorder="0" applyAlignment="0" applyProtection="0">
      <alignment vertical="center"/>
    </xf>
    <xf numFmtId="165" fontId="93" fillId="30" borderId="0" applyNumberFormat="0" applyBorder="0" applyAlignment="0" applyProtection="0">
      <alignment vertical="center"/>
    </xf>
    <xf numFmtId="165" fontId="93" fillId="40" borderId="0" applyNumberFormat="0" applyBorder="0" applyAlignment="0" applyProtection="0"/>
    <xf numFmtId="165" fontId="93" fillId="41" borderId="0" applyNumberFormat="0" applyBorder="0" applyAlignment="0" applyProtection="0"/>
    <xf numFmtId="165" fontId="93" fillId="26" borderId="0" applyNumberFormat="0" applyBorder="0" applyAlignment="0" applyProtection="0">
      <alignment vertical="center"/>
    </xf>
    <xf numFmtId="165" fontId="93" fillId="42" borderId="0" applyNumberFormat="0" applyBorder="0" applyAlignment="0" applyProtection="0"/>
    <xf numFmtId="165" fontId="93" fillId="42" borderId="0" applyNumberFormat="0" applyBorder="0" applyAlignment="0" applyProtection="0">
      <alignment vertical="center"/>
    </xf>
    <xf numFmtId="165" fontId="54" fillId="0" borderId="0" applyBorder="0">
      <protection locked="0"/>
    </xf>
    <xf numFmtId="165" fontId="93" fillId="43" borderId="0" applyNumberFormat="0" applyBorder="0" applyAlignment="0" applyProtection="0"/>
    <xf numFmtId="165" fontId="93" fillId="44" borderId="0" applyNumberFormat="0" applyBorder="0" applyAlignment="0" applyProtection="0"/>
    <xf numFmtId="165" fontId="93" fillId="44" borderId="0" applyNumberFormat="0" applyBorder="0" applyAlignment="0" applyProtection="0">
      <alignment vertical="center"/>
    </xf>
    <xf numFmtId="165" fontId="93" fillId="45" borderId="0" applyNumberFormat="0" applyBorder="0" applyAlignment="0" applyProtection="0"/>
    <xf numFmtId="165" fontId="93" fillId="46" borderId="0" applyNumberFormat="0" applyBorder="0" applyAlignment="0" applyProtection="0"/>
    <xf numFmtId="165" fontId="93" fillId="47" borderId="0" applyNumberFormat="0" applyBorder="0" applyAlignment="0" applyProtection="0"/>
    <xf numFmtId="165" fontId="93" fillId="35" borderId="0" applyNumberFormat="0" applyBorder="0" applyAlignment="0" applyProtection="0"/>
    <xf numFmtId="165" fontId="93" fillId="46" borderId="0" applyNumberFormat="0" applyBorder="0" applyAlignment="0" applyProtection="0">
      <alignment vertical="center"/>
    </xf>
    <xf numFmtId="165" fontId="93" fillId="45" borderId="0" applyNumberFormat="0" applyBorder="0" applyAlignment="0" applyProtection="0">
      <alignment vertical="center"/>
    </xf>
    <xf numFmtId="165" fontId="94" fillId="25" borderId="0" applyNumberFormat="0" applyBorder="0" applyAlignment="0" applyProtection="0"/>
    <xf numFmtId="165" fontId="94" fillId="25" borderId="0" applyNumberFormat="0" applyBorder="0" applyAlignment="0" applyProtection="0">
      <alignment vertical="center"/>
    </xf>
    <xf numFmtId="165" fontId="95" fillId="25" borderId="0" applyNumberFormat="0" applyBorder="0" applyAlignment="0" applyProtection="0"/>
    <xf numFmtId="165" fontId="96" fillId="31" borderId="18" applyNumberFormat="0" applyAlignment="0" applyProtection="0"/>
    <xf numFmtId="165" fontId="96" fillId="8" borderId="18" applyNumberFormat="0" applyAlignment="0" applyProtection="0"/>
    <xf numFmtId="165" fontId="96" fillId="8" borderId="18" applyNumberFormat="0" applyAlignment="0" applyProtection="0">
      <alignment vertical="center"/>
    </xf>
    <xf numFmtId="165" fontId="96" fillId="8" borderId="18" applyNumberFormat="0" applyAlignment="0" applyProtection="0">
      <alignment vertical="center"/>
    </xf>
    <xf numFmtId="167" fontId="96" fillId="8" borderId="18" applyNumberFormat="0" applyAlignment="0" applyProtection="0">
      <alignment vertical="center"/>
    </xf>
    <xf numFmtId="165" fontId="96" fillId="8" borderId="18" applyNumberFormat="0" applyAlignment="0" applyProtection="0">
      <alignment vertical="center"/>
    </xf>
    <xf numFmtId="165" fontId="96" fillId="8" borderId="18" applyNumberFormat="0" applyAlignment="0" applyProtection="0">
      <alignment vertical="center"/>
    </xf>
    <xf numFmtId="165" fontId="96" fillId="8" borderId="18" applyNumberFormat="0" applyAlignment="0" applyProtection="0">
      <alignment vertical="center"/>
    </xf>
    <xf numFmtId="165" fontId="96" fillId="8" borderId="18" applyNumberFormat="0" applyAlignment="0" applyProtection="0">
      <alignment vertical="center"/>
    </xf>
    <xf numFmtId="165" fontId="96" fillId="8" borderId="18" applyNumberFormat="0" applyAlignment="0" applyProtection="0">
      <alignment vertical="center"/>
    </xf>
    <xf numFmtId="165" fontId="97" fillId="8" borderId="18" applyNumberFormat="0" applyAlignment="0" applyProtection="0"/>
    <xf numFmtId="165" fontId="98" fillId="47" borderId="19" applyNumberFormat="0" applyAlignment="0" applyProtection="0"/>
    <xf numFmtId="165" fontId="98" fillId="47" borderId="19" applyNumberFormat="0" applyAlignment="0" applyProtection="0">
      <alignment vertical="center"/>
    </xf>
    <xf numFmtId="165" fontId="98" fillId="47" borderId="20" applyNumberFormat="0" applyAlignment="0" applyProtection="0"/>
    <xf numFmtId="43" fontId="99" fillId="0" borderId="0" applyFont="0" applyFill="0" applyBorder="0" applyAlignment="0" applyProtection="0"/>
    <xf numFmtId="43" fontId="91" fillId="0" borderId="0" applyFont="0" applyFill="0" applyBorder="0" applyAlignment="0" applyProtection="0"/>
    <xf numFmtId="43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01" fillId="0" borderId="0" applyFont="0" applyFill="0" applyBorder="0" applyAlignment="0" applyProtection="0"/>
    <xf numFmtId="169" fontId="102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91" fillId="0" borderId="0" applyFont="0" applyFill="0" applyBorder="0" applyAlignment="0" applyProtection="0"/>
    <xf numFmtId="43" fontId="74" fillId="0" borderId="0" applyFont="0" applyFill="0" applyBorder="0" applyAlignment="0" applyProtection="0"/>
    <xf numFmtId="165" fontId="99" fillId="0" borderId="0" applyFont="0" applyFill="0" applyBorder="0" applyAlignment="0" applyProtection="0"/>
    <xf numFmtId="43" fontId="102" fillId="0" borderId="0" applyFont="0" applyFill="0" applyBorder="0" applyAlignment="0" applyProtection="0"/>
    <xf numFmtId="170" fontId="100" fillId="0" borderId="0" applyFont="0" applyFill="0" applyBorder="0" applyAlignment="0" applyProtection="0"/>
    <xf numFmtId="171" fontId="100" fillId="0" borderId="0" applyFont="0" applyFill="0" applyBorder="0" applyAlignment="0" applyProtection="0"/>
    <xf numFmtId="172" fontId="154" fillId="0" borderId="0" applyFont="0" applyFill="0" applyBorder="0" applyAlignment="0" applyProtection="0"/>
    <xf numFmtId="171" fontId="91" fillId="0" borderId="0" applyFont="0" applyFill="0" applyBorder="0" applyAlignment="0" applyProtection="0"/>
    <xf numFmtId="173" fontId="100" fillId="0" borderId="0" applyFont="0" applyFill="0" applyBorder="0" applyAlignment="0" applyProtection="0"/>
    <xf numFmtId="0" fontId="88" fillId="0" borderId="0" applyFont="0" applyFill="0" applyBorder="0" applyAlignment="0" applyProtection="0"/>
    <xf numFmtId="171" fontId="88" fillId="0" borderId="0" applyFont="0" applyFill="0" applyBorder="0" applyAlignment="0" applyProtection="0"/>
    <xf numFmtId="174" fontId="88" fillId="0" borderId="0" applyFont="0" applyFill="0" applyBorder="0" applyAlignment="0" applyProtection="0"/>
    <xf numFmtId="175" fontId="91" fillId="0" borderId="0" applyFont="0" applyFill="0" applyBorder="0" applyAlignment="0" applyProtection="0"/>
    <xf numFmtId="176" fontId="88" fillId="0" borderId="0" applyFont="0" applyFill="0" applyBorder="0" applyAlignment="0" applyProtection="0"/>
    <xf numFmtId="166" fontId="101" fillId="0" borderId="0" applyFont="0" applyFill="0" applyBorder="0" applyAlignment="0" applyProtection="0"/>
    <xf numFmtId="173" fontId="101" fillId="0" borderId="0" applyFont="0" applyFill="0" applyBorder="0" applyAlignment="0" applyProtection="0"/>
    <xf numFmtId="177" fontId="101" fillId="0" borderId="0" applyFont="0" applyFill="0" applyBorder="0" applyAlignment="0" applyProtection="0"/>
    <xf numFmtId="171" fontId="102" fillId="0" borderId="0" applyFont="0" applyFill="0" applyBorder="0" applyAlignment="0" applyProtection="0"/>
    <xf numFmtId="178" fontId="101" fillId="0" borderId="0" applyFont="0" applyFill="0" applyBorder="0" applyAlignment="0" applyProtection="0"/>
    <xf numFmtId="3" fontId="88" fillId="0" borderId="0" applyFont="0" applyFill="0" applyBorder="0" applyAlignment="0" applyProtection="0"/>
    <xf numFmtId="178" fontId="38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101" fillId="0" borderId="0" applyFont="0" applyFill="0" applyBorder="0" applyAlignment="0" applyProtection="0"/>
    <xf numFmtId="165" fontId="76" fillId="0" borderId="0" applyBorder="0">
      <alignment horizontal="center" vertical="top" wrapText="1"/>
    </xf>
    <xf numFmtId="179" fontId="88" fillId="0" borderId="0" applyFont="0" applyFill="0" applyBorder="0" applyAlignment="0" applyProtection="0"/>
    <xf numFmtId="165" fontId="103" fillId="0" borderId="0" applyNumberFormat="0" applyFill="0" applyBorder="0" applyAlignment="0" applyProtection="0"/>
    <xf numFmtId="165" fontId="103" fillId="0" borderId="0" applyNumberFormat="0" applyFill="0" applyBorder="0" applyAlignment="0" applyProtection="0">
      <alignment vertical="center"/>
    </xf>
    <xf numFmtId="165" fontId="104" fillId="48" borderId="0" applyBorder="0" applyProtection="0"/>
    <xf numFmtId="2" fontId="88" fillId="0" borderId="0" applyFont="0" applyFill="0" applyBorder="0" applyAlignment="0" applyProtection="0"/>
    <xf numFmtId="165" fontId="105" fillId="28" borderId="0" applyNumberFormat="0" applyBorder="0" applyAlignment="0" applyProtection="0"/>
    <xf numFmtId="165" fontId="105" fillId="28" borderId="0" applyNumberFormat="0" applyBorder="0" applyAlignment="0" applyProtection="0">
      <alignment vertical="center"/>
    </xf>
    <xf numFmtId="165" fontId="106" fillId="0" borderId="21" applyNumberFormat="0" applyFill="0" applyAlignment="0" applyProtection="0"/>
    <xf numFmtId="165" fontId="107" fillId="0" borderId="21" applyNumberFormat="0" applyFill="0" applyAlignment="0" applyProtection="0"/>
    <xf numFmtId="165" fontId="107" fillId="0" borderId="21" applyNumberFormat="0" applyFill="0" applyAlignment="0" applyProtection="0">
      <alignment vertical="center"/>
    </xf>
    <xf numFmtId="165" fontId="107" fillId="0" borderId="22" applyNumberFormat="0" applyFill="0" applyAlignment="0" applyProtection="0"/>
    <xf numFmtId="165" fontId="108" fillId="0" borderId="23" applyNumberFormat="0" applyFill="0" applyAlignment="0" applyProtection="0"/>
    <xf numFmtId="165" fontId="109" fillId="0" borderId="24" applyNumberFormat="0" applyFill="0" applyAlignment="0" applyProtection="0"/>
    <xf numFmtId="165" fontId="110" fillId="0" borderId="24" applyNumberFormat="0" applyFill="0" applyAlignment="0" applyProtection="0"/>
    <xf numFmtId="165" fontId="110" fillId="0" borderId="24" applyNumberFormat="0" applyFill="0" applyAlignment="0" applyProtection="0">
      <alignment vertical="center"/>
    </xf>
    <xf numFmtId="165" fontId="111" fillId="0" borderId="25" applyNumberFormat="0" applyFill="0" applyAlignment="0" applyProtection="0"/>
    <xf numFmtId="165" fontId="112" fillId="0" borderId="26" applyNumberFormat="0" applyFill="0" applyAlignment="0" applyProtection="0"/>
    <xf numFmtId="165" fontId="113" fillId="0" borderId="27" applyNumberFormat="0" applyFill="0" applyAlignment="0" applyProtection="0"/>
    <xf numFmtId="165" fontId="113" fillId="0" borderId="27" applyNumberFormat="0" applyFill="0" applyAlignment="0" applyProtection="0">
      <alignment vertical="center"/>
    </xf>
    <xf numFmtId="165" fontId="113" fillId="0" borderId="28" applyNumberFormat="0" applyFill="0" applyAlignment="0" applyProtection="0"/>
    <xf numFmtId="165" fontId="114" fillId="0" borderId="29" applyNumberFormat="0" applyFill="0" applyAlignment="0" applyProtection="0"/>
    <xf numFmtId="165" fontId="112" fillId="0" borderId="0" applyNumberFormat="0" applyFill="0" applyBorder="0" applyAlignment="0" applyProtection="0"/>
    <xf numFmtId="165" fontId="113" fillId="0" borderId="0" applyNumberFormat="0" applyFill="0" applyBorder="0" applyAlignment="0" applyProtection="0"/>
    <xf numFmtId="165" fontId="113" fillId="0" borderId="0" applyNumberFormat="0" applyFill="0" applyBorder="0" applyAlignment="0" applyProtection="0">
      <alignment vertical="center"/>
    </xf>
    <xf numFmtId="165" fontId="114" fillId="0" borderId="0" applyNumberFormat="0" applyFill="0" applyBorder="0" applyAlignment="0" applyProtection="0"/>
    <xf numFmtId="165" fontId="115" fillId="0" borderId="0" applyNumberFormat="0" applyFill="0" applyBorder="0" applyAlignment="0" applyProtection="0">
      <alignment vertical="top"/>
      <protection locked="0"/>
    </xf>
    <xf numFmtId="165" fontId="116" fillId="0" borderId="0" applyNumberFormat="0" applyFill="0" applyBorder="0" applyAlignment="0" applyProtection="0">
      <alignment vertical="top"/>
      <protection locked="0"/>
    </xf>
    <xf numFmtId="0" fontId="117" fillId="0" borderId="0" applyNumberFormat="0" applyFill="0" applyBorder="0" applyAlignment="0" applyProtection="0">
      <alignment vertical="top"/>
      <protection locked="0"/>
    </xf>
    <xf numFmtId="165" fontId="118" fillId="0" borderId="0" applyNumberFormat="0" applyFill="0" applyBorder="0" applyAlignment="0" applyProtection="0">
      <alignment vertical="top"/>
      <protection locked="0"/>
    </xf>
    <xf numFmtId="165" fontId="119" fillId="0" borderId="0" applyNumberFormat="0" applyFill="0" applyBorder="0" applyAlignment="0" applyProtection="0">
      <alignment vertical="top"/>
      <protection locked="0"/>
    </xf>
    <xf numFmtId="165" fontId="120" fillId="0" borderId="0" applyNumberFormat="0" applyFill="0" applyBorder="0" applyAlignment="0" applyProtection="0">
      <alignment vertical="top"/>
      <protection locked="0"/>
    </xf>
    <xf numFmtId="165" fontId="121" fillId="0" borderId="0" applyNumberFormat="0" applyFill="0" applyBorder="0" applyAlignment="0" applyProtection="0"/>
    <xf numFmtId="165" fontId="85" fillId="0" borderId="0" applyNumberFormat="0" applyFill="0" applyBorder="0" applyAlignment="0" applyProtection="0"/>
    <xf numFmtId="0" fontId="122" fillId="0" borderId="0" applyNumberFormat="0" applyFill="0" applyBorder="0" applyAlignment="0" applyProtection="0">
      <alignment vertical="top"/>
      <protection locked="0"/>
    </xf>
    <xf numFmtId="165" fontId="123" fillId="0" borderId="0" applyNumberFormat="0" applyFill="0" applyBorder="0" applyAlignment="0" applyProtection="0">
      <alignment vertical="top"/>
      <protection locked="0"/>
    </xf>
    <xf numFmtId="167" fontId="123" fillId="0" borderId="0" applyNumberFormat="0" applyFill="0" applyBorder="0" applyAlignment="0" applyProtection="0">
      <alignment vertical="top"/>
      <protection locked="0"/>
    </xf>
    <xf numFmtId="165" fontId="124" fillId="26" borderId="18" applyNumberFormat="0" applyAlignment="0" applyProtection="0"/>
    <xf numFmtId="165" fontId="124" fillId="26" borderId="18" applyNumberFormat="0" applyAlignment="0" applyProtection="0">
      <alignment vertical="center"/>
    </xf>
    <xf numFmtId="165" fontId="125" fillId="0" borderId="30" applyNumberFormat="0" applyFill="0" applyAlignment="0" applyProtection="0"/>
    <xf numFmtId="165" fontId="125" fillId="0" borderId="30" applyNumberFormat="0" applyFill="0" applyAlignment="0" applyProtection="0">
      <alignment vertical="center"/>
    </xf>
    <xf numFmtId="165" fontId="126" fillId="0" borderId="30" applyNumberFormat="0" applyFill="0" applyAlignment="0" applyProtection="0"/>
    <xf numFmtId="165" fontId="127" fillId="34" borderId="0" applyNumberFormat="0" applyBorder="0" applyAlignment="0" applyProtection="0"/>
    <xf numFmtId="165" fontId="127" fillId="34" borderId="0" applyNumberFormat="0" applyBorder="0" applyAlignment="0" applyProtection="0">
      <alignment vertical="center"/>
    </xf>
    <xf numFmtId="165" fontId="128" fillId="34" borderId="0" applyNumberFormat="0" applyBorder="0" applyAlignment="0" applyProtection="0"/>
    <xf numFmtId="165" fontId="129" fillId="0" borderId="0" applyBorder="0"/>
    <xf numFmtId="0" fontId="129" fillId="0" borderId="0"/>
    <xf numFmtId="0" fontId="154" fillId="0" borderId="0"/>
    <xf numFmtId="165" fontId="88" fillId="0" borderId="0" applyBorder="0"/>
    <xf numFmtId="165" fontId="88" fillId="0" borderId="0" applyBorder="0">
      <alignment vertical="center"/>
    </xf>
    <xf numFmtId="0" fontId="154" fillId="0" borderId="0"/>
    <xf numFmtId="165" fontId="38" fillId="0" borderId="0" applyBorder="0"/>
    <xf numFmtId="0" fontId="65" fillId="0" borderId="0"/>
    <xf numFmtId="0" fontId="154" fillId="0" borderId="0"/>
    <xf numFmtId="165" fontId="88" fillId="0" borderId="0"/>
    <xf numFmtId="0" fontId="154" fillId="0" borderId="0"/>
    <xf numFmtId="0" fontId="154" fillId="0" borderId="0"/>
    <xf numFmtId="0" fontId="101" fillId="0" borderId="0"/>
    <xf numFmtId="0" fontId="154" fillId="0" borderId="0"/>
    <xf numFmtId="165" fontId="91" fillId="0" borderId="0" applyBorder="0"/>
    <xf numFmtId="165" fontId="130" fillId="0" borderId="0" applyBorder="0">
      <alignment vertical="center"/>
    </xf>
    <xf numFmtId="165" fontId="154" fillId="0" borderId="0" applyBorder="0"/>
    <xf numFmtId="0" fontId="57" fillId="0" borderId="0"/>
    <xf numFmtId="180" fontId="154" fillId="0" borderId="0"/>
    <xf numFmtId="165" fontId="100" fillId="0" borderId="0" applyBorder="0"/>
    <xf numFmtId="165" fontId="131" fillId="0" borderId="0" applyBorder="0"/>
    <xf numFmtId="165" fontId="99" fillId="0" borderId="0" applyBorder="0"/>
    <xf numFmtId="0" fontId="57" fillId="0" borderId="0"/>
    <xf numFmtId="165" fontId="101" fillId="0" borderId="0" applyBorder="0"/>
    <xf numFmtId="0" fontId="57" fillId="0" borderId="0"/>
    <xf numFmtId="0" fontId="65" fillId="0" borderId="0"/>
    <xf numFmtId="165" fontId="59" fillId="0" borderId="0" applyBorder="0"/>
    <xf numFmtId="165" fontId="102" fillId="0" borderId="0" applyBorder="0"/>
    <xf numFmtId="165" fontId="57" fillId="0" borderId="0" applyBorder="0"/>
    <xf numFmtId="165" fontId="69" fillId="0" borderId="0" applyBorder="0"/>
    <xf numFmtId="0" fontId="91" fillId="0" borderId="0" applyProtection="0"/>
    <xf numFmtId="165" fontId="154" fillId="0" borderId="0"/>
    <xf numFmtId="165" fontId="91" fillId="0" borderId="0" applyProtection="0"/>
    <xf numFmtId="167" fontId="91" fillId="0" borderId="0" applyBorder="0"/>
    <xf numFmtId="165" fontId="154" fillId="0" borderId="0" applyNumberFormat="0" applyFill="0" applyBorder="0" applyAlignment="0" applyProtection="0">
      <alignment vertical="center"/>
    </xf>
    <xf numFmtId="165" fontId="91" fillId="0" borderId="0" applyNumberFormat="0" applyFill="0" applyBorder="0" applyAlignment="0" applyProtection="0">
      <alignment vertical="center"/>
    </xf>
    <xf numFmtId="167" fontId="88" fillId="0" borderId="0"/>
    <xf numFmtId="165" fontId="154" fillId="0" borderId="0">
      <alignment vertical="center"/>
    </xf>
    <xf numFmtId="0" fontId="91" fillId="0" borderId="0"/>
    <xf numFmtId="165" fontId="132" fillId="0" borderId="0" applyBorder="0"/>
    <xf numFmtId="0" fontId="133" fillId="0" borderId="0"/>
    <xf numFmtId="0" fontId="134" fillId="0" borderId="0"/>
    <xf numFmtId="0" fontId="100" fillId="0" borderId="0"/>
    <xf numFmtId="165" fontId="74" fillId="0" borderId="0" applyBorder="0"/>
    <xf numFmtId="0" fontId="74" fillId="0" borderId="0"/>
    <xf numFmtId="165" fontId="88" fillId="0" borderId="0" applyNumberFormat="0" applyFont="0" applyFill="0" applyBorder="0" applyAlignment="0" applyProtection="0">
      <alignment vertical="top"/>
    </xf>
    <xf numFmtId="0" fontId="59" fillId="0" borderId="0"/>
    <xf numFmtId="0" fontId="88" fillId="0" borderId="0" applyNumberFormat="0" applyFont="0" applyFill="0" applyBorder="0" applyAlignment="0" applyProtection="0">
      <alignment vertical="top"/>
    </xf>
    <xf numFmtId="167" fontId="88" fillId="0" borderId="0" applyBorder="0"/>
    <xf numFmtId="0" fontId="91" fillId="0" borderId="0"/>
    <xf numFmtId="165" fontId="91" fillId="0" borderId="0" applyBorder="0">
      <alignment vertical="center"/>
    </xf>
    <xf numFmtId="165" fontId="91" fillId="0" borderId="0"/>
    <xf numFmtId="0" fontId="69" fillId="0" borderId="0"/>
    <xf numFmtId="0" fontId="68" fillId="0" borderId="0"/>
    <xf numFmtId="181" fontId="88" fillId="0" borderId="0" applyBorder="0"/>
    <xf numFmtId="0" fontId="88" fillId="0" borderId="0"/>
    <xf numFmtId="165" fontId="88" fillId="0" borderId="0" applyProtection="0"/>
    <xf numFmtId="0" fontId="88" fillId="0" borderId="0"/>
    <xf numFmtId="0" fontId="88" fillId="0" borderId="0"/>
    <xf numFmtId="165" fontId="92" fillId="0" borderId="0" applyBorder="0"/>
    <xf numFmtId="165" fontId="134" fillId="0" borderId="0"/>
    <xf numFmtId="165" fontId="57" fillId="0" borderId="0"/>
    <xf numFmtId="165" fontId="135" fillId="0" borderId="0" applyBorder="0"/>
    <xf numFmtId="165" fontId="55" fillId="0" borderId="0"/>
    <xf numFmtId="165" fontId="54" fillId="0" borderId="0" applyBorder="0"/>
    <xf numFmtId="0" fontId="54" fillId="0" borderId="0"/>
    <xf numFmtId="0" fontId="154" fillId="0" borderId="0"/>
    <xf numFmtId="0" fontId="54" fillId="0" borderId="0"/>
    <xf numFmtId="165" fontId="101" fillId="0" borderId="0" applyBorder="0">
      <alignment vertical="center"/>
    </xf>
    <xf numFmtId="0" fontId="57" fillId="0" borderId="0"/>
    <xf numFmtId="165" fontId="131" fillId="0" borderId="0"/>
    <xf numFmtId="165" fontId="88" fillId="0" borderId="0" applyBorder="0" applyProtection="0">
      <protection locked="0"/>
    </xf>
    <xf numFmtId="165" fontId="132" fillId="0" borderId="0"/>
    <xf numFmtId="0" fontId="57" fillId="0" borderId="0"/>
    <xf numFmtId="165" fontId="136" fillId="0" borderId="0" applyBorder="0"/>
    <xf numFmtId="165" fontId="137" fillId="0" borderId="0" applyBorder="0"/>
    <xf numFmtId="165" fontId="65" fillId="0" borderId="0" applyBorder="0"/>
    <xf numFmtId="165" fontId="65" fillId="0" borderId="0"/>
    <xf numFmtId="0" fontId="91" fillId="0" borderId="0" applyNumberFormat="0" applyFont="0" applyFill="0" applyBorder="0" applyAlignment="0" applyProtection="0"/>
    <xf numFmtId="165" fontId="61" fillId="0" borderId="0" applyBorder="0"/>
    <xf numFmtId="165" fontId="45" fillId="0" borderId="0" applyBorder="0"/>
    <xf numFmtId="165" fontId="91" fillId="0" borderId="0">
      <alignment vertical="center"/>
    </xf>
    <xf numFmtId="0" fontId="88" fillId="0" borderId="0" applyNumberFormat="0" applyFont="0" applyFill="0" applyBorder="0" applyAlignment="0" applyProtection="0"/>
    <xf numFmtId="167" fontId="91" fillId="0" borderId="0" applyBorder="0">
      <alignment vertical="center"/>
    </xf>
    <xf numFmtId="0" fontId="154" fillId="0" borderId="0"/>
    <xf numFmtId="0" fontId="154" fillId="0" borderId="0"/>
    <xf numFmtId="0" fontId="132" fillId="0" borderId="0"/>
    <xf numFmtId="0" fontId="131" fillId="0" borderId="0"/>
    <xf numFmtId="0" fontId="154" fillId="0" borderId="0">
      <alignment vertical="center"/>
    </xf>
    <xf numFmtId="0" fontId="154" fillId="0" borderId="0"/>
    <xf numFmtId="0" fontId="154" fillId="0" borderId="0"/>
    <xf numFmtId="0" fontId="154" fillId="0" borderId="0"/>
    <xf numFmtId="165" fontId="75" fillId="0" borderId="0" applyBorder="0"/>
    <xf numFmtId="0" fontId="138" fillId="0" borderId="0"/>
    <xf numFmtId="165" fontId="44" fillId="0" borderId="0" applyBorder="0"/>
    <xf numFmtId="0" fontId="154" fillId="0" borderId="0"/>
    <xf numFmtId="0" fontId="102" fillId="0" borderId="0"/>
    <xf numFmtId="165" fontId="91" fillId="27" borderId="31" applyNumberFormat="0" applyFont="0" applyAlignment="0" applyProtection="0"/>
    <xf numFmtId="165" fontId="88" fillId="27" borderId="31" applyNumberFormat="0" applyFont="0" applyAlignment="0" applyProtection="0"/>
    <xf numFmtId="165" fontId="88" fillId="27" borderId="31" applyNumberFormat="0" applyAlignment="0" applyProtection="0"/>
    <xf numFmtId="165" fontId="88" fillId="27" borderId="31" applyNumberFormat="0" applyAlignment="0" applyProtection="0">
      <alignment vertical="center"/>
    </xf>
    <xf numFmtId="165" fontId="74" fillId="27" borderId="31" applyNumberFormat="0" applyFont="0" applyAlignment="0" applyProtection="0"/>
    <xf numFmtId="165" fontId="100" fillId="27" borderId="31" applyNumberFormat="0" applyFont="0" applyAlignment="0" applyProtection="0"/>
    <xf numFmtId="165" fontId="139" fillId="31" borderId="32" applyNumberFormat="0" applyAlignment="0" applyProtection="0"/>
    <xf numFmtId="165" fontId="139" fillId="8" borderId="32" applyNumberFormat="0" applyAlignment="0" applyProtection="0"/>
    <xf numFmtId="165" fontId="139" fillId="8" borderId="32" applyNumberFormat="0" applyAlignment="0" applyProtection="0">
      <alignment vertical="center"/>
    </xf>
    <xf numFmtId="165" fontId="140" fillId="8" borderId="33" applyNumberFormat="0" applyAlignment="0" applyProtection="0"/>
    <xf numFmtId="9" fontId="91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154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57" fillId="0" borderId="0" applyFont="0" applyFill="0" applyBorder="0" applyAlignment="0" applyProtection="0"/>
    <xf numFmtId="165" fontId="141" fillId="0" borderId="0" applyBorder="0">
      <alignment horizontal="center" vertical="top" wrapText="1"/>
    </xf>
    <xf numFmtId="165" fontId="142" fillId="0" borderId="0" applyBorder="0"/>
    <xf numFmtId="165" fontId="143" fillId="0" borderId="0" applyBorder="0"/>
    <xf numFmtId="165" fontId="144" fillId="0" borderId="0" applyBorder="0"/>
    <xf numFmtId="165" fontId="145" fillId="0" borderId="0" applyBorder="0"/>
    <xf numFmtId="0" fontId="129" fillId="0" borderId="0"/>
    <xf numFmtId="165" fontId="146" fillId="0" borderId="0" applyNumberFormat="0" applyFill="0" applyBorder="0" applyAlignment="0" applyProtection="0"/>
    <xf numFmtId="165" fontId="147" fillId="0" borderId="0" applyNumberFormat="0" applyFill="0" applyBorder="0" applyAlignment="0" applyProtection="0"/>
    <xf numFmtId="165" fontId="147" fillId="0" borderId="0" applyNumberFormat="0" applyFill="0" applyBorder="0" applyAlignment="0" applyProtection="0">
      <alignment vertical="center"/>
    </xf>
    <xf numFmtId="165" fontId="148" fillId="0" borderId="34" applyNumberFormat="0" applyFill="0" applyAlignment="0" applyProtection="0"/>
    <xf numFmtId="165" fontId="148" fillId="0" borderId="34" applyNumberFormat="0" applyFill="0" applyAlignment="0" applyProtection="0">
      <alignment vertical="center"/>
    </xf>
    <xf numFmtId="165" fontId="148" fillId="0" borderId="35" applyNumberFormat="0" applyFill="0" applyAlignment="0" applyProtection="0"/>
    <xf numFmtId="165" fontId="149" fillId="0" borderId="0" applyNumberFormat="0" applyFill="0" applyBorder="0" applyAlignment="0" applyProtection="0"/>
    <xf numFmtId="165" fontId="149" fillId="0" borderId="0" applyNumberFormat="0" applyFill="0" applyBorder="0" applyAlignment="0" applyProtection="0">
      <alignment vertical="center"/>
    </xf>
    <xf numFmtId="165" fontId="102" fillId="27" borderId="31" applyNumberFormat="0" applyFont="0" applyAlignment="0" applyProtection="0"/>
    <xf numFmtId="40" fontId="150" fillId="0" borderId="0" applyFont="0" applyFill="0" applyBorder="0" applyAlignment="0" applyProtection="0"/>
    <xf numFmtId="38" fontId="150" fillId="0" borderId="0" applyFont="0" applyFill="0" applyBorder="0" applyAlignment="0" applyProtection="0"/>
    <xf numFmtId="165" fontId="150" fillId="0" borderId="0" applyFont="0" applyFill="0" applyBorder="0" applyAlignment="0" applyProtection="0"/>
    <xf numFmtId="165" fontId="151" fillId="0" borderId="0" applyBorder="0"/>
    <xf numFmtId="178" fontId="100" fillId="0" borderId="0" applyFont="0" applyFill="0" applyBorder="0" applyAlignment="0" applyProtection="0"/>
    <xf numFmtId="177" fontId="152" fillId="0" borderId="0" applyFont="0" applyFill="0" applyBorder="0" applyAlignment="0" applyProtection="0"/>
    <xf numFmtId="172" fontId="152" fillId="0" borderId="0" applyFont="0" applyFill="0" applyBorder="0" applyAlignment="0" applyProtection="0"/>
    <xf numFmtId="165" fontId="153" fillId="0" borderId="0" applyBorder="0"/>
    <xf numFmtId="165" fontId="167" fillId="8" borderId="0" applyNumberFormat="0" applyBorder="0" applyAlignment="0" applyProtection="0"/>
    <xf numFmtId="167" fontId="167" fillId="8" borderId="0" applyNumberFormat="0" applyBorder="0" applyAlignment="0" applyProtection="0"/>
    <xf numFmtId="165" fontId="168" fillId="8" borderId="18" applyNumberFormat="0" applyAlignment="0" applyProtection="0">
      <alignment vertical="center"/>
    </xf>
    <xf numFmtId="165" fontId="168" fillId="8" borderId="18" applyNumberFormat="0" applyAlignment="0" applyProtection="0">
      <alignment vertical="center"/>
    </xf>
    <xf numFmtId="0" fontId="36" fillId="0" borderId="0"/>
    <xf numFmtId="0" fontId="167" fillId="0" borderId="0"/>
    <xf numFmtId="0" fontId="169" fillId="0" borderId="0"/>
    <xf numFmtId="0" fontId="35" fillId="0" borderId="0"/>
    <xf numFmtId="0" fontId="193" fillId="0" borderId="0"/>
    <xf numFmtId="0" fontId="33" fillId="0" borderId="0"/>
    <xf numFmtId="0" fontId="28" fillId="0" borderId="0"/>
    <xf numFmtId="0" fontId="23" fillId="0" borderId="0"/>
    <xf numFmtId="0" fontId="202" fillId="0" borderId="0"/>
    <xf numFmtId="0" fontId="12" fillId="0" borderId="0"/>
    <xf numFmtId="0" fontId="8" fillId="0" borderId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Border="0"/>
    <xf numFmtId="180" fontId="8" fillId="0" borderId="0"/>
    <xf numFmtId="165" fontId="8" fillId="0" borderId="0"/>
    <xf numFmtId="165" fontId="8" fillId="0" borderId="0" applyNumberFormat="0" applyFill="0" applyBorder="0" applyAlignment="0" applyProtection="0">
      <alignment vertical="center"/>
    </xf>
    <xf numFmtId="165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91" fillId="8" borderId="0" applyNumberFormat="0" applyBorder="0" applyAlignment="0" applyProtection="0"/>
    <xf numFmtId="167" fontId="91" fillId="8" borderId="0" applyNumberFormat="0" applyBorder="0" applyAlignment="0" applyProtection="0"/>
    <xf numFmtId="165" fontId="96" fillId="8" borderId="18" applyNumberFormat="0" applyAlignment="0" applyProtection="0">
      <alignment vertical="center"/>
    </xf>
    <xf numFmtId="165" fontId="96" fillId="8" borderId="18" applyNumberFormat="0" applyAlignment="0" applyProtection="0">
      <alignment vertical="center"/>
    </xf>
    <xf numFmtId="0" fontId="8" fillId="0" borderId="0"/>
    <xf numFmtId="0" fontId="91" fillId="0" borderId="0"/>
    <xf numFmtId="0" fontId="57" fillId="0" borderId="0"/>
    <xf numFmtId="0" fontId="8" fillId="0" borderId="0"/>
    <xf numFmtId="0" fontId="57" fillId="0" borderId="0"/>
    <xf numFmtId="0" fontId="8" fillId="0" borderId="0"/>
    <xf numFmtId="0" fontId="8" fillId="0" borderId="0"/>
    <xf numFmtId="0" fontId="8" fillId="0" borderId="0"/>
    <xf numFmtId="0" fontId="57" fillId="0" borderId="0"/>
    <xf numFmtId="0" fontId="8" fillId="0" borderId="0"/>
  </cellStyleXfs>
  <cellXfs count="736">
    <xf numFmtId="0" fontId="0" fillId="0" borderId="0" xfId="0"/>
    <xf numFmtId="0" fontId="154" fillId="0" borderId="0" xfId="168"/>
    <xf numFmtId="0" fontId="154" fillId="0" borderId="0" xfId="168" applyAlignment="1">
      <alignment horizontal="center"/>
    </xf>
    <xf numFmtId="0" fontId="38" fillId="0" borderId="0" xfId="168" applyFont="1" applyAlignment="1">
      <alignment horizontal="right" vertical="center"/>
    </xf>
    <xf numFmtId="0" fontId="39" fillId="3" borderId="0" xfId="168" applyFont="1" applyFill="1" applyAlignment="1">
      <alignment horizontal="center" vertical="center"/>
    </xf>
    <xf numFmtId="0" fontId="40" fillId="4" borderId="0" xfId="168" applyFont="1" applyFill="1" applyAlignment="1">
      <alignment horizontal="right" vertical="center" wrapText="1"/>
    </xf>
    <xf numFmtId="0" fontId="40" fillId="4" borderId="0" xfId="168" applyFont="1" applyFill="1" applyAlignment="1">
      <alignment vertical="center" wrapText="1"/>
    </xf>
    <xf numFmtId="49" fontId="40" fillId="4" borderId="0" xfId="168" applyNumberFormat="1" applyFont="1" applyFill="1" applyAlignment="1">
      <alignment vertical="center" wrapText="1"/>
    </xf>
    <xf numFmtId="0" fontId="41" fillId="0" borderId="0" xfId="168" applyFont="1" applyAlignment="1">
      <alignment vertical="center" wrapText="1"/>
    </xf>
    <xf numFmtId="0" fontId="154" fillId="5" borderId="0" xfId="168" applyFill="1"/>
    <xf numFmtId="0" fontId="154" fillId="0" borderId="0" xfId="168" applyAlignment="1">
      <alignment vertical="center" wrapText="1"/>
    </xf>
    <xf numFmtId="0" fontId="41" fillId="0" borderId="1" xfId="168" applyFont="1" applyBorder="1" applyAlignment="1">
      <alignment vertical="center" wrapText="1"/>
    </xf>
    <xf numFmtId="0" fontId="43" fillId="0" borderId="1" xfId="168" applyFont="1" applyBorder="1" applyAlignment="1">
      <alignment horizontal="right" vertical="center" wrapText="1"/>
    </xf>
    <xf numFmtId="0" fontId="44" fillId="0" borderId="2" xfId="168" applyFont="1" applyBorder="1" applyAlignment="1">
      <alignment horizontal="left" vertical="center" wrapText="1"/>
    </xf>
    <xf numFmtId="0" fontId="154" fillId="0" borderId="3" xfId="168" applyBorder="1" applyAlignment="1">
      <alignment horizontal="right" vertical="center" wrapText="1"/>
    </xf>
    <xf numFmtId="182" fontId="45" fillId="6" borderId="2" xfId="204" applyNumberFormat="1" applyFont="1" applyFill="1" applyBorder="1" applyAlignment="1">
      <alignment horizontal="center" vertical="center"/>
    </xf>
    <xf numFmtId="0" fontId="154" fillId="5" borderId="0" xfId="168" applyFill="1" applyAlignment="1">
      <alignment vertical="center" wrapText="1"/>
    </xf>
    <xf numFmtId="0" fontId="41" fillId="0" borderId="4" xfId="168" applyFont="1" applyBorder="1" applyAlignment="1">
      <alignment vertical="center" wrapText="1"/>
    </xf>
    <xf numFmtId="0" fontId="43" fillId="0" borderId="5" xfId="168" applyFont="1" applyBorder="1" applyAlignment="1">
      <alignment horizontal="right" vertical="center" wrapText="1"/>
    </xf>
    <xf numFmtId="0" fontId="44" fillId="0" borderId="5" xfId="168" applyFont="1" applyBorder="1" applyAlignment="1">
      <alignment horizontal="left" vertical="center" wrapText="1"/>
    </xf>
    <xf numFmtId="0" fontId="154" fillId="0" borderId="5" xfId="168" applyBorder="1" applyAlignment="1">
      <alignment horizontal="right" vertical="center" wrapText="1"/>
    </xf>
    <xf numFmtId="0" fontId="46" fillId="0" borderId="2" xfId="168" applyFont="1" applyBorder="1" applyAlignment="1">
      <alignment horizontal="center" vertical="center" wrapText="1"/>
    </xf>
    <xf numFmtId="182" fontId="47" fillId="6" borderId="5" xfId="204" applyNumberFormat="1" applyFont="1" applyFill="1" applyBorder="1" applyAlignment="1">
      <alignment horizontal="center" vertical="center"/>
    </xf>
    <xf numFmtId="0" fontId="48" fillId="0" borderId="5" xfId="168" applyFont="1" applyBorder="1" applyAlignment="1">
      <alignment horizontal="left" vertical="center"/>
    </xf>
    <xf numFmtId="0" fontId="48" fillId="0" borderId="6" xfId="168" applyFont="1" applyBorder="1" applyAlignment="1">
      <alignment horizontal="left" vertical="center"/>
    </xf>
    <xf numFmtId="0" fontId="45" fillId="5" borderId="0" xfId="168" applyFont="1" applyFill="1"/>
    <xf numFmtId="0" fontId="49" fillId="0" borderId="5" xfId="168" applyFont="1" applyBorder="1"/>
    <xf numFmtId="0" fontId="50" fillId="8" borderId="5" xfId="221" applyFont="1" applyFill="1" applyBorder="1"/>
    <xf numFmtId="0" fontId="49" fillId="0" borderId="5" xfId="168" applyFont="1" applyBorder="1" applyAlignment="1">
      <alignment horizontal="center"/>
    </xf>
    <xf numFmtId="0" fontId="49" fillId="5" borderId="0" xfId="168" applyFont="1" applyFill="1"/>
    <xf numFmtId="49" fontId="49" fillId="0" borderId="5" xfId="168" applyNumberFormat="1" applyFont="1" applyBorder="1" applyAlignment="1">
      <alignment horizontal="center"/>
    </xf>
    <xf numFmtId="0" fontId="51" fillId="0" borderId="5" xfId="168" applyFont="1" applyBorder="1" applyAlignment="1">
      <alignment horizontal="center"/>
    </xf>
    <xf numFmtId="0" fontId="52" fillId="0" borderId="5" xfId="168" applyFont="1" applyBorder="1" applyAlignment="1">
      <alignment horizontal="left" wrapText="1"/>
    </xf>
    <xf numFmtId="0" fontId="53" fillId="0" borderId="5" xfId="168" applyFont="1" applyBorder="1" applyAlignment="1">
      <alignment horizontal="center" wrapText="1"/>
    </xf>
    <xf numFmtId="182" fontId="45" fillId="6" borderId="5" xfId="204" applyNumberFormat="1" applyFont="1" applyFill="1" applyBorder="1" applyAlignment="1">
      <alignment horizontal="center" vertical="center"/>
    </xf>
    <xf numFmtId="0" fontId="49" fillId="0" borderId="0" xfId="168" applyFont="1"/>
    <xf numFmtId="0" fontId="45" fillId="0" borderId="0" xfId="168" applyFont="1"/>
    <xf numFmtId="0" fontId="41" fillId="4" borderId="0" xfId="168" applyFont="1" applyFill="1" applyAlignment="1">
      <alignment horizontal="right" vertical="center" wrapText="1"/>
    </xf>
    <xf numFmtId="0" fontId="41" fillId="4" borderId="0" xfId="168" applyFont="1" applyFill="1" applyAlignment="1">
      <alignment vertical="center" wrapText="1"/>
    </xf>
    <xf numFmtId="0" fontId="56" fillId="0" borderId="5" xfId="168" applyFont="1" applyBorder="1" applyAlignment="1">
      <alignment horizontal="left" vertical="center"/>
    </xf>
    <xf numFmtId="0" fontId="56" fillId="0" borderId="5" xfId="168" applyFont="1" applyBorder="1" applyAlignment="1">
      <alignment horizontal="left" vertical="center" wrapText="1"/>
    </xf>
    <xf numFmtId="0" fontId="154" fillId="0" borderId="5" xfId="168" applyBorder="1" applyAlignment="1">
      <alignment vertical="center" wrapText="1"/>
    </xf>
    <xf numFmtId="0" fontId="154" fillId="0" borderId="5" xfId="168" applyBorder="1"/>
    <xf numFmtId="0" fontId="50" fillId="0" borderId="5" xfId="168" applyFont="1" applyBorder="1" applyAlignment="1">
      <alignment horizontal="center"/>
    </xf>
    <xf numFmtId="0" fontId="45" fillId="0" borderId="5" xfId="168" applyFont="1" applyBorder="1"/>
    <xf numFmtId="0" fontId="45" fillId="6" borderId="5" xfId="204" applyFont="1" applyFill="1" applyBorder="1" applyAlignment="1">
      <alignment horizontal="center" vertical="center"/>
    </xf>
    <xf numFmtId="0" fontId="60" fillId="10" borderId="5" xfId="204" applyFont="1" applyFill="1" applyBorder="1"/>
    <xf numFmtId="0" fontId="56" fillId="0" borderId="12" xfId="168" applyFont="1" applyBorder="1" applyAlignment="1">
      <alignment horizontal="left" vertical="center"/>
    </xf>
    <xf numFmtId="0" fontId="56" fillId="0" borderId="12" xfId="168" applyFont="1" applyBorder="1" applyAlignment="1">
      <alignment horizontal="left" vertical="center" wrapText="1"/>
    </xf>
    <xf numFmtId="0" fontId="154" fillId="0" borderId="12" xfId="168" applyBorder="1" applyAlignment="1">
      <alignment vertical="center" wrapText="1"/>
    </xf>
    <xf numFmtId="0" fontId="154" fillId="0" borderId="12" xfId="168" applyBorder="1"/>
    <xf numFmtId="0" fontId="41" fillId="0" borderId="5" xfId="168" applyFont="1" applyBorder="1" applyAlignment="1">
      <alignment vertical="center" wrapText="1"/>
    </xf>
    <xf numFmtId="0" fontId="46" fillId="0" borderId="5" xfId="168" applyFont="1" applyBorder="1" applyAlignment="1">
      <alignment horizontal="center" vertical="center" wrapText="1"/>
    </xf>
    <xf numFmtId="0" fontId="154" fillId="5" borderId="5" xfId="168" applyFill="1" applyBorder="1" applyAlignment="1">
      <alignment vertical="center" wrapText="1"/>
    </xf>
    <xf numFmtId="0" fontId="45" fillId="5" borderId="5" xfId="168" applyFont="1" applyFill="1" applyBorder="1"/>
    <xf numFmtId="0" fontId="49" fillId="5" borderId="5" xfId="168" applyFont="1" applyFill="1" applyBorder="1"/>
    <xf numFmtId="0" fontId="154" fillId="11" borderId="0" xfId="168" applyFill="1" applyAlignment="1">
      <alignment vertical="center"/>
    </xf>
    <xf numFmtId="0" fontId="61" fillId="0" borderId="0" xfId="168" applyFont="1"/>
    <xf numFmtId="0" fontId="61" fillId="0" borderId="0" xfId="168" applyFont="1" applyAlignment="1">
      <alignment horizontal="center"/>
    </xf>
    <xf numFmtId="0" fontId="37" fillId="4" borderId="0" xfId="168" applyFont="1" applyFill="1" applyAlignment="1">
      <alignment horizontal="right" vertical="center" wrapText="1"/>
    </xf>
    <xf numFmtId="0" fontId="37" fillId="4" borderId="0" xfId="168" applyFont="1" applyFill="1" applyAlignment="1">
      <alignment vertical="center" wrapText="1"/>
    </xf>
    <xf numFmtId="49" fontId="62" fillId="4" borderId="0" xfId="168" applyNumberFormat="1" applyFont="1" applyFill="1" applyAlignment="1">
      <alignment vertical="center" wrapText="1"/>
    </xf>
    <xf numFmtId="0" fontId="37" fillId="0" borderId="0" xfId="168" applyFont="1" applyAlignment="1">
      <alignment vertical="center" wrapText="1"/>
    </xf>
    <xf numFmtId="0" fontId="61" fillId="5" borderId="0" xfId="168" applyFont="1" applyFill="1"/>
    <xf numFmtId="0" fontId="63" fillId="0" borderId="5" xfId="168" applyFont="1" applyBorder="1" applyAlignment="1">
      <alignment horizontal="left" vertical="center"/>
    </xf>
    <xf numFmtId="0" fontId="37" fillId="0" borderId="1" xfId="168" applyFont="1" applyBorder="1" applyAlignment="1">
      <alignment vertical="center" wrapText="1"/>
    </xf>
    <xf numFmtId="0" fontId="64" fillId="0" borderId="1" xfId="168" applyFont="1" applyBorder="1" applyAlignment="1">
      <alignment horizontal="right" vertical="center" wrapText="1"/>
    </xf>
    <xf numFmtId="0" fontId="65" fillId="0" borderId="2" xfId="168" applyFont="1" applyBorder="1" applyAlignment="1">
      <alignment horizontal="left" vertical="center" wrapText="1"/>
    </xf>
    <xf numFmtId="0" fontId="61" fillId="0" borderId="3" xfId="168" applyFont="1" applyBorder="1" applyAlignment="1">
      <alignment horizontal="right" vertical="center" wrapText="1"/>
    </xf>
    <xf numFmtId="0" fontId="66" fillId="0" borderId="2" xfId="168" applyFont="1" applyBorder="1" applyAlignment="1">
      <alignment horizontal="center" vertical="center" wrapText="1"/>
    </xf>
    <xf numFmtId="0" fontId="61" fillId="5" borderId="0" xfId="168" applyFont="1" applyFill="1" applyAlignment="1">
      <alignment vertical="center" wrapText="1"/>
    </xf>
    <xf numFmtId="0" fontId="37" fillId="0" borderId="4" xfId="168" applyFont="1" applyBorder="1" applyAlignment="1">
      <alignment vertical="center" wrapText="1"/>
    </xf>
    <xf numFmtId="0" fontId="64" fillId="0" borderId="5" xfId="168" applyFont="1" applyBorder="1" applyAlignment="1">
      <alignment horizontal="right" vertical="center" wrapText="1"/>
    </xf>
    <xf numFmtId="0" fontId="65" fillId="0" borderId="5" xfId="168" applyFont="1" applyBorder="1" applyAlignment="1">
      <alignment horizontal="left" vertical="center" wrapText="1"/>
    </xf>
    <xf numFmtId="0" fontId="61" fillId="0" borderId="5" xfId="168" applyFont="1" applyBorder="1" applyAlignment="1">
      <alignment horizontal="right" vertical="center" wrapText="1"/>
    </xf>
    <xf numFmtId="0" fontId="63" fillId="0" borderId="5" xfId="168" applyFont="1" applyBorder="1" applyAlignment="1">
      <alignment horizontal="center"/>
    </xf>
    <xf numFmtId="182" fontId="45" fillId="6" borderId="5" xfId="204" applyNumberFormat="1" applyFont="1" applyFill="1" applyBorder="1" applyAlignment="1">
      <alignment horizontal="left" vertical="center"/>
    </xf>
    <xf numFmtId="0" fontId="45" fillId="6" borderId="5" xfId="204" applyFont="1" applyFill="1" applyBorder="1" applyAlignment="1">
      <alignment horizontal="left" vertical="center"/>
    </xf>
    <xf numFmtId="49" fontId="52" fillId="6" borderId="5" xfId="204" applyNumberFormat="1" applyFont="1" applyFill="1" applyBorder="1" applyAlignment="1">
      <alignment horizontal="center" vertical="center"/>
    </xf>
    <xf numFmtId="0" fontId="70" fillId="8" borderId="5" xfId="221" applyFont="1" applyFill="1" applyBorder="1"/>
    <xf numFmtId="0" fontId="154" fillId="0" borderId="0" xfId="168" applyAlignment="1">
      <alignment horizontal="left"/>
    </xf>
    <xf numFmtId="0" fontId="71" fillId="0" borderId="0" xfId="168" applyFont="1" applyAlignment="1">
      <alignment vertical="center" wrapText="1"/>
    </xf>
    <xf numFmtId="0" fontId="72" fillId="0" borderId="0" xfId="168" applyFont="1" applyAlignment="1">
      <alignment horizontal="left"/>
    </xf>
    <xf numFmtId="0" fontId="72" fillId="0" borderId="0" xfId="168" applyFont="1"/>
    <xf numFmtId="49" fontId="40" fillId="4" borderId="0" xfId="168" applyNumberFormat="1" applyFont="1" applyFill="1" applyAlignment="1">
      <alignment horizontal="left" vertical="center" wrapText="1"/>
    </xf>
    <xf numFmtId="0" fontId="43" fillId="0" borderId="1" xfId="168" applyFont="1" applyBorder="1" applyAlignment="1">
      <alignment horizontal="left" vertical="center" wrapText="1"/>
    </xf>
    <xf numFmtId="0" fontId="43" fillId="0" borderId="5" xfId="168" applyFont="1" applyBorder="1" applyAlignment="1">
      <alignment horizontal="left" vertical="center" wrapText="1"/>
    </xf>
    <xf numFmtId="0" fontId="73" fillId="0" borderId="5" xfId="168" applyFont="1" applyBorder="1"/>
    <xf numFmtId="0" fontId="154" fillId="6" borderId="0" xfId="168" applyFill="1"/>
    <xf numFmtId="0" fontId="51" fillId="0" borderId="0" xfId="168" applyFont="1" applyAlignment="1">
      <alignment horizontal="center"/>
    </xf>
    <xf numFmtId="0" fontId="53" fillId="0" borderId="0" xfId="168" applyFont="1" applyAlignment="1">
      <alignment horizontal="center" wrapText="1"/>
    </xf>
    <xf numFmtId="0" fontId="52" fillId="0" borderId="5" xfId="168" applyFont="1" applyBorder="1" applyAlignment="1">
      <alignment horizontal="center" wrapText="1"/>
    </xf>
    <xf numFmtId="0" fontId="38" fillId="0" borderId="0" xfId="204" applyFont="1" applyAlignment="1">
      <alignment vertical="center"/>
    </xf>
    <xf numFmtId="49" fontId="76" fillId="6" borderId="5" xfId="168" applyNumberFormat="1" applyFont="1" applyFill="1" applyBorder="1" applyAlignment="1">
      <alignment horizontal="center"/>
    </xf>
    <xf numFmtId="0" fontId="49" fillId="0" borderId="7" xfId="168" applyFont="1" applyBorder="1" applyAlignment="1">
      <alignment horizontal="center"/>
    </xf>
    <xf numFmtId="0" fontId="51" fillId="0" borderId="8" xfId="168" applyFont="1" applyBorder="1" applyAlignment="1">
      <alignment horizontal="center"/>
    </xf>
    <xf numFmtId="0" fontId="154" fillId="0" borderId="0" xfId="168" applyAlignment="1">
      <alignment horizontal="right"/>
    </xf>
    <xf numFmtId="0" fontId="50" fillId="0" borderId="5" xfId="168" applyFont="1" applyBorder="1" applyAlignment="1">
      <alignment horizontal="center" wrapText="1"/>
    </xf>
    <xf numFmtId="0" fontId="41" fillId="0" borderId="13" xfId="168" applyFont="1" applyBorder="1" applyAlignment="1">
      <alignment vertical="center" wrapText="1"/>
    </xf>
    <xf numFmtId="0" fontId="56" fillId="0" borderId="5" xfId="168" applyFont="1" applyBorder="1" applyAlignment="1">
      <alignment horizontal="center"/>
    </xf>
    <xf numFmtId="0" fontId="56" fillId="0" borderId="0" xfId="168" applyFont="1" applyAlignment="1">
      <alignment horizontal="center"/>
    </xf>
    <xf numFmtId="0" fontId="40" fillId="4" borderId="5" xfId="168" applyFont="1" applyFill="1" applyBorder="1" applyAlignment="1">
      <alignment horizontal="right" vertical="center" wrapText="1"/>
    </xf>
    <xf numFmtId="49" fontId="40" fillId="0" borderId="5" xfId="168" applyNumberFormat="1" applyFont="1" applyBorder="1" applyAlignment="1">
      <alignment vertical="center" wrapText="1"/>
    </xf>
    <xf numFmtId="0" fontId="67" fillId="0" borderId="0" xfId="168" applyFont="1" applyAlignment="1">
      <alignment horizontal="center"/>
    </xf>
    <xf numFmtId="0" fontId="61" fillId="0" borderId="5" xfId="0" applyFont="1" applyBorder="1"/>
    <xf numFmtId="0" fontId="46" fillId="0" borderId="5" xfId="168" applyFont="1" applyBorder="1" applyAlignment="1">
      <alignment horizontal="center"/>
    </xf>
    <xf numFmtId="0" fontId="46" fillId="0" borderId="5" xfId="168" applyFont="1" applyBorder="1"/>
    <xf numFmtId="0" fontId="63" fillId="0" borderId="5" xfId="0" applyFont="1" applyBorder="1"/>
    <xf numFmtId="0" fontId="61" fillId="0" borderId="5" xfId="0" applyFont="1" applyBorder="1" applyAlignment="1">
      <alignment horizontal="center" vertical="center"/>
    </xf>
    <xf numFmtId="0" fontId="79" fillId="0" borderId="5" xfId="204" applyFont="1" applyBorder="1" applyAlignment="1">
      <alignment horizontal="center" vertical="center"/>
    </xf>
    <xf numFmtId="0" fontId="60" fillId="0" borderId="5" xfId="0" applyFont="1" applyBorder="1"/>
    <xf numFmtId="0" fontId="61" fillId="0" borderId="5" xfId="0" applyFont="1" applyBorder="1" applyAlignment="1">
      <alignment horizontal="left"/>
    </xf>
    <xf numFmtId="0" fontId="61" fillId="0" borderId="5" xfId="0" applyFont="1" applyBorder="1" applyAlignment="1">
      <alignment horizontal="center"/>
    </xf>
    <xf numFmtId="0" fontId="61" fillId="14" borderId="5" xfId="0" applyFont="1" applyFill="1" applyBorder="1" applyAlignment="1">
      <alignment horizontal="center" vertical="center"/>
    </xf>
    <xf numFmtId="0" fontId="61" fillId="13" borderId="5" xfId="0" applyFont="1" applyFill="1" applyBorder="1" applyAlignment="1">
      <alignment horizontal="center" vertical="center"/>
    </xf>
    <xf numFmtId="0" fontId="61" fillId="0" borderId="5" xfId="0" applyFont="1" applyBorder="1" applyAlignment="1">
      <alignment horizontal="left" vertical="center"/>
    </xf>
    <xf numFmtId="0" fontId="0" fillId="0" borderId="5" xfId="0" applyBorder="1" applyAlignment="1">
      <alignment wrapText="1"/>
    </xf>
    <xf numFmtId="0" fontId="81" fillId="0" borderId="5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183" fontId="61" fillId="15" borderId="5" xfId="0" applyNumberFormat="1" applyFont="1" applyFill="1" applyBorder="1"/>
    <xf numFmtId="0" fontId="61" fillId="15" borderId="5" xfId="0" applyFont="1" applyFill="1" applyBorder="1"/>
    <xf numFmtId="183" fontId="61" fillId="0" borderId="5" xfId="0" applyNumberFormat="1" applyFont="1" applyBorder="1"/>
    <xf numFmtId="184" fontId="63" fillId="3" borderId="5" xfId="0" applyNumberFormat="1" applyFont="1" applyFill="1" applyBorder="1" applyAlignment="1">
      <alignment horizontal="center" vertical="center"/>
    </xf>
    <xf numFmtId="185" fontId="63" fillId="3" borderId="5" xfId="0" applyNumberFormat="1" applyFont="1" applyFill="1" applyBorder="1" applyAlignment="1">
      <alignment horizontal="center"/>
    </xf>
    <xf numFmtId="0" fontId="80" fillId="0" borderId="5" xfId="168" applyFont="1" applyBorder="1" applyAlignment="1">
      <alignment vertical="center" wrapText="1"/>
    </xf>
    <xf numFmtId="0" fontId="0" fillId="4" borderId="5" xfId="0" applyFill="1" applyBorder="1" applyAlignment="1">
      <alignment wrapText="1"/>
    </xf>
    <xf numFmtId="0" fontId="61" fillId="0" borderId="5" xfId="0" applyFont="1" applyBorder="1" applyAlignment="1">
      <alignment horizontal="center" vertical="distributed"/>
    </xf>
    <xf numFmtId="0" fontId="82" fillId="0" borderId="5" xfId="204" applyFont="1" applyBorder="1" applyAlignment="1">
      <alignment wrapText="1"/>
    </xf>
    <xf numFmtId="0" fontId="80" fillId="8" borderId="5" xfId="204" applyFont="1" applyFill="1" applyBorder="1"/>
    <xf numFmtId="0" fontId="80" fillId="0" borderId="5" xfId="204" applyFont="1" applyBorder="1" applyAlignment="1">
      <alignment horizontal="left" wrapText="1"/>
    </xf>
    <xf numFmtId="186" fontId="83" fillId="6" borderId="5" xfId="1" applyNumberFormat="1" applyFont="1" applyFill="1" applyBorder="1" applyAlignment="1">
      <alignment horizontal="center" vertical="center"/>
    </xf>
    <xf numFmtId="186" fontId="84" fillId="6" borderId="5" xfId="1" applyNumberFormat="1" applyFont="1" applyFill="1" applyBorder="1" applyAlignment="1">
      <alignment horizontal="center" vertical="center"/>
    </xf>
    <xf numFmtId="186" fontId="85" fillId="6" borderId="5" xfId="1" applyNumberFormat="1" applyFill="1" applyBorder="1" applyAlignment="1">
      <alignment horizontal="center" vertical="center"/>
    </xf>
    <xf numFmtId="186" fontId="83" fillId="14" borderId="5" xfId="1" applyNumberFormat="1" applyFont="1" applyFill="1" applyBorder="1" applyAlignment="1">
      <alignment horizontal="center" vertical="center"/>
    </xf>
    <xf numFmtId="186" fontId="83" fillId="13" borderId="5" xfId="1" applyNumberFormat="1" applyFont="1" applyFill="1" applyBorder="1" applyAlignment="1">
      <alignment horizontal="center" vertical="center"/>
    </xf>
    <xf numFmtId="186" fontId="83" fillId="0" borderId="5" xfId="1" applyNumberFormat="1" applyFont="1" applyFill="1" applyBorder="1" applyAlignment="1">
      <alignment horizontal="center" vertical="center"/>
    </xf>
    <xf numFmtId="0" fontId="60" fillId="0" borderId="5" xfId="204" applyFont="1" applyBorder="1" applyAlignment="1">
      <alignment wrapText="1"/>
    </xf>
    <xf numFmtId="0" fontId="52" fillId="6" borderId="5" xfId="204" applyFont="1" applyFill="1" applyBorder="1" applyAlignment="1">
      <alignment horizontal="left" vertical="center"/>
    </xf>
    <xf numFmtId="0" fontId="52" fillId="6" borderId="5" xfId="204" applyFont="1" applyFill="1" applyBorder="1" applyAlignment="1">
      <alignment horizontal="left" vertical="center" wrapText="1"/>
    </xf>
    <xf numFmtId="0" fontId="61" fillId="4" borderId="5" xfId="0" applyFont="1" applyFill="1" applyBorder="1"/>
    <xf numFmtId="0" fontId="52" fillId="6" borderId="5" xfId="204" applyFont="1" applyFill="1" applyBorder="1" applyAlignment="1">
      <alignment horizontal="center" vertical="center"/>
    </xf>
    <xf numFmtId="0" fontId="80" fillId="0" borderId="5" xfId="204" applyFont="1" applyBorder="1" applyAlignment="1">
      <alignment horizontal="center" vertical="center"/>
    </xf>
    <xf numFmtId="0" fontId="52" fillId="6" borderId="5" xfId="204" applyFont="1" applyFill="1" applyBorder="1"/>
    <xf numFmtId="0" fontId="80" fillId="0" borderId="5" xfId="204" applyFont="1" applyBorder="1" applyAlignment="1">
      <alignment horizontal="left" vertical="center"/>
    </xf>
    <xf numFmtId="0" fontId="52" fillId="10" borderId="5" xfId="204" applyFont="1" applyFill="1" applyBorder="1"/>
    <xf numFmtId="0" fontId="78" fillId="0" borderId="5" xfId="0" applyFont="1" applyBorder="1"/>
    <xf numFmtId="0" fontId="63" fillId="0" borderId="5" xfId="0" applyFont="1" applyBorder="1" applyAlignment="1">
      <alignment horizontal="left"/>
    </xf>
    <xf numFmtId="0" fontId="52" fillId="16" borderId="5" xfId="204" applyFont="1" applyFill="1" applyBorder="1"/>
    <xf numFmtId="14" fontId="80" fillId="0" borderId="5" xfId="204" applyNumberFormat="1" applyFont="1" applyBorder="1" applyAlignment="1">
      <alignment horizontal="center" vertical="center"/>
    </xf>
    <xf numFmtId="0" fontId="52" fillId="16" borderId="5" xfId="204" applyFont="1" applyFill="1" applyBorder="1" applyAlignment="1">
      <alignment vertical="center"/>
    </xf>
    <xf numFmtId="0" fontId="52" fillId="17" borderId="5" xfId="204" applyFont="1" applyFill="1" applyBorder="1"/>
    <xf numFmtId="0" fontId="52" fillId="0" borderId="5" xfId="204" applyFont="1" applyBorder="1"/>
    <xf numFmtId="0" fontId="66" fillId="0" borderId="5" xfId="204" applyFont="1" applyBorder="1" applyAlignment="1">
      <alignment horizontal="left" vertical="center"/>
    </xf>
    <xf numFmtId="0" fontId="52" fillId="18" borderId="5" xfId="204" applyFont="1" applyFill="1" applyBorder="1"/>
    <xf numFmtId="0" fontId="60" fillId="18" borderId="5" xfId="204" applyFont="1" applyFill="1" applyBorder="1"/>
    <xf numFmtId="0" fontId="60" fillId="19" borderId="5" xfId="204" applyFont="1" applyFill="1" applyBorder="1"/>
    <xf numFmtId="0" fontId="60" fillId="19" borderId="5" xfId="0" applyFont="1" applyFill="1" applyBorder="1" applyAlignment="1">
      <alignment vertical="center" wrapText="1"/>
    </xf>
    <xf numFmtId="0" fontId="60" fillId="20" borderId="5" xfId="204" applyFont="1" applyFill="1" applyBorder="1"/>
    <xf numFmtId="0" fontId="60" fillId="20" borderId="5" xfId="0" applyFont="1" applyFill="1" applyBorder="1" applyAlignment="1">
      <alignment vertical="center"/>
    </xf>
    <xf numFmtId="0" fontId="60" fillId="20" borderId="5" xfId="0" applyFont="1" applyFill="1" applyBorder="1" applyAlignment="1">
      <alignment vertical="center" wrapText="1"/>
    </xf>
    <xf numFmtId="0" fontId="61" fillId="9" borderId="5" xfId="232" applyFont="1" applyFill="1" applyBorder="1"/>
    <xf numFmtId="0" fontId="61" fillId="21" borderId="5" xfId="232" applyFont="1" applyFill="1" applyBorder="1"/>
    <xf numFmtId="0" fontId="60" fillId="21" borderId="5" xfId="0" applyFont="1" applyFill="1" applyBorder="1" applyAlignment="1">
      <alignment vertical="center" wrapText="1"/>
    </xf>
    <xf numFmtId="0" fontId="60" fillId="4" borderId="5" xfId="204" applyFont="1" applyFill="1" applyBorder="1"/>
    <xf numFmtId="0" fontId="61" fillId="4" borderId="5" xfId="232" applyFont="1" applyFill="1" applyBorder="1"/>
    <xf numFmtId="0" fontId="60" fillId="4" borderId="5" xfId="0" applyFont="1" applyFill="1" applyBorder="1" applyAlignment="1">
      <alignment vertical="center"/>
    </xf>
    <xf numFmtId="0" fontId="60" fillId="4" borderId="5" xfId="0" applyFont="1" applyFill="1" applyBorder="1" applyAlignment="1">
      <alignment vertical="center" wrapText="1"/>
    </xf>
    <xf numFmtId="0" fontId="60" fillId="4" borderId="5" xfId="0" applyFont="1" applyFill="1" applyBorder="1" applyAlignment="1">
      <alignment horizontal="center" vertical="center"/>
    </xf>
    <xf numFmtId="0" fontId="60" fillId="22" borderId="5" xfId="0" applyFont="1" applyFill="1" applyBorder="1" applyAlignment="1">
      <alignment vertical="center"/>
    </xf>
    <xf numFmtId="0" fontId="78" fillId="4" borderId="7" xfId="0" applyFont="1" applyFill="1" applyBorder="1" applyAlignment="1">
      <alignment vertical="center" wrapText="1"/>
    </xf>
    <xf numFmtId="0" fontId="78" fillId="4" borderId="9" xfId="0" applyFont="1" applyFill="1" applyBorder="1" applyAlignment="1">
      <alignment vertical="center" wrapText="1"/>
    </xf>
    <xf numFmtId="0" fontId="61" fillId="0" borderId="5" xfId="0" quotePrefix="1" applyFont="1" applyBorder="1"/>
    <xf numFmtId="49" fontId="52" fillId="6" borderId="5" xfId="204" quotePrefix="1" applyNumberFormat="1" applyFont="1" applyFill="1" applyBorder="1" applyAlignment="1">
      <alignment horizontal="center" vertical="center"/>
    </xf>
    <xf numFmtId="0" fontId="60" fillId="4" borderId="5" xfId="0" quotePrefix="1" applyFont="1" applyFill="1" applyBorder="1" applyAlignment="1">
      <alignment horizontal="center" vertical="center"/>
    </xf>
    <xf numFmtId="182" fontId="45" fillId="6" borderId="5" xfId="204" quotePrefix="1" applyNumberFormat="1" applyFont="1" applyFill="1" applyBorder="1" applyAlignment="1">
      <alignment horizontal="center" vertical="center"/>
    </xf>
    <xf numFmtId="0" fontId="52" fillId="0" borderId="5" xfId="168" quotePrefix="1" applyFont="1" applyBorder="1" applyAlignment="1">
      <alignment horizontal="left" wrapText="1"/>
    </xf>
    <xf numFmtId="0" fontId="45" fillId="6" borderId="5" xfId="204" quotePrefix="1" applyFont="1" applyFill="1" applyBorder="1" applyAlignment="1">
      <alignment horizontal="center" vertical="center"/>
    </xf>
    <xf numFmtId="0" fontId="52" fillId="0" borderId="5" xfId="168" quotePrefix="1" applyFont="1" applyBorder="1" applyAlignment="1">
      <alignment horizontal="center" wrapText="1"/>
    </xf>
    <xf numFmtId="182" fontId="45" fillId="6" borderId="2" xfId="204" quotePrefix="1" applyNumberFormat="1" applyFont="1" applyFill="1" applyBorder="1" applyAlignment="1">
      <alignment horizontal="center" vertical="center"/>
    </xf>
    <xf numFmtId="0" fontId="155" fillId="0" borderId="5" xfId="0" applyFont="1" applyBorder="1"/>
    <xf numFmtId="0" fontId="160" fillId="0" borderId="2" xfId="168" applyFont="1" applyBorder="1" applyAlignment="1">
      <alignment horizontal="center" vertical="center" wrapText="1"/>
    </xf>
    <xf numFmtId="0" fontId="45" fillId="6" borderId="0" xfId="204" applyFont="1" applyFill="1" applyAlignment="1">
      <alignment horizontal="center" vertical="center"/>
    </xf>
    <xf numFmtId="0" fontId="45" fillId="6" borderId="0" xfId="204" applyFont="1" applyFill="1" applyAlignment="1">
      <alignment horizontal="left" vertical="center"/>
    </xf>
    <xf numFmtId="0" fontId="159" fillId="6" borderId="5" xfId="204" applyFont="1" applyFill="1" applyBorder="1" applyAlignment="1">
      <alignment horizontal="center" vertical="center"/>
    </xf>
    <xf numFmtId="0" fontId="161" fillId="6" borderId="5" xfId="204" applyFont="1" applyFill="1" applyBorder="1" applyAlignment="1">
      <alignment horizontal="center" vertical="center"/>
    </xf>
    <xf numFmtId="0" fontId="60" fillId="5" borderId="5" xfId="0" applyFont="1" applyFill="1" applyBorder="1" applyAlignment="1">
      <alignment horizontal="left" vertical="center" wrapText="1"/>
    </xf>
    <xf numFmtId="0" fontId="87" fillId="49" borderId="17" xfId="0" applyFont="1" applyFill="1" applyBorder="1" applyAlignment="1">
      <alignment vertical="center"/>
    </xf>
    <xf numFmtId="0" fontId="43" fillId="0" borderId="7" xfId="168" applyFont="1" applyBorder="1" applyAlignment="1">
      <alignment horizontal="right" vertical="center" wrapText="1"/>
    </xf>
    <xf numFmtId="0" fontId="48" fillId="0" borderId="4" xfId="168" applyFont="1" applyBorder="1" applyAlignment="1">
      <alignment horizontal="left" vertical="center"/>
    </xf>
    <xf numFmtId="0" fontId="164" fillId="13" borderId="10" xfId="0" applyFont="1" applyFill="1" applyBorder="1" applyAlignment="1">
      <alignment horizontal="center" vertical="center" wrapText="1"/>
    </xf>
    <xf numFmtId="0" fontId="164" fillId="13" borderId="16" xfId="0" applyFont="1" applyFill="1" applyBorder="1" applyAlignment="1">
      <alignment horizontal="center" vertical="center"/>
    </xf>
    <xf numFmtId="0" fontId="164" fillId="13" borderId="11" xfId="0" applyFont="1" applyFill="1" applyBorder="1" applyAlignment="1">
      <alignment horizontal="center" vertical="center" wrapText="1"/>
    </xf>
    <xf numFmtId="0" fontId="60" fillId="4" borderId="5" xfId="204" applyFont="1" applyFill="1" applyBorder="1" applyAlignment="1">
      <alignment wrapText="1"/>
    </xf>
    <xf numFmtId="0" fontId="155" fillId="0" borderId="5" xfId="0" applyFont="1" applyBorder="1" applyAlignment="1">
      <alignment horizontal="center"/>
    </xf>
    <xf numFmtId="0" fontId="52" fillId="50" borderId="5" xfId="168" applyFont="1" applyFill="1" applyBorder="1" applyAlignment="1">
      <alignment horizontal="left" wrapText="1"/>
    </xf>
    <xf numFmtId="0" fontId="165" fillId="0" borderId="5" xfId="168" applyFont="1" applyBorder="1" applyAlignment="1">
      <alignment horizontal="left" wrapText="1"/>
    </xf>
    <xf numFmtId="0" fontId="0" fillId="4" borderId="6" xfId="0" applyFill="1" applyBorder="1" applyAlignment="1">
      <alignment wrapText="1"/>
    </xf>
    <xf numFmtId="0" fontId="61" fillId="4" borderId="12" xfId="0" applyFont="1" applyFill="1" applyBorder="1"/>
    <xf numFmtId="0" fontId="156" fillId="50" borderId="5" xfId="168" applyFont="1" applyFill="1" applyBorder="1" applyAlignment="1">
      <alignment horizontal="left" wrapText="1"/>
    </xf>
    <xf numFmtId="0" fontId="52" fillId="6" borderId="7" xfId="204" applyFont="1" applyFill="1" applyBorder="1" applyAlignment="1">
      <alignment horizontal="left" vertical="center" wrapText="1"/>
    </xf>
    <xf numFmtId="0" fontId="52" fillId="6" borderId="7" xfId="204" applyFont="1" applyFill="1" applyBorder="1" applyAlignment="1">
      <alignment horizontal="left" wrapText="1"/>
    </xf>
    <xf numFmtId="0" fontId="60" fillId="6" borderId="7" xfId="204" applyFont="1" applyFill="1" applyBorder="1" applyAlignment="1">
      <alignment horizontal="left" wrapText="1"/>
    </xf>
    <xf numFmtId="0" fontId="52" fillId="6" borderId="7" xfId="204" applyFont="1" applyFill="1" applyBorder="1" applyAlignment="1">
      <alignment horizontal="left"/>
    </xf>
    <xf numFmtId="0" fontId="60" fillId="6" borderId="7" xfId="0" applyFont="1" applyFill="1" applyBorder="1" applyAlignment="1">
      <alignment vertical="center" wrapText="1"/>
    </xf>
    <xf numFmtId="0" fontId="61" fillId="6" borderId="7" xfId="232" applyFont="1" applyFill="1" applyBorder="1"/>
    <xf numFmtId="0" fontId="60" fillId="6" borderId="7" xfId="0" applyFont="1" applyFill="1" applyBorder="1" applyAlignment="1">
      <alignment vertical="center"/>
    </xf>
    <xf numFmtId="0" fontId="60" fillId="22" borderId="7" xfId="0" applyFont="1" applyFill="1" applyBorder="1" applyAlignment="1">
      <alignment horizontal="center" vertical="center"/>
    </xf>
    <xf numFmtId="0" fontId="60" fillId="22" borderId="7" xfId="0" applyFont="1" applyFill="1" applyBorder="1" applyAlignment="1">
      <alignment vertical="center"/>
    </xf>
    <xf numFmtId="0" fontId="61" fillId="0" borderId="7" xfId="0" applyFont="1" applyBorder="1" applyAlignment="1">
      <alignment horizontal="center" vertical="center"/>
    </xf>
    <xf numFmtId="0" fontId="61" fillId="0" borderId="7" xfId="0" applyFont="1" applyBorder="1" applyAlignment="1">
      <alignment horizontal="left"/>
    </xf>
    <xf numFmtId="0" fontId="87" fillId="0" borderId="36" xfId="0" applyFont="1" applyBorder="1" applyAlignment="1">
      <alignment horizontal="center" vertical="center"/>
    </xf>
    <xf numFmtId="0" fontId="61" fillId="0" borderId="8" xfId="0" applyFont="1" applyBorder="1"/>
    <xf numFmtId="0" fontId="52" fillId="50" borderId="5" xfId="168" quotePrefix="1" applyFont="1" applyFill="1" applyBorder="1" applyAlignment="1">
      <alignment horizontal="left" wrapText="1"/>
    </xf>
    <xf numFmtId="0" fontId="156" fillId="0" borderId="5" xfId="168" applyFont="1" applyBorder="1" applyAlignment="1">
      <alignment horizontal="left" wrapText="1"/>
    </xf>
    <xf numFmtId="0" fontId="52" fillId="0" borderId="0" xfId="168" applyFont="1" applyAlignment="1">
      <alignment horizontal="left" wrapText="1"/>
    </xf>
    <xf numFmtId="0" fontId="52" fillId="6" borderId="5" xfId="168" applyFont="1" applyFill="1" applyBorder="1" applyAlignment="1">
      <alignment horizontal="left" wrapText="1"/>
    </xf>
    <xf numFmtId="0" fontId="52" fillId="6" borderId="5" xfId="168" quotePrefix="1" applyFont="1" applyFill="1" applyBorder="1" applyAlignment="1">
      <alignment horizontal="left" wrapText="1"/>
    </xf>
    <xf numFmtId="0" fontId="45" fillId="6" borderId="12" xfId="204" applyFont="1" applyFill="1" applyBorder="1" applyAlignment="1">
      <alignment horizontal="center" vertical="center"/>
    </xf>
    <xf numFmtId="0" fontId="45" fillId="0" borderId="5" xfId="204" applyFont="1" applyBorder="1" applyAlignment="1">
      <alignment horizontal="center" vertical="center"/>
    </xf>
    <xf numFmtId="0" fontId="45" fillId="0" borderId="12" xfId="204" applyFont="1" applyBorder="1" applyAlignment="1">
      <alignment horizontal="center" vertical="center"/>
    </xf>
    <xf numFmtId="0" fontId="52" fillId="52" borderId="12" xfId="204" applyFont="1" applyFill="1" applyBorder="1"/>
    <xf numFmtId="0" fontId="52" fillId="52" borderId="1" xfId="204" applyFont="1" applyFill="1" applyBorder="1" applyAlignment="1">
      <alignment horizontal="left" wrapText="1"/>
    </xf>
    <xf numFmtId="0" fontId="45" fillId="6" borderId="3" xfId="204" applyFont="1" applyFill="1" applyBorder="1" applyAlignment="1">
      <alignment horizontal="center" vertical="center"/>
    </xf>
    <xf numFmtId="0" fontId="154" fillId="0" borderId="37" xfId="168" applyBorder="1" applyAlignment="1">
      <alignment horizontal="right" vertical="center" wrapText="1"/>
    </xf>
    <xf numFmtId="0" fontId="43" fillId="0" borderId="37" xfId="168" applyFont="1" applyBorder="1" applyAlignment="1">
      <alignment horizontal="right" vertical="center" wrapText="1"/>
    </xf>
    <xf numFmtId="0" fontId="44" fillId="0" borderId="37" xfId="168" applyFont="1" applyBorder="1" applyAlignment="1">
      <alignment horizontal="left" vertical="center" wrapText="1"/>
    </xf>
    <xf numFmtId="182" fontId="45" fillId="6" borderId="37" xfId="204" applyNumberFormat="1" applyFont="1" applyFill="1" applyBorder="1" applyAlignment="1">
      <alignment horizontal="center" vertical="center"/>
    </xf>
    <xf numFmtId="0" fontId="154" fillId="0" borderId="37" xfId="168" applyBorder="1"/>
    <xf numFmtId="0" fontId="170" fillId="0" borderId="6" xfId="168" applyFont="1" applyBorder="1" applyAlignment="1">
      <alignment horizontal="right" vertical="center" wrapText="1"/>
    </xf>
    <xf numFmtId="0" fontId="171" fillId="0" borderId="6" xfId="168" applyFont="1" applyBorder="1" applyAlignment="1">
      <alignment horizontal="left" vertical="center" wrapText="1"/>
    </xf>
    <xf numFmtId="0" fontId="52" fillId="0" borderId="12" xfId="168" applyFont="1" applyBorder="1" applyAlignment="1">
      <alignment horizontal="center" wrapText="1"/>
    </xf>
    <xf numFmtId="0" fontId="169" fillId="0" borderId="37" xfId="0" applyFont="1" applyBorder="1" applyAlignment="1">
      <alignment wrapText="1"/>
    </xf>
    <xf numFmtId="0" fontId="174" fillId="0" borderId="5" xfId="168" applyFont="1" applyBorder="1" applyAlignment="1">
      <alignment horizontal="center" wrapText="1"/>
    </xf>
    <xf numFmtId="0" fontId="174" fillId="0" borderId="5" xfId="168" quotePrefix="1" applyFont="1" applyBorder="1" applyAlignment="1">
      <alignment horizontal="center" wrapText="1"/>
    </xf>
    <xf numFmtId="0" fontId="177" fillId="0" borderId="37" xfId="0" applyFont="1" applyBorder="1" applyAlignment="1">
      <alignment vertical="center" wrapText="1"/>
    </xf>
    <xf numFmtId="0" fontId="177" fillId="0" borderId="37" xfId="0" applyFont="1" applyBorder="1" applyAlignment="1">
      <alignment horizontal="center" wrapText="1"/>
    </xf>
    <xf numFmtId="0" fontId="178" fillId="0" borderId="37" xfId="0" applyFont="1" applyBorder="1" applyAlignment="1">
      <alignment wrapText="1"/>
    </xf>
    <xf numFmtId="0" fontId="52" fillId="0" borderId="37" xfId="168" applyFont="1" applyBorder="1" applyAlignment="1">
      <alignment wrapText="1"/>
    </xf>
    <xf numFmtId="0" fontId="52" fillId="0" borderId="37" xfId="168" applyFont="1" applyBorder="1" applyAlignment="1">
      <alignment horizontal="center" wrapText="1"/>
    </xf>
    <xf numFmtId="0" fontId="169" fillId="0" borderId="37" xfId="0" applyFont="1" applyBorder="1"/>
    <xf numFmtId="0" fontId="172" fillId="0" borderId="37" xfId="0" applyFont="1" applyBorder="1" applyAlignment="1">
      <alignment wrapText="1"/>
    </xf>
    <xf numFmtId="0" fontId="174" fillId="0" borderId="37" xfId="168" applyFont="1" applyBorder="1" applyAlignment="1">
      <alignment horizontal="center" wrapText="1"/>
    </xf>
    <xf numFmtId="0" fontId="175" fillId="0" borderId="37" xfId="0" applyFont="1" applyBorder="1" applyAlignment="1">
      <alignment wrapText="1"/>
    </xf>
    <xf numFmtId="0" fontId="173" fillId="0" borderId="37" xfId="308" applyFont="1" applyBorder="1" applyAlignment="1">
      <alignment horizontal="center"/>
    </xf>
    <xf numFmtId="0" fontId="176" fillId="0" borderId="37" xfId="0" applyFont="1" applyBorder="1" applyAlignment="1">
      <alignment horizontal="center" vertical="center"/>
    </xf>
    <xf numFmtId="0" fontId="52" fillId="0" borderId="6" xfId="168" applyFont="1" applyBorder="1" applyAlignment="1">
      <alignment horizontal="center" wrapText="1"/>
    </xf>
    <xf numFmtId="0" fontId="156" fillId="0" borderId="5" xfId="168" applyFont="1" applyBorder="1" applyAlignment="1">
      <alignment horizontal="center" wrapText="1"/>
    </xf>
    <xf numFmtId="0" fontId="179" fillId="0" borderId="5" xfId="168" quotePrefix="1" applyFont="1" applyBorder="1" applyAlignment="1">
      <alignment horizontal="center" wrapText="1"/>
    </xf>
    <xf numFmtId="0" fontId="60" fillId="0" borderId="37" xfId="0" applyFont="1" applyBorder="1"/>
    <xf numFmtId="0" fontId="81" fillId="0" borderId="37" xfId="0" applyFont="1" applyBorder="1" applyAlignment="1">
      <alignment horizontal="center" vertical="center" wrapText="1"/>
    </xf>
    <xf numFmtId="0" fontId="63" fillId="0" borderId="37" xfId="0" applyFont="1" applyBorder="1"/>
    <xf numFmtId="0" fontId="61" fillId="0" borderId="37" xfId="0" applyFont="1" applyBorder="1"/>
    <xf numFmtId="0" fontId="180" fillId="0" borderId="37" xfId="0" applyFont="1" applyBorder="1" applyAlignment="1">
      <alignment horizontal="center" vertical="center"/>
    </xf>
    <xf numFmtId="0" fontId="163" fillId="0" borderId="5" xfId="168" applyFont="1" applyBorder="1" applyAlignment="1">
      <alignment horizontal="left" vertical="center"/>
    </xf>
    <xf numFmtId="0" fontId="163" fillId="0" borderId="6" xfId="168" applyFont="1" applyBorder="1" applyAlignment="1">
      <alignment horizontal="left" vertical="center"/>
    </xf>
    <xf numFmtId="0" fontId="181" fillId="5" borderId="0" xfId="168" applyFont="1" applyFill="1"/>
    <xf numFmtId="0" fontId="181" fillId="0" borderId="5" xfId="168" applyFont="1" applyBorder="1"/>
    <xf numFmtId="0" fontId="162" fillId="8" borderId="5" xfId="221" applyFont="1" applyFill="1" applyBorder="1"/>
    <xf numFmtId="0" fontId="181" fillId="0" borderId="5" xfId="168" applyFont="1" applyBorder="1" applyAlignment="1">
      <alignment horizontal="center"/>
    </xf>
    <xf numFmtId="0" fontId="181" fillId="0" borderId="5" xfId="168" applyFont="1" applyBorder="1" applyAlignment="1">
      <alignment horizontal="right" wrapText="1"/>
    </xf>
    <xf numFmtId="0" fontId="181" fillId="0" borderId="5" xfId="168" applyFont="1" applyBorder="1" applyAlignment="1">
      <alignment horizontal="left" wrapText="1"/>
    </xf>
    <xf numFmtId="0" fontId="181" fillId="0" borderId="5" xfId="168" applyFont="1" applyBorder="1" applyAlignment="1">
      <alignment horizontal="center" wrapText="1"/>
    </xf>
    <xf numFmtId="0" fontId="181" fillId="0" borderId="5" xfId="168" applyFont="1" applyBorder="1" applyAlignment="1">
      <alignment wrapText="1"/>
    </xf>
    <xf numFmtId="0" fontId="181" fillId="0" borderId="37" xfId="168" applyFont="1" applyBorder="1" applyAlignment="1">
      <alignment wrapText="1"/>
    </xf>
    <xf numFmtId="0" fontId="171" fillId="0" borderId="37" xfId="168" applyFont="1" applyBorder="1"/>
    <xf numFmtId="49" fontId="181" fillId="0" borderId="12" xfId="168" applyNumberFormat="1" applyFont="1" applyBorder="1" applyAlignment="1">
      <alignment horizontal="right" wrapText="1"/>
    </xf>
    <xf numFmtId="0" fontId="182" fillId="0" borderId="37" xfId="0" applyFont="1" applyBorder="1" applyAlignment="1">
      <alignment wrapText="1"/>
    </xf>
    <xf numFmtId="0" fontId="183" fillId="0" borderId="37" xfId="0" applyFont="1" applyBorder="1" applyAlignment="1">
      <alignment wrapText="1"/>
    </xf>
    <xf numFmtId="0" fontId="183" fillId="0" borderId="37" xfId="0" applyFont="1" applyBorder="1" applyAlignment="1">
      <alignment horizontal="center" wrapText="1"/>
    </xf>
    <xf numFmtId="0" fontId="181" fillId="0" borderId="37" xfId="168" applyFont="1" applyBorder="1" applyAlignment="1">
      <alignment horizontal="right" wrapText="1"/>
    </xf>
    <xf numFmtId="0" fontId="185" fillId="53" borderId="37" xfId="0" applyFont="1" applyFill="1" applyBorder="1" applyAlignment="1">
      <alignment horizontal="center" wrapText="1"/>
    </xf>
    <xf numFmtId="0" fontId="185" fillId="53" borderId="37" xfId="0" applyFont="1" applyFill="1" applyBorder="1" applyAlignment="1">
      <alignment horizontal="center" vertical="center" wrapText="1"/>
    </xf>
    <xf numFmtId="0" fontId="181" fillId="0" borderId="6" xfId="168" applyFont="1" applyBorder="1" applyAlignment="1">
      <alignment horizontal="right" wrapText="1"/>
    </xf>
    <xf numFmtId="0" fontId="182" fillId="53" borderId="37" xfId="0" applyFont="1" applyFill="1" applyBorder="1" applyAlignment="1">
      <alignment wrapText="1"/>
    </xf>
    <xf numFmtId="0" fontId="171" fillId="0" borderId="37" xfId="168" quotePrefix="1" applyFont="1" applyBorder="1" applyAlignment="1">
      <alignment horizontal="center"/>
    </xf>
    <xf numFmtId="0" fontId="182" fillId="53" borderId="37" xfId="0" applyFont="1" applyFill="1" applyBorder="1" applyAlignment="1">
      <alignment vertical="center" wrapText="1"/>
    </xf>
    <xf numFmtId="0" fontId="184" fillId="0" borderId="6" xfId="168" applyFont="1" applyBorder="1" applyAlignment="1">
      <alignment horizontal="right" vertical="center" wrapText="1"/>
    </xf>
    <xf numFmtId="0" fontId="185" fillId="0" borderId="6" xfId="168" applyFont="1" applyBorder="1" applyAlignment="1">
      <alignment horizontal="left" vertical="center" wrapText="1"/>
    </xf>
    <xf numFmtId="0" fontId="184" fillId="0" borderId="37" xfId="168" applyFont="1" applyBorder="1" applyAlignment="1">
      <alignment horizontal="right"/>
    </xf>
    <xf numFmtId="0" fontId="185" fillId="0" borderId="37" xfId="168" applyFont="1" applyBorder="1" applyAlignment="1">
      <alignment vertical="center" wrapText="1"/>
    </xf>
    <xf numFmtId="0" fontId="185" fillId="0" borderId="6" xfId="168" applyFont="1" applyBorder="1" applyAlignment="1">
      <alignment horizontal="right" vertical="center" wrapText="1"/>
    </xf>
    <xf numFmtId="0" fontId="185" fillId="0" borderId="37" xfId="168" quotePrefix="1" applyFont="1" applyBorder="1" applyAlignment="1">
      <alignment horizontal="center"/>
    </xf>
    <xf numFmtId="182" fontId="181" fillId="6" borderId="6" xfId="204" applyNumberFormat="1" applyFont="1" applyFill="1" applyBorder="1" applyAlignment="1">
      <alignment horizontal="center" vertical="center"/>
    </xf>
    <xf numFmtId="0" fontId="37" fillId="7" borderId="7" xfId="168" applyFont="1" applyFill="1" applyBorder="1" applyAlignment="1">
      <alignment horizontal="center" vertical="center"/>
    </xf>
    <xf numFmtId="0" fontId="37" fillId="7" borderId="9" xfId="168" applyFont="1" applyFill="1" applyBorder="1" applyAlignment="1">
      <alignment horizontal="center" vertical="center"/>
    </xf>
    <xf numFmtId="0" fontId="51" fillId="0" borderId="37" xfId="168" applyFont="1" applyBorder="1" applyAlignment="1">
      <alignment horizontal="center"/>
    </xf>
    <xf numFmtId="0" fontId="186" fillId="0" borderId="1" xfId="168" applyFont="1" applyBorder="1" applyAlignment="1">
      <alignment vertical="center" wrapText="1"/>
    </xf>
    <xf numFmtId="0" fontId="187" fillId="0" borderId="1" xfId="168" applyFont="1" applyBorder="1" applyAlignment="1">
      <alignment horizontal="right" vertical="center" wrapText="1"/>
    </xf>
    <xf numFmtId="0" fontId="188" fillId="0" borderId="5" xfId="168" applyFont="1" applyBorder="1" applyAlignment="1">
      <alignment horizontal="left" vertical="center" wrapText="1"/>
    </xf>
    <xf numFmtId="0" fontId="188" fillId="0" borderId="3" xfId="168" applyFont="1" applyBorder="1" applyAlignment="1">
      <alignment horizontal="right" vertical="center" wrapText="1"/>
    </xf>
    <xf numFmtId="182" fontId="189" fillId="6" borderId="2" xfId="204" applyNumberFormat="1" applyFont="1" applyFill="1" applyBorder="1" applyAlignment="1">
      <alignment horizontal="center" vertical="center"/>
    </xf>
    <xf numFmtId="0" fontId="190" fillId="0" borderId="2" xfId="168" applyFont="1" applyBorder="1" applyAlignment="1">
      <alignment horizontal="center" vertical="center" wrapText="1"/>
    </xf>
    <xf numFmtId="0" fontId="188" fillId="5" borderId="0" xfId="168" applyFont="1" applyFill="1" applyAlignment="1">
      <alignment vertical="center" wrapText="1"/>
    </xf>
    <xf numFmtId="0" fontId="186" fillId="0" borderId="4" xfId="168" applyFont="1" applyBorder="1" applyAlignment="1">
      <alignment vertical="center" wrapText="1"/>
    </xf>
    <xf numFmtId="0" fontId="187" fillId="0" borderId="5" xfId="168" applyFont="1" applyBorder="1" applyAlignment="1">
      <alignment horizontal="right" vertical="center" wrapText="1"/>
    </xf>
    <xf numFmtId="0" fontId="188" fillId="0" borderId="5" xfId="168" applyFont="1" applyBorder="1" applyAlignment="1">
      <alignment horizontal="right" vertical="center" wrapText="1"/>
    </xf>
    <xf numFmtId="182" fontId="189" fillId="6" borderId="5" xfId="204" applyNumberFormat="1" applyFont="1" applyFill="1" applyBorder="1" applyAlignment="1">
      <alignment horizontal="center" vertical="center"/>
    </xf>
    <xf numFmtId="0" fontId="188" fillId="0" borderId="5" xfId="168" applyFont="1" applyBorder="1"/>
    <xf numFmtId="182" fontId="189" fillId="6" borderId="2" xfId="204" quotePrefix="1" applyNumberFormat="1" applyFont="1" applyFill="1" applyBorder="1" applyAlignment="1">
      <alignment horizontal="center" vertical="center"/>
    </xf>
    <xf numFmtId="0" fontId="186" fillId="0" borderId="5" xfId="168" applyFont="1" applyBorder="1" applyAlignment="1">
      <alignment horizontal="left" vertical="center"/>
    </xf>
    <xf numFmtId="0" fontId="186" fillId="0" borderId="6" xfId="168" applyFont="1" applyBorder="1" applyAlignment="1">
      <alignment horizontal="left" vertical="center"/>
    </xf>
    <xf numFmtId="0" fontId="189" fillId="5" borderId="0" xfId="168" applyFont="1" applyFill="1"/>
    <xf numFmtId="0" fontId="189" fillId="0" borderId="5" xfId="168" applyFont="1" applyBorder="1"/>
    <xf numFmtId="0" fontId="186" fillId="7" borderId="7" xfId="168" applyFont="1" applyFill="1" applyBorder="1" applyAlignment="1">
      <alignment horizontal="center" vertical="center"/>
    </xf>
    <xf numFmtId="49" fontId="189" fillId="0" borderId="5" xfId="168" applyNumberFormat="1" applyFont="1" applyBorder="1"/>
    <xf numFmtId="0" fontId="189" fillId="0" borderId="5" xfId="168" applyFont="1" applyBorder="1" applyAlignment="1">
      <alignment horizontal="left" wrapText="1"/>
    </xf>
    <xf numFmtId="0" fontId="188" fillId="0" borderId="0" xfId="168" applyFont="1"/>
    <xf numFmtId="0" fontId="188" fillId="0" borderId="0" xfId="168" applyFont="1" applyAlignment="1">
      <alignment horizontal="center"/>
    </xf>
    <xf numFmtId="0" fontId="188" fillId="0" borderId="37" xfId="183" applyFont="1" applyBorder="1" applyAlignment="1">
      <alignment wrapText="1"/>
    </xf>
    <xf numFmtId="0" fontId="191" fillId="0" borderId="37" xfId="183" applyFont="1" applyBorder="1" applyAlignment="1">
      <alignment wrapText="1"/>
    </xf>
    <xf numFmtId="0" fontId="188" fillId="53" borderId="37" xfId="0" applyFont="1" applyFill="1" applyBorder="1" applyAlignment="1">
      <alignment horizontal="center" wrapText="1"/>
    </xf>
    <xf numFmtId="0" fontId="188" fillId="53" borderId="37" xfId="0" applyFont="1" applyFill="1" applyBorder="1" applyAlignment="1">
      <alignment horizontal="center" vertical="center" wrapText="1"/>
    </xf>
    <xf numFmtId="0" fontId="188" fillId="53" borderId="37" xfId="0" applyFont="1" applyFill="1" applyBorder="1" applyAlignment="1">
      <alignment wrapText="1"/>
    </xf>
    <xf numFmtId="0" fontId="188" fillId="53" borderId="37" xfId="0" applyFont="1" applyFill="1" applyBorder="1" applyAlignment="1">
      <alignment vertical="center" wrapText="1"/>
    </xf>
    <xf numFmtId="0" fontId="52" fillId="0" borderId="37" xfId="168" applyFont="1" applyBorder="1" applyAlignment="1">
      <alignment horizontal="left" wrapText="1"/>
    </xf>
    <xf numFmtId="49" fontId="189" fillId="0" borderId="5" xfId="168" applyNumberFormat="1" applyFont="1" applyBorder="1" applyAlignment="1">
      <alignment horizontal="center"/>
    </xf>
    <xf numFmtId="0" fontId="192" fillId="0" borderId="37" xfId="0" applyFont="1" applyBorder="1" applyAlignment="1">
      <alignment horizontal="left" vertical="center"/>
    </xf>
    <xf numFmtId="0" fontId="59" fillId="0" borderId="37" xfId="0" applyFont="1" applyBorder="1" applyAlignment="1">
      <alignment wrapText="1"/>
    </xf>
    <xf numFmtId="0" fontId="57" fillId="0" borderId="37" xfId="0" applyFont="1" applyBorder="1" applyAlignment="1">
      <alignment wrapText="1"/>
    </xf>
    <xf numFmtId="0" fontId="55" fillId="0" borderId="37" xfId="0" applyFont="1" applyBorder="1" applyAlignment="1">
      <alignment wrapText="1"/>
    </xf>
    <xf numFmtId="0" fontId="34" fillId="0" borderId="5" xfId="0" applyFont="1" applyBorder="1" applyAlignment="1">
      <alignment horizontal="center" wrapText="1"/>
    </xf>
    <xf numFmtId="0" fontId="67" fillId="0" borderId="5" xfId="0" applyFont="1" applyBorder="1" applyAlignment="1">
      <alignment horizontal="center" wrapText="1"/>
    </xf>
    <xf numFmtId="0" fontId="65" fillId="0" borderId="37" xfId="168" applyFont="1" applyBorder="1" applyAlignment="1">
      <alignment vertical="center" wrapText="1"/>
    </xf>
    <xf numFmtId="0" fontId="65" fillId="0" borderId="37" xfId="168" quotePrefix="1" applyFont="1" applyBorder="1" applyAlignment="1">
      <alignment horizontal="center"/>
    </xf>
    <xf numFmtId="0" fontId="188" fillId="0" borderId="2" xfId="168" applyFont="1" applyBorder="1" applyAlignment="1">
      <alignment horizontal="left" vertical="center" wrapText="1"/>
    </xf>
    <xf numFmtId="0" fontId="190" fillId="8" borderId="5" xfId="221" applyFont="1" applyFill="1" applyBorder="1"/>
    <xf numFmtId="0" fontId="189" fillId="0" borderId="5" xfId="168" applyFont="1" applyBorder="1" applyAlignment="1">
      <alignment horizontal="center"/>
    </xf>
    <xf numFmtId="0" fontId="189" fillId="4" borderId="5" xfId="168" applyFont="1" applyFill="1" applyBorder="1" applyAlignment="1">
      <alignment horizontal="left" wrapText="1"/>
    </xf>
    <xf numFmtId="0" fontId="57" fillId="53" borderId="37" xfId="0" applyFont="1" applyFill="1" applyBorder="1" applyAlignment="1">
      <alignment wrapText="1"/>
    </xf>
    <xf numFmtId="0" fontId="57" fillId="53" borderId="37" xfId="0" applyFont="1" applyFill="1" applyBorder="1" applyAlignment="1">
      <alignment vertical="center" wrapText="1"/>
    </xf>
    <xf numFmtId="0" fontId="138" fillId="0" borderId="37" xfId="0" applyFont="1" applyBorder="1" applyAlignment="1">
      <alignment vertical="center" wrapText="1"/>
    </xf>
    <xf numFmtId="0" fontId="154" fillId="0" borderId="37" xfId="168" applyBorder="1" applyAlignment="1">
      <alignment horizontal="center"/>
    </xf>
    <xf numFmtId="0" fontId="45" fillId="0" borderId="37" xfId="168" applyFont="1" applyBorder="1"/>
    <xf numFmtId="0" fontId="49" fillId="5" borderId="38" xfId="168" applyFont="1" applyFill="1" applyBorder="1"/>
    <xf numFmtId="0" fontId="86" fillId="0" borderId="5" xfId="168" applyFont="1" applyBorder="1"/>
    <xf numFmtId="0" fontId="32" fillId="7" borderId="5" xfId="0" applyFont="1" applyFill="1" applyBorder="1" applyAlignment="1">
      <alignment wrapText="1"/>
    </xf>
    <xf numFmtId="0" fontId="45" fillId="6" borderId="37" xfId="204" applyFont="1" applyFill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155" fillId="0" borderId="37" xfId="0" applyFont="1" applyBorder="1"/>
    <xf numFmtId="0" fontId="68" fillId="53" borderId="37" xfId="0" applyFont="1" applyFill="1" applyBorder="1" applyAlignment="1">
      <alignment horizontal="center" wrapText="1"/>
    </xf>
    <xf numFmtId="0" fontId="68" fillId="53" borderId="37" xfId="0" applyFont="1" applyFill="1" applyBorder="1" applyAlignment="1">
      <alignment horizontal="center" vertical="center" wrapText="1"/>
    </xf>
    <xf numFmtId="0" fontId="68" fillId="53" borderId="37" xfId="0" applyFont="1" applyFill="1" applyBorder="1" applyAlignment="1">
      <alignment wrapText="1"/>
    </xf>
    <xf numFmtId="0" fontId="87" fillId="0" borderId="37" xfId="0" applyFont="1" applyBorder="1" applyAlignment="1">
      <alignment vertical="center" wrapText="1"/>
    </xf>
    <xf numFmtId="0" fontId="87" fillId="0" borderId="37" xfId="0" applyFont="1" applyBorder="1" applyAlignment="1">
      <alignment horizontal="center" wrapText="1"/>
    </xf>
    <xf numFmtId="0" fontId="31" fillId="0" borderId="0" xfId="168" applyFont="1"/>
    <xf numFmtId="0" fontId="31" fillId="0" borderId="5" xfId="0" applyFont="1" applyBorder="1" applyAlignment="1">
      <alignment horizontal="center" wrapText="1"/>
    </xf>
    <xf numFmtId="182" fontId="45" fillId="6" borderId="0" xfId="204" applyNumberFormat="1" applyFont="1" applyFill="1" applyAlignment="1">
      <alignment horizontal="center" vertical="center"/>
    </xf>
    <xf numFmtId="0" fontId="81" fillId="0" borderId="15" xfId="0" applyFont="1" applyBorder="1" applyAlignment="1">
      <alignment horizontal="center" wrapText="1"/>
    </xf>
    <xf numFmtId="0" fontId="30" fillId="7" borderId="5" xfId="0" applyFont="1" applyFill="1" applyBorder="1" applyAlignment="1">
      <alignment wrapText="1"/>
    </xf>
    <xf numFmtId="49" fontId="52" fillId="6" borderId="37" xfId="204" quotePrefix="1" applyNumberFormat="1" applyFont="1" applyFill="1" applyBorder="1" applyAlignment="1">
      <alignment horizontal="center" vertical="center"/>
    </xf>
    <xf numFmtId="0" fontId="61" fillId="0" borderId="37" xfId="0" applyFont="1" applyBorder="1" applyAlignment="1">
      <alignment horizontal="center" vertical="center"/>
    </xf>
    <xf numFmtId="0" fontId="52" fillId="6" borderId="37" xfId="204" applyFont="1" applyFill="1" applyBorder="1" applyAlignment="1">
      <alignment horizontal="center" vertical="center"/>
    </xf>
    <xf numFmtId="0" fontId="60" fillId="4" borderId="5" xfId="0" applyFont="1" applyFill="1" applyBorder="1"/>
    <xf numFmtId="0" fontId="74" fillId="0" borderId="37" xfId="0" applyFont="1" applyBorder="1" applyAlignment="1">
      <alignment horizontal="left" vertical="center"/>
    </xf>
    <xf numFmtId="0" fontId="49" fillId="5" borderId="37" xfId="168" applyFont="1" applyFill="1" applyBorder="1"/>
    <xf numFmtId="0" fontId="37" fillId="0" borderId="7" xfId="168" applyFont="1" applyBorder="1" applyAlignment="1">
      <alignment vertical="center"/>
    </xf>
    <xf numFmtId="0" fontId="37" fillId="0" borderId="9" xfId="168" applyFont="1" applyBorder="1" applyAlignment="1">
      <alignment vertical="center"/>
    </xf>
    <xf numFmtId="0" fontId="86" fillId="6" borderId="5" xfId="204" applyFont="1" applyFill="1" applyBorder="1" applyAlignment="1">
      <alignment horizontal="center" vertical="center"/>
    </xf>
    <xf numFmtId="0" fontId="29" fillId="0" borderId="37" xfId="0" applyFont="1" applyBorder="1" applyAlignment="1">
      <alignment wrapText="1"/>
    </xf>
    <xf numFmtId="0" fontId="54" fillId="0" borderId="37" xfId="0" applyFont="1" applyBorder="1" applyAlignment="1">
      <alignment horizontal="center" wrapText="1"/>
    </xf>
    <xf numFmtId="0" fontId="54" fillId="0" borderId="37" xfId="0" applyFont="1" applyBorder="1" applyAlignment="1">
      <alignment vertical="center" wrapText="1"/>
    </xf>
    <xf numFmtId="0" fontId="66" fillId="0" borderId="5" xfId="168" applyFont="1" applyBorder="1" applyAlignment="1">
      <alignment horizontal="center"/>
    </xf>
    <xf numFmtId="0" fontId="81" fillId="0" borderId="14" xfId="0" applyFont="1" applyBorder="1" applyAlignment="1">
      <alignment horizontal="center" vertical="center" wrapText="1"/>
    </xf>
    <xf numFmtId="0" fontId="81" fillId="0" borderId="15" xfId="0" applyFont="1" applyBorder="1" applyAlignment="1">
      <alignment horizontal="center" vertical="center" wrapText="1"/>
    </xf>
    <xf numFmtId="0" fontId="164" fillId="13" borderId="16" xfId="0" applyFont="1" applyFill="1" applyBorder="1" applyAlignment="1">
      <alignment vertical="center"/>
    </xf>
    <xf numFmtId="0" fontId="164" fillId="13" borderId="11" xfId="0" applyFont="1" applyFill="1" applyBorder="1" applyAlignment="1">
      <alignment wrapText="1"/>
    </xf>
    <xf numFmtId="0" fontId="48" fillId="0" borderId="12" xfId="168" applyFont="1" applyBorder="1" applyAlignment="1">
      <alignment horizontal="left" vertical="center"/>
    </xf>
    <xf numFmtId="0" fontId="45" fillId="0" borderId="5" xfId="168" applyFont="1" applyBorder="1" applyAlignment="1">
      <alignment horizontal="left"/>
    </xf>
    <xf numFmtId="0" fontId="135" fillId="53" borderId="37" xfId="0" applyFont="1" applyFill="1" applyBorder="1" applyAlignment="1">
      <alignment horizontal="left" vertical="center" wrapText="1"/>
    </xf>
    <xf numFmtId="0" fontId="45" fillId="6" borderId="37" xfId="204" applyFont="1" applyFill="1" applyBorder="1" applyAlignment="1">
      <alignment horizontal="left" vertical="center"/>
    </xf>
    <xf numFmtId="0" fontId="55" fillId="0" borderId="37" xfId="183" applyFont="1" applyBorder="1" applyAlignment="1">
      <alignment wrapText="1"/>
    </xf>
    <xf numFmtId="0" fontId="45" fillId="0" borderId="12" xfId="168" applyFont="1" applyBorder="1"/>
    <xf numFmtId="0" fontId="57" fillId="0" borderId="37" xfId="183" applyBorder="1"/>
    <xf numFmtId="0" fontId="74" fillId="0" borderId="37" xfId="183" applyFont="1" applyBorder="1" applyAlignment="1">
      <alignment horizontal="left" vertical="center"/>
    </xf>
    <xf numFmtId="0" fontId="57" fillId="0" borderId="37" xfId="183" applyBorder="1" applyAlignment="1">
      <alignment wrapText="1"/>
    </xf>
    <xf numFmtId="0" fontId="59" fillId="0" borderId="37" xfId="183" applyFont="1" applyBorder="1" applyAlignment="1">
      <alignment wrapText="1"/>
    </xf>
    <xf numFmtId="0" fontId="61" fillId="0" borderId="37" xfId="0" quotePrefix="1" applyFont="1" applyBorder="1"/>
    <xf numFmtId="0" fontId="86" fillId="0" borderId="5" xfId="168" applyFont="1" applyBorder="1" applyAlignment="1">
      <alignment horizontal="center"/>
    </xf>
    <xf numFmtId="182" fontId="45" fillId="6" borderId="12" xfId="204" applyNumberFormat="1" applyFont="1" applyFill="1" applyBorder="1" applyAlignment="1">
      <alignment horizontal="center" vertical="center"/>
    </xf>
    <xf numFmtId="0" fontId="61" fillId="0" borderId="37" xfId="168" applyFont="1" applyBorder="1"/>
    <xf numFmtId="0" fontId="195" fillId="0" borderId="37" xfId="0" applyFont="1" applyBorder="1" applyAlignment="1">
      <alignment vertical="center" wrapText="1"/>
    </xf>
    <xf numFmtId="0" fontId="45" fillId="6" borderId="6" xfId="204" applyFont="1" applyFill="1" applyBorder="1" applyAlignment="1">
      <alignment horizontal="center" vertical="center"/>
    </xf>
    <xf numFmtId="182" fontId="45" fillId="6" borderId="6" xfId="204" applyNumberFormat="1" applyFont="1" applyFill="1" applyBorder="1" applyAlignment="1">
      <alignment horizontal="center" vertical="center"/>
    </xf>
    <xf numFmtId="0" fontId="61" fillId="0" borderId="7" xfId="0" applyFont="1" applyBorder="1" applyAlignment="1">
      <alignment horizontal="center"/>
    </xf>
    <xf numFmtId="0" fontId="45" fillId="6" borderId="5" xfId="204" applyFont="1" applyFill="1" applyBorder="1" applyAlignment="1">
      <alignment vertical="center"/>
    </xf>
    <xf numFmtId="0" fontId="48" fillId="6" borderId="5" xfId="204" applyFont="1" applyFill="1" applyBorder="1" applyAlignment="1">
      <alignment horizontal="center" vertical="center"/>
    </xf>
    <xf numFmtId="0" fontId="80" fillId="6" borderId="5" xfId="204" applyFont="1" applyFill="1" applyBorder="1" applyAlignment="1">
      <alignment horizontal="center" vertical="center"/>
    </xf>
    <xf numFmtId="0" fontId="52" fillId="5" borderId="0" xfId="168" applyFont="1" applyFill="1"/>
    <xf numFmtId="0" fontId="66" fillId="6" borderId="5" xfId="204" applyFont="1" applyFill="1" applyBorder="1" applyAlignment="1">
      <alignment horizontal="center" vertical="center"/>
    </xf>
    <xf numFmtId="0" fontId="52" fillId="6" borderId="12" xfId="204" applyFont="1" applyFill="1" applyBorder="1" applyAlignment="1">
      <alignment horizontal="center" vertical="center"/>
    </xf>
    <xf numFmtId="0" fontId="52" fillId="6" borderId="37" xfId="204" applyFont="1" applyFill="1" applyBorder="1" applyAlignment="1">
      <alignment horizontal="left" vertical="center"/>
    </xf>
    <xf numFmtId="0" fontId="27" fillId="0" borderId="37" xfId="168" applyFont="1" applyBorder="1" applyAlignment="1">
      <alignment horizontal="center"/>
    </xf>
    <xf numFmtId="0" fontId="80" fillId="6" borderId="37" xfId="204" applyFont="1" applyFill="1" applyBorder="1" applyAlignment="1">
      <alignment horizontal="center" vertical="center"/>
    </xf>
    <xf numFmtId="0" fontId="61" fillId="53" borderId="37" xfId="0" applyFont="1" applyFill="1" applyBorder="1" applyAlignment="1">
      <alignment wrapText="1"/>
    </xf>
    <xf numFmtId="0" fontId="61" fillId="53" borderId="37" xfId="0" applyFont="1" applyFill="1" applyBorder="1" applyAlignment="1">
      <alignment horizontal="center" wrapText="1"/>
    </xf>
    <xf numFmtId="0" fontId="61" fillId="53" borderId="37" xfId="0" applyFont="1" applyFill="1" applyBorder="1" applyAlignment="1">
      <alignment horizontal="center" vertical="center" wrapText="1"/>
    </xf>
    <xf numFmtId="0" fontId="37" fillId="7" borderId="5" xfId="168" applyFont="1" applyFill="1" applyBorder="1" applyAlignment="1">
      <alignment horizontal="center" vertical="center"/>
    </xf>
    <xf numFmtId="0" fontId="45" fillId="0" borderId="6" xfId="168" applyFont="1" applyBorder="1"/>
    <xf numFmtId="0" fontId="45" fillId="0" borderId="37" xfId="204" applyFont="1" applyBorder="1" applyAlignment="1">
      <alignment horizontal="center" vertical="center"/>
    </xf>
    <xf numFmtId="0" fontId="43" fillId="0" borderId="5" xfId="168" applyFont="1" applyBorder="1" applyAlignment="1">
      <alignment horizontal="right" vertical="center"/>
    </xf>
    <xf numFmtId="0" fontId="26" fillId="0" borderId="5" xfId="168" quotePrefix="1" applyFont="1" applyBorder="1" applyAlignment="1">
      <alignment horizontal="center"/>
    </xf>
    <xf numFmtId="0" fontId="130" fillId="0" borderId="37" xfId="0" applyFont="1" applyBorder="1" applyAlignment="1">
      <alignment vertical="center" wrapText="1"/>
    </xf>
    <xf numFmtId="0" fontId="54" fillId="0" borderId="7" xfId="0" applyFont="1" applyBorder="1" applyAlignment="1">
      <alignment horizontal="center" wrapText="1"/>
    </xf>
    <xf numFmtId="0" fontId="55" fillId="0" borderId="39" xfId="0" applyFont="1" applyBorder="1" applyAlignment="1">
      <alignment wrapText="1"/>
    </xf>
    <xf numFmtId="0" fontId="52" fillId="0" borderId="5" xfId="168" applyFont="1" applyBorder="1"/>
    <xf numFmtId="0" fontId="60" fillId="0" borderId="37" xfId="0" applyFont="1" applyBorder="1" applyAlignment="1">
      <alignment horizontal="left" vertical="center"/>
    </xf>
    <xf numFmtId="0" fontId="52" fillId="6" borderId="5" xfId="204" quotePrefix="1" applyFont="1" applyFill="1" applyBorder="1" applyAlignment="1">
      <alignment horizontal="center" vertical="center"/>
    </xf>
    <xf numFmtId="0" fontId="37" fillId="0" borderId="5" xfId="168" applyFont="1" applyBorder="1" applyAlignment="1">
      <alignment vertical="center"/>
    </xf>
    <xf numFmtId="0" fontId="45" fillId="0" borderId="5" xfId="168" applyFont="1" applyBorder="1" applyAlignment="1">
      <alignment horizontal="center"/>
    </xf>
    <xf numFmtId="0" fontId="49" fillId="5" borderId="8" xfId="168" applyFont="1" applyFill="1" applyBorder="1"/>
    <xf numFmtId="0" fontId="49" fillId="5" borderId="7" xfId="168" applyFont="1" applyFill="1" applyBorder="1"/>
    <xf numFmtId="0" fontId="49" fillId="5" borderId="9" xfId="168" applyFont="1" applyFill="1" applyBorder="1"/>
    <xf numFmtId="0" fontId="195" fillId="53" borderId="37" xfId="0" applyFont="1" applyFill="1" applyBorder="1" applyAlignment="1">
      <alignment horizontal="center" wrapText="1"/>
    </xf>
    <xf numFmtId="0" fontId="195" fillId="53" borderId="37" xfId="0" applyFont="1" applyFill="1" applyBorder="1" applyAlignment="1">
      <alignment horizontal="center" vertical="center" wrapText="1"/>
    </xf>
    <xf numFmtId="0" fontId="196" fillId="0" borderId="37" xfId="0" applyFont="1" applyBorder="1" applyAlignment="1">
      <alignment vertical="center" wrapText="1"/>
    </xf>
    <xf numFmtId="0" fontId="197" fillId="0" borderId="37" xfId="0" applyFont="1" applyBorder="1" applyAlignment="1">
      <alignment vertical="center" wrapText="1"/>
    </xf>
    <xf numFmtId="0" fontId="24" fillId="13" borderId="11" xfId="0" applyFont="1" applyFill="1" applyBorder="1" applyAlignment="1">
      <alignment vertical="center" wrapText="1"/>
    </xf>
    <xf numFmtId="0" fontId="24" fillId="0" borderId="11" xfId="0" applyFont="1" applyBorder="1" applyAlignment="1">
      <alignment wrapText="1"/>
    </xf>
    <xf numFmtId="0" fontId="24" fillId="0" borderId="11" xfId="0" applyFont="1" applyBorder="1" applyAlignment="1">
      <alignment vertical="center" wrapText="1"/>
    </xf>
    <xf numFmtId="0" fontId="24" fillId="53" borderId="11" xfId="0" applyFont="1" applyFill="1" applyBorder="1" applyAlignment="1">
      <alignment vertical="center" wrapText="1"/>
    </xf>
    <xf numFmtId="0" fontId="24" fillId="0" borderId="10" xfId="0" applyFont="1" applyBorder="1" applyAlignment="1">
      <alignment wrapText="1"/>
    </xf>
    <xf numFmtId="0" fontId="47" fillId="6" borderId="5" xfId="204" applyFont="1" applyFill="1" applyBorder="1" applyAlignment="1">
      <alignment horizontal="center" vertical="center"/>
    </xf>
    <xf numFmtId="0" fontId="38" fillId="6" borderId="5" xfId="204" applyFont="1" applyFill="1" applyBorder="1" applyAlignment="1">
      <alignment horizontal="center" vertical="center"/>
    </xf>
    <xf numFmtId="182" fontId="38" fillId="6" borderId="5" xfId="204" applyNumberFormat="1" applyFont="1" applyFill="1" applyBorder="1" applyAlignment="1">
      <alignment horizontal="center" vertical="center"/>
    </xf>
    <xf numFmtId="0" fontId="38" fillId="5" borderId="0" xfId="168" applyFont="1" applyFill="1"/>
    <xf numFmtId="182" fontId="38" fillId="6" borderId="37" xfId="204" applyNumberFormat="1" applyFont="1" applyFill="1" applyBorder="1" applyAlignment="1">
      <alignment horizontal="center" vertical="center"/>
    </xf>
    <xf numFmtId="0" fontId="37" fillId="0" borderId="8" xfId="168" applyFont="1" applyBorder="1" applyAlignment="1">
      <alignment vertical="center"/>
    </xf>
    <xf numFmtId="0" fontId="70" fillId="6" borderId="37" xfId="204" applyFont="1" applyFill="1" applyBorder="1" applyAlignment="1">
      <alignment horizontal="center" vertical="center"/>
    </xf>
    <xf numFmtId="0" fontId="199" fillId="0" borderId="37" xfId="0" applyFont="1" applyBorder="1" applyAlignment="1">
      <alignment vertical="center"/>
    </xf>
    <xf numFmtId="0" fontId="199" fillId="0" borderId="0" xfId="0" applyFont="1" applyAlignment="1">
      <alignment vertical="center"/>
    </xf>
    <xf numFmtId="0" fontId="199" fillId="0" borderId="0" xfId="0" applyFont="1" applyAlignment="1">
      <alignment wrapText="1"/>
    </xf>
    <xf numFmtId="0" fontId="66" fillId="0" borderId="37" xfId="0" applyFont="1" applyBorder="1" applyAlignment="1">
      <alignment horizontal="center" vertical="center"/>
    </xf>
    <xf numFmtId="0" fontId="37" fillId="7" borderId="8" xfId="168" applyFont="1" applyFill="1" applyBorder="1" applyAlignment="1">
      <alignment horizontal="center" vertical="center"/>
    </xf>
    <xf numFmtId="0" fontId="57" fillId="6" borderId="37" xfId="183" applyFill="1" applyBorder="1" applyAlignment="1">
      <alignment wrapText="1"/>
    </xf>
    <xf numFmtId="182" fontId="86" fillId="6" borderId="2" xfId="204" applyNumberFormat="1" applyFont="1" applyFill="1" applyBorder="1" applyAlignment="1">
      <alignment horizontal="center" vertical="center"/>
    </xf>
    <xf numFmtId="0" fontId="22" fillId="11" borderId="11" xfId="0" applyFont="1" applyFill="1" applyBorder="1" applyAlignment="1">
      <alignment horizontal="center" vertical="center" wrapText="1"/>
    </xf>
    <xf numFmtId="0" fontId="60" fillId="0" borderId="37" xfId="204" applyFont="1" applyBorder="1" applyAlignment="1">
      <alignment wrapText="1"/>
    </xf>
    <xf numFmtId="0" fontId="60" fillId="4" borderId="37" xfId="0" applyFont="1" applyFill="1" applyBorder="1" applyAlignment="1">
      <alignment horizontal="center" vertical="center"/>
    </xf>
    <xf numFmtId="0" fontId="79" fillId="0" borderId="37" xfId="204" applyFont="1" applyBorder="1" applyAlignment="1">
      <alignment horizontal="center" vertical="center"/>
    </xf>
    <xf numFmtId="0" fontId="21" fillId="54" borderId="11" xfId="0" applyFont="1" applyFill="1" applyBorder="1" applyAlignment="1">
      <alignment horizontal="center" vertical="center" wrapText="1"/>
    </xf>
    <xf numFmtId="0" fontId="61" fillId="12" borderId="37" xfId="0" applyFont="1" applyFill="1" applyBorder="1"/>
    <xf numFmtId="0" fontId="21" fillId="13" borderId="10" xfId="0" applyFont="1" applyFill="1" applyBorder="1" applyAlignment="1">
      <alignment wrapText="1"/>
    </xf>
    <xf numFmtId="0" fontId="21" fillId="0" borderId="10" xfId="0" applyFont="1" applyBorder="1" applyAlignment="1">
      <alignment wrapText="1"/>
    </xf>
    <xf numFmtId="0" fontId="21" fillId="0" borderId="10" xfId="0" applyFont="1" applyBorder="1" applyAlignment="1">
      <alignment vertical="center" wrapText="1"/>
    </xf>
    <xf numFmtId="0" fontId="21" fillId="0" borderId="11" xfId="0" applyFont="1" applyBorder="1" applyAlignment="1">
      <alignment wrapText="1"/>
    </xf>
    <xf numFmtId="0" fontId="21" fillId="0" borderId="11" xfId="0" applyFont="1" applyBorder="1" applyAlignment="1">
      <alignment vertical="center" wrapText="1"/>
    </xf>
    <xf numFmtId="0" fontId="21" fillId="13" borderId="16" xfId="0" applyFont="1" applyFill="1" applyBorder="1" applyAlignment="1">
      <alignment vertical="center" wrapText="1"/>
    </xf>
    <xf numFmtId="0" fontId="21" fillId="13" borderId="11" xfId="0" applyFont="1" applyFill="1" applyBorder="1" applyAlignment="1">
      <alignment vertical="center" wrapText="1"/>
    </xf>
    <xf numFmtId="0" fontId="21" fillId="0" borderId="16" xfId="0" applyFont="1" applyBorder="1" applyAlignment="1">
      <alignment wrapText="1"/>
    </xf>
    <xf numFmtId="0" fontId="21" fillId="53" borderId="11" xfId="0" applyFont="1" applyFill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wrapText="1"/>
    </xf>
    <xf numFmtId="0" fontId="21" fillId="11" borderId="11" xfId="0" applyFont="1" applyFill="1" applyBorder="1" applyAlignment="1">
      <alignment horizontal="center" vertical="center" wrapText="1"/>
    </xf>
    <xf numFmtId="0" fontId="60" fillId="55" borderId="5" xfId="0" applyFont="1" applyFill="1" applyBorder="1"/>
    <xf numFmtId="0" fontId="78" fillId="0" borderId="5" xfId="168" applyFont="1" applyBorder="1" applyAlignment="1">
      <alignment horizontal="left" wrapText="1"/>
    </xf>
    <xf numFmtId="0" fontId="20" fillId="7" borderId="5" xfId="0" applyFont="1" applyFill="1" applyBorder="1" applyAlignment="1">
      <alignment wrapText="1"/>
    </xf>
    <xf numFmtId="0" fontId="61" fillId="0" borderId="12" xfId="0" applyFont="1" applyBorder="1" applyAlignment="1">
      <alignment horizontal="center"/>
    </xf>
    <xf numFmtId="0" fontId="34" fillId="0" borderId="12" xfId="0" applyFont="1" applyBorder="1" applyAlignment="1">
      <alignment horizontal="center" wrapText="1"/>
    </xf>
    <xf numFmtId="0" fontId="30" fillId="7" borderId="6" xfId="0" applyFont="1" applyFill="1" applyBorder="1" applyAlignment="1">
      <alignment wrapText="1"/>
    </xf>
    <xf numFmtId="0" fontId="34" fillId="0" borderId="6" xfId="0" applyFont="1" applyBorder="1" applyAlignment="1">
      <alignment horizontal="center" wrapText="1"/>
    </xf>
    <xf numFmtId="0" fontId="21" fillId="11" borderId="40" xfId="0" applyFont="1" applyFill="1" applyBorder="1" applyAlignment="1">
      <alignment horizontal="center" vertical="center" wrapText="1"/>
    </xf>
    <xf numFmtId="0" fontId="32" fillId="7" borderId="14" xfId="0" applyFont="1" applyFill="1" applyBorder="1" applyAlignment="1">
      <alignment wrapText="1"/>
    </xf>
    <xf numFmtId="0" fontId="20" fillId="7" borderId="14" xfId="0" applyFont="1" applyFill="1" applyBorder="1" applyAlignment="1">
      <alignment wrapText="1"/>
    </xf>
    <xf numFmtId="0" fontId="34" fillId="0" borderId="14" xfId="0" applyFont="1" applyBorder="1" applyAlignment="1">
      <alignment horizontal="center" wrapText="1"/>
    </xf>
    <xf numFmtId="0" fontId="30" fillId="7" borderId="14" xfId="0" applyFont="1" applyFill="1" applyBorder="1" applyAlignment="1">
      <alignment wrapText="1"/>
    </xf>
    <xf numFmtId="0" fontId="21" fillId="11" borderId="14" xfId="0" applyFont="1" applyFill="1" applyBorder="1" applyAlignment="1">
      <alignment horizontal="center" vertical="center" wrapText="1"/>
    </xf>
    <xf numFmtId="0" fontId="21" fillId="54" borderId="14" xfId="0" applyFont="1" applyFill="1" applyBorder="1" applyAlignment="1">
      <alignment horizontal="center" vertical="center" wrapText="1"/>
    </xf>
    <xf numFmtId="0" fontId="67" fillId="0" borderId="14" xfId="0" applyFont="1" applyBorder="1" applyAlignment="1">
      <alignment horizontal="center" wrapText="1"/>
    </xf>
    <xf numFmtId="0" fontId="67" fillId="0" borderId="11" xfId="0" applyFont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60" fillId="55" borderId="37" xfId="0" applyFont="1" applyFill="1" applyBorder="1"/>
    <xf numFmtId="0" fontId="61" fillId="0" borderId="37" xfId="0" applyFont="1" applyBorder="1" applyAlignment="1">
      <alignment horizontal="left"/>
    </xf>
    <xf numFmtId="0" fontId="30" fillId="7" borderId="0" xfId="0" applyFont="1" applyFill="1" applyAlignment="1">
      <alignment wrapText="1"/>
    </xf>
    <xf numFmtId="0" fontId="61" fillId="0" borderId="37" xfId="0" applyFont="1" applyBorder="1" applyAlignment="1">
      <alignment horizontal="center"/>
    </xf>
    <xf numFmtId="0" fontId="61" fillId="0" borderId="37" xfId="0" applyFont="1" applyBorder="1" applyAlignment="1">
      <alignment horizontal="left" vertical="center"/>
    </xf>
    <xf numFmtId="0" fontId="32" fillId="7" borderId="37" xfId="0" applyFont="1" applyFill="1" applyBorder="1" applyAlignment="1">
      <alignment wrapText="1"/>
    </xf>
    <xf numFmtId="0" fontId="20" fillId="11" borderId="14" xfId="0" applyFont="1" applyFill="1" applyBorder="1" applyAlignment="1">
      <alignment horizontal="center"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19" fillId="11" borderId="11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wrapText="1"/>
    </xf>
    <xf numFmtId="167" fontId="74" fillId="6" borderId="37" xfId="214" applyFont="1" applyFill="1" applyBorder="1" applyAlignment="1">
      <alignment horizontal="left" vertical="center"/>
    </xf>
    <xf numFmtId="167" fontId="74" fillId="6" borderId="7" xfId="214" applyFont="1" applyFill="1" applyBorder="1" applyAlignment="1">
      <alignment horizontal="center" vertical="center"/>
    </xf>
    <xf numFmtId="0" fontId="74" fillId="6" borderId="37" xfId="0" applyFont="1" applyFill="1" applyBorder="1"/>
    <xf numFmtId="167" fontId="74" fillId="0" borderId="37" xfId="214" applyFont="1" applyBorder="1" applyAlignment="1">
      <alignment horizontal="center" vertical="center"/>
    </xf>
    <xf numFmtId="167" fontId="74" fillId="0" borderId="7" xfId="214" applyFont="1" applyBorder="1" applyAlignment="1">
      <alignment horizontal="center" vertical="center"/>
    </xf>
    <xf numFmtId="0" fontId="74" fillId="6" borderId="0" xfId="0" applyFont="1" applyFill="1"/>
    <xf numFmtId="167" fontId="74" fillId="0" borderId="1" xfId="214" applyFont="1" applyBorder="1" applyAlignment="1">
      <alignment horizontal="center" vertical="center"/>
    </xf>
    <xf numFmtId="0" fontId="65" fillId="6" borderId="37" xfId="0" applyFont="1" applyFill="1" applyBorder="1" applyAlignment="1">
      <alignment horizontal="center" vertical="center"/>
    </xf>
    <xf numFmtId="0" fontId="67" fillId="0" borderId="11" xfId="0" applyFont="1" applyBorder="1" applyAlignment="1">
      <alignment wrapText="1"/>
    </xf>
    <xf numFmtId="0" fontId="200" fillId="6" borderId="37" xfId="0" applyFont="1" applyFill="1" applyBorder="1" applyAlignment="1">
      <alignment horizontal="center" vertical="center"/>
    </xf>
    <xf numFmtId="0" fontId="18" fillId="11" borderId="14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center" vertical="center" wrapText="1"/>
    </xf>
    <xf numFmtId="0" fontId="166" fillId="0" borderId="37" xfId="168" applyFont="1" applyBorder="1" applyAlignment="1">
      <alignment horizontal="center"/>
    </xf>
    <xf numFmtId="182" fontId="45" fillId="6" borderId="37" xfId="204" quotePrefix="1" applyNumberFormat="1" applyFont="1" applyFill="1" applyBorder="1" applyAlignment="1">
      <alignment horizontal="center" vertical="center"/>
    </xf>
    <xf numFmtId="0" fontId="46" fillId="0" borderId="37" xfId="168" applyFont="1" applyBorder="1" applyAlignment="1">
      <alignment horizontal="center" vertical="center" wrapText="1"/>
    </xf>
    <xf numFmtId="0" fontId="154" fillId="0" borderId="7" xfId="168" applyBorder="1" applyAlignment="1">
      <alignment horizontal="right" vertical="center" wrapText="1"/>
    </xf>
    <xf numFmtId="0" fontId="67" fillId="0" borderId="37" xfId="0" applyFont="1" applyBorder="1" applyAlignment="1">
      <alignment horizontal="center" wrapText="1"/>
    </xf>
    <xf numFmtId="0" fontId="46" fillId="0" borderId="11" xfId="0" applyFont="1" applyBorder="1" applyAlignment="1">
      <alignment horizontal="center" wrapText="1"/>
    </xf>
    <xf numFmtId="0" fontId="38" fillId="0" borderId="5" xfId="168" applyFont="1" applyBorder="1" applyAlignment="1">
      <alignment horizontal="center" wrapText="1"/>
    </xf>
    <xf numFmtId="0" fontId="44" fillId="0" borderId="0" xfId="168" applyFont="1" applyAlignment="1">
      <alignment horizontal="center"/>
    </xf>
    <xf numFmtId="0" fontId="38" fillId="0" borderId="5" xfId="168" quotePrefix="1" applyFont="1" applyBorder="1" applyAlignment="1">
      <alignment horizontal="center" wrapText="1"/>
    </xf>
    <xf numFmtId="0" fontId="38" fillId="0" borderId="12" xfId="168" applyFont="1" applyBorder="1" applyAlignment="1">
      <alignment horizontal="center" wrapText="1"/>
    </xf>
    <xf numFmtId="0" fontId="70" fillId="0" borderId="12" xfId="168" applyFont="1" applyBorder="1" applyAlignment="1">
      <alignment horizontal="center" wrapText="1"/>
    </xf>
    <xf numFmtId="0" fontId="17" fillId="11" borderId="14" xfId="0" applyFont="1" applyFill="1" applyBorder="1" applyAlignment="1">
      <alignment horizontal="center" vertical="center" wrapText="1"/>
    </xf>
    <xf numFmtId="0" fontId="201" fillId="7" borderId="5" xfId="168" applyFont="1" applyFill="1" applyBorder="1" applyAlignment="1">
      <alignment horizontal="center" wrapText="1"/>
    </xf>
    <xf numFmtId="0" fontId="70" fillId="0" borderId="5" xfId="168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4" borderId="11" xfId="0" applyFont="1" applyFill="1" applyBorder="1" applyAlignment="1">
      <alignment horizontal="center" wrapText="1"/>
    </xf>
    <xf numFmtId="0" fontId="38" fillId="0" borderId="6" xfId="168" applyFont="1" applyBorder="1" applyAlignment="1">
      <alignment horizontal="center" wrapText="1"/>
    </xf>
    <xf numFmtId="0" fontId="52" fillId="0" borderId="6" xfId="168" applyFont="1" applyBorder="1" applyAlignment="1">
      <alignment wrapText="1"/>
    </xf>
    <xf numFmtId="0" fontId="175" fillId="0" borderId="6" xfId="0" applyFont="1" applyBorder="1" applyAlignment="1">
      <alignment wrapText="1"/>
    </xf>
    <xf numFmtId="0" fontId="38" fillId="0" borderId="37" xfId="168" applyFont="1" applyBorder="1" applyAlignment="1">
      <alignment horizontal="center" wrapText="1"/>
    </xf>
    <xf numFmtId="0" fontId="54" fillId="58" borderId="37" xfId="0" applyFont="1" applyFill="1" applyBorder="1" applyAlignment="1">
      <alignment vertical="center" wrapText="1"/>
    </xf>
    <xf numFmtId="0" fontId="54" fillId="58" borderId="37" xfId="0" applyFont="1" applyFill="1" applyBorder="1" applyAlignment="1">
      <alignment horizontal="center" wrapText="1"/>
    </xf>
    <xf numFmtId="0" fontId="54" fillId="57" borderId="37" xfId="0" applyFont="1" applyFill="1" applyBorder="1" applyAlignment="1">
      <alignment horizontal="center" wrapText="1"/>
    </xf>
    <xf numFmtId="0" fontId="54" fillId="56" borderId="37" xfId="0" applyFont="1" applyFill="1" applyBorder="1" applyAlignment="1">
      <alignment vertical="center" wrapText="1"/>
    </xf>
    <xf numFmtId="0" fontId="54" fillId="56" borderId="37" xfId="0" applyFont="1" applyFill="1" applyBorder="1" applyAlignment="1">
      <alignment horizontal="center" wrapText="1"/>
    </xf>
    <xf numFmtId="0" fontId="52" fillId="0" borderId="37" xfId="168" quotePrefix="1" applyFont="1" applyBorder="1" applyAlignment="1">
      <alignment horizontal="center" wrapText="1"/>
    </xf>
    <xf numFmtId="0" fontId="16" fillId="55" borderId="14" xfId="0" applyFont="1" applyFill="1" applyBorder="1" applyAlignment="1">
      <alignment horizontal="center" vertical="center" wrapText="1"/>
    </xf>
    <xf numFmtId="0" fontId="38" fillId="0" borderId="5" xfId="168" applyFont="1" applyBorder="1" applyAlignment="1">
      <alignment wrapText="1"/>
    </xf>
    <xf numFmtId="0" fontId="70" fillId="0" borderId="5" xfId="168" applyFont="1" applyBorder="1" applyAlignment="1">
      <alignment wrapText="1"/>
    </xf>
    <xf numFmtId="0" fontId="66" fillId="0" borderId="5" xfId="0" applyFont="1" applyBorder="1" applyAlignment="1">
      <alignment horizontal="center" vertical="center"/>
    </xf>
    <xf numFmtId="0" fontId="46" fillId="0" borderId="11" xfId="0" applyFont="1" applyBorder="1" applyAlignment="1">
      <alignment wrapText="1"/>
    </xf>
    <xf numFmtId="0" fontId="46" fillId="0" borderId="14" xfId="0" applyFont="1" applyBorder="1" applyAlignment="1">
      <alignment horizontal="center" wrapText="1"/>
    </xf>
    <xf numFmtId="0" fontId="73" fillId="0" borderId="0" xfId="168" applyFont="1" applyAlignment="1">
      <alignment horizontal="center"/>
    </xf>
    <xf numFmtId="0" fontId="163" fillId="0" borderId="7" xfId="168" applyFont="1" applyBorder="1" applyAlignment="1">
      <alignment vertical="center"/>
    </xf>
    <xf numFmtId="0" fontId="163" fillId="0" borderId="9" xfId="168" applyFont="1" applyBorder="1" applyAlignment="1">
      <alignment vertical="center"/>
    </xf>
    <xf numFmtId="0" fontId="38" fillId="0" borderId="5" xfId="168" applyFont="1" applyBorder="1" applyAlignment="1">
      <alignment horizontal="left"/>
    </xf>
    <xf numFmtId="0" fontId="38" fillId="0" borderId="5" xfId="168" applyFont="1" applyBorder="1" applyAlignment="1">
      <alignment horizontal="center"/>
    </xf>
    <xf numFmtId="0" fontId="73" fillId="0" borderId="37" xfId="168" applyFont="1" applyBorder="1"/>
    <xf numFmtId="0" fontId="86" fillId="0" borderId="5" xfId="168" applyFont="1" applyBorder="1" applyAlignment="1">
      <alignment horizontal="center" wrapText="1"/>
    </xf>
    <xf numFmtId="0" fontId="86" fillId="0" borderId="0" xfId="168" applyFont="1" applyAlignment="1">
      <alignment horizontal="center"/>
    </xf>
    <xf numFmtId="0" fontId="67" fillId="0" borderId="11" xfId="0" applyFont="1" applyBorder="1" applyAlignment="1">
      <alignment horizont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55" borderId="14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wrapText="1"/>
    </xf>
    <xf numFmtId="0" fontId="21" fillId="0" borderId="41" xfId="0" applyFont="1" applyBorder="1" applyAlignment="1">
      <alignment wrapText="1"/>
    </xf>
    <xf numFmtId="0" fontId="21" fillId="53" borderId="39" xfId="0" applyFont="1" applyFill="1" applyBorder="1" applyAlignment="1">
      <alignment vertical="center" wrapText="1"/>
    </xf>
    <xf numFmtId="0" fontId="21" fillId="0" borderId="40" xfId="0" applyFont="1" applyBorder="1" applyAlignment="1">
      <alignment wrapText="1"/>
    </xf>
    <xf numFmtId="0" fontId="21" fillId="0" borderId="37" xfId="0" applyFont="1" applyBorder="1" applyAlignment="1">
      <alignment wrapText="1"/>
    </xf>
    <xf numFmtId="0" fontId="15" fillId="13" borderId="14" xfId="0" applyFont="1" applyFill="1" applyBorder="1" applyAlignment="1">
      <alignment wrapText="1"/>
    </xf>
    <xf numFmtId="0" fontId="15" fillId="55" borderId="44" xfId="0" applyFont="1" applyFill="1" applyBorder="1" applyAlignment="1">
      <alignment horizontal="center" vertical="center" wrapText="1"/>
    </xf>
    <xf numFmtId="0" fontId="15" fillId="13" borderId="45" xfId="0" applyFont="1" applyFill="1" applyBorder="1" applyAlignment="1">
      <alignment wrapText="1"/>
    </xf>
    <xf numFmtId="0" fontId="16" fillId="55" borderId="44" xfId="0" applyFont="1" applyFill="1" applyBorder="1" applyAlignment="1">
      <alignment horizontal="center" vertical="center" wrapText="1"/>
    </xf>
    <xf numFmtId="0" fontId="67" fillId="0" borderId="45" xfId="0" applyFont="1" applyBorder="1" applyAlignment="1">
      <alignment horizontal="center" wrapText="1"/>
    </xf>
    <xf numFmtId="0" fontId="34" fillId="0" borderId="46" xfId="0" applyFont="1" applyBorder="1" applyAlignment="1">
      <alignment horizontal="center" wrapText="1"/>
    </xf>
    <xf numFmtId="0" fontId="14" fillId="13" borderId="14" xfId="0" applyFont="1" applyFill="1" applyBorder="1" applyAlignment="1">
      <alignment wrapText="1"/>
    </xf>
    <xf numFmtId="0" fontId="15" fillId="7" borderId="14" xfId="0" applyFont="1" applyFill="1" applyBorder="1" applyAlignment="1">
      <alignment wrapText="1"/>
    </xf>
    <xf numFmtId="0" fontId="15" fillId="7" borderId="45" xfId="0" applyFont="1" applyFill="1" applyBorder="1" applyAlignment="1">
      <alignment wrapText="1"/>
    </xf>
    <xf numFmtId="0" fontId="14" fillId="13" borderId="0" xfId="0" applyFont="1" applyFill="1"/>
    <xf numFmtId="0" fontId="0" fillId="51" borderId="11" xfId="0" applyFill="1" applyBorder="1" applyAlignment="1">
      <alignment wrapText="1"/>
    </xf>
    <xf numFmtId="0" fontId="14" fillId="4" borderId="11" xfId="0" applyFont="1" applyFill="1" applyBorder="1" applyAlignment="1">
      <alignment horizontal="center" vertical="center" wrapText="1"/>
    </xf>
    <xf numFmtId="0" fontId="67" fillId="0" borderId="47" xfId="0" applyFont="1" applyBorder="1" applyAlignment="1">
      <alignment horizontal="center" wrapText="1"/>
    </xf>
    <xf numFmtId="0" fontId="52" fillId="0" borderId="5" xfId="168" applyFont="1" applyBorder="1" applyAlignment="1">
      <alignment horizontal="left"/>
    </xf>
    <xf numFmtId="0" fontId="15" fillId="4" borderId="14" xfId="0" applyFont="1" applyFill="1" applyBorder="1" applyAlignment="1">
      <alignment wrapText="1"/>
    </xf>
    <xf numFmtId="0" fontId="13" fillId="7" borderId="14" xfId="0" applyFont="1" applyFill="1" applyBorder="1" applyAlignment="1">
      <alignment wrapText="1"/>
    </xf>
    <xf numFmtId="0" fontId="13" fillId="4" borderId="14" xfId="0" applyFont="1" applyFill="1" applyBorder="1" applyAlignment="1">
      <alignment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46" xfId="0" applyFont="1" applyFill="1" applyBorder="1" applyAlignment="1">
      <alignment horizontal="center" vertical="center" wrapText="1"/>
    </xf>
    <xf numFmtId="0" fontId="74" fillId="0" borderId="37" xfId="314" applyFont="1" applyBorder="1" applyAlignment="1">
      <alignment horizontal="left" vertical="center"/>
    </xf>
    <xf numFmtId="0" fontId="189" fillId="0" borderId="12" xfId="168" applyFont="1" applyBorder="1" applyAlignment="1">
      <alignment horizontal="left" wrapText="1"/>
    </xf>
    <xf numFmtId="0" fontId="55" fillId="0" borderId="37" xfId="314" applyFont="1" applyBorder="1" applyAlignment="1">
      <alignment wrapText="1"/>
    </xf>
    <xf numFmtId="0" fontId="189" fillId="0" borderId="37" xfId="168" applyFont="1" applyBorder="1" applyAlignment="1">
      <alignment horizontal="left" wrapText="1"/>
    </xf>
    <xf numFmtId="0" fontId="188" fillId="0" borderId="12" xfId="310" applyFont="1" applyBorder="1" applyAlignment="1">
      <alignment wrapText="1"/>
    </xf>
    <xf numFmtId="0" fontId="188" fillId="0" borderId="37" xfId="168" applyFont="1" applyBorder="1"/>
    <xf numFmtId="0" fontId="187" fillId="0" borderId="37" xfId="0" applyFont="1" applyBorder="1" applyAlignment="1">
      <alignment vertical="center" wrapText="1"/>
    </xf>
    <xf numFmtId="0" fontId="203" fillId="0" borderId="37" xfId="314" applyFont="1" applyBorder="1" applyAlignment="1">
      <alignment horizontal="left" vertical="center"/>
    </xf>
    <xf numFmtId="0" fontId="188" fillId="0" borderId="37" xfId="314" applyFont="1" applyBorder="1" applyAlignment="1">
      <alignment wrapText="1"/>
    </xf>
    <xf numFmtId="0" fontId="191" fillId="0" borderId="37" xfId="314" applyFont="1" applyBorder="1" applyAlignment="1">
      <alignment wrapText="1"/>
    </xf>
    <xf numFmtId="0" fontId="191" fillId="0" borderId="37" xfId="314" quotePrefix="1" applyFont="1" applyBorder="1" applyAlignment="1">
      <alignment wrapText="1"/>
    </xf>
    <xf numFmtId="0" fontId="37" fillId="0" borderId="7" xfId="168" applyFont="1" applyBorder="1" applyAlignment="1">
      <alignment horizontal="center" vertical="center"/>
    </xf>
    <xf numFmtId="0" fontId="37" fillId="0" borderId="9" xfId="168" applyFont="1" applyBorder="1" applyAlignment="1">
      <alignment horizontal="center" vertical="center"/>
    </xf>
    <xf numFmtId="0" fontId="46" fillId="0" borderId="0" xfId="168" applyFont="1" applyAlignment="1">
      <alignment horizontal="center"/>
    </xf>
    <xf numFmtId="0" fontId="46" fillId="0" borderId="5" xfId="0" applyFont="1" applyBorder="1" applyAlignment="1">
      <alignment horizontal="center" wrapText="1"/>
    </xf>
    <xf numFmtId="0" fontId="56" fillId="0" borderId="14" xfId="0" applyFont="1" applyBorder="1" applyAlignment="1">
      <alignment horizontal="center" wrapText="1"/>
    </xf>
    <xf numFmtId="0" fontId="12" fillId="0" borderId="10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0" borderId="11" xfId="0" applyFont="1" applyBorder="1" applyAlignment="1">
      <alignment vertical="center" wrapText="1"/>
    </xf>
    <xf numFmtId="0" fontId="12" fillId="0" borderId="16" xfId="0" applyFont="1" applyBorder="1" applyAlignment="1">
      <alignment wrapText="1"/>
    </xf>
    <xf numFmtId="0" fontId="12" fillId="4" borderId="1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186" fontId="204" fillId="6" borderId="5" xfId="1" applyNumberFormat="1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wrapText="1"/>
    </xf>
    <xf numFmtId="0" fontId="12" fillId="0" borderId="3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56" fillId="0" borderId="11" xfId="0" applyFont="1" applyBorder="1" applyAlignment="1">
      <alignment wrapText="1"/>
    </xf>
    <xf numFmtId="0" fontId="37" fillId="4" borderId="9" xfId="168" applyFont="1" applyFill="1" applyBorder="1" applyAlignment="1">
      <alignment horizontal="center" vertical="center"/>
    </xf>
    <xf numFmtId="0" fontId="47" fillId="0" borderId="5" xfId="168" applyFont="1" applyBorder="1"/>
    <xf numFmtId="0" fontId="11" fillId="7" borderId="14" xfId="0" applyFont="1" applyFill="1" applyBorder="1" applyAlignment="1">
      <alignment wrapText="1"/>
    </xf>
    <xf numFmtId="0" fontId="11" fillId="4" borderId="14" xfId="0" applyFont="1" applyFill="1" applyBorder="1" applyAlignment="1">
      <alignment wrapText="1"/>
    </xf>
    <xf numFmtId="0" fontId="11" fillId="4" borderId="11" xfId="0" applyFont="1" applyFill="1" applyBorder="1" applyAlignment="1">
      <alignment horizontal="center" vertical="center" wrapText="1"/>
    </xf>
    <xf numFmtId="0" fontId="37" fillId="4" borderId="7" xfId="168" applyFont="1" applyFill="1" applyBorder="1" applyAlignment="1">
      <alignment horizontal="center" vertical="center"/>
    </xf>
    <xf numFmtId="0" fontId="10" fillId="59" borderId="11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0" fillId="60" borderId="14" xfId="0" applyFont="1" applyFill="1" applyBorder="1" applyAlignment="1">
      <alignment wrapText="1"/>
    </xf>
    <xf numFmtId="0" fontId="45" fillId="4" borderId="5" xfId="204" applyFont="1" applyFill="1" applyBorder="1" applyAlignment="1">
      <alignment horizontal="left" vertical="center"/>
    </xf>
    <xf numFmtId="0" fontId="10" fillId="4" borderId="14" xfId="0" applyFont="1" applyFill="1" applyBorder="1" applyAlignment="1">
      <alignment wrapText="1"/>
    </xf>
    <xf numFmtId="0" fontId="10" fillId="7" borderId="45" xfId="0" applyFont="1" applyFill="1" applyBorder="1" applyAlignment="1">
      <alignment wrapText="1"/>
    </xf>
    <xf numFmtId="0" fontId="46" fillId="4" borderId="14" xfId="0" applyFont="1" applyFill="1" applyBorder="1" applyAlignment="1">
      <alignment horizontal="center" wrapText="1"/>
    </xf>
    <xf numFmtId="0" fontId="9" fillId="59" borderId="11" xfId="0" applyFont="1" applyFill="1" applyBorder="1" applyAlignment="1">
      <alignment wrapText="1"/>
    </xf>
    <xf numFmtId="0" fontId="9" fillId="61" borderId="11" xfId="0" applyFont="1" applyFill="1" applyBorder="1" applyAlignment="1">
      <alignment wrapText="1"/>
    </xf>
    <xf numFmtId="0" fontId="10" fillId="4" borderId="11" xfId="0" applyFont="1" applyFill="1" applyBorder="1" applyAlignment="1">
      <alignment wrapText="1"/>
    </xf>
    <xf numFmtId="0" fontId="45" fillId="4" borderId="5" xfId="204" applyFont="1" applyFill="1" applyBorder="1" applyAlignment="1">
      <alignment horizontal="center" vertical="center"/>
    </xf>
    <xf numFmtId="0" fontId="0" fillId="0" borderId="42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40" xfId="0" applyBorder="1" applyAlignment="1">
      <alignment wrapText="1"/>
    </xf>
    <xf numFmtId="0" fontId="0" fillId="0" borderId="37" xfId="0" applyBorder="1" applyAlignment="1">
      <alignment wrapText="1"/>
    </xf>
    <xf numFmtId="0" fontId="8" fillId="4" borderId="11" xfId="0" applyFont="1" applyFill="1" applyBorder="1" applyAlignment="1">
      <alignment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41" xfId="35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wrapText="1"/>
    </xf>
    <xf numFmtId="0" fontId="52" fillId="10" borderId="37" xfId="204" applyFont="1" applyFill="1" applyBorder="1"/>
    <xf numFmtId="0" fontId="52" fillId="16" borderId="37" xfId="204" applyFont="1" applyFill="1" applyBorder="1" applyAlignment="1">
      <alignment vertical="center"/>
    </xf>
    <xf numFmtId="0" fontId="60" fillId="4" borderId="37" xfId="351" applyFont="1" applyFill="1" applyBorder="1" applyAlignment="1">
      <alignment vertical="center"/>
    </xf>
    <xf numFmtId="0" fontId="60" fillId="4" borderId="37" xfId="351" applyFont="1" applyFill="1" applyBorder="1" applyAlignment="1">
      <alignment vertical="center" wrapText="1"/>
    </xf>
    <xf numFmtId="0" fontId="60" fillId="22" borderId="37" xfId="351" applyFont="1" applyFill="1" applyBorder="1" applyAlignment="1">
      <alignment vertical="center"/>
    </xf>
    <xf numFmtId="0" fontId="61" fillId="4" borderId="12" xfId="0" applyFont="1" applyFill="1" applyBorder="1" applyAlignment="1">
      <alignment horizontal="center"/>
    </xf>
    <xf numFmtId="0" fontId="10" fillId="59" borderId="42" xfId="0" applyFont="1" applyFill="1" applyBorder="1" applyAlignment="1">
      <alignment wrapText="1"/>
    </xf>
    <xf numFmtId="0" fontId="60" fillId="20" borderId="37" xfId="204" applyFont="1" applyFill="1" applyBorder="1"/>
    <xf numFmtId="0" fontId="0" fillId="4" borderId="48" xfId="0" applyFill="1" applyBorder="1" applyAlignment="1">
      <alignment wrapText="1"/>
    </xf>
    <xf numFmtId="0" fontId="0" fillId="0" borderId="48" xfId="0" applyBorder="1" applyAlignment="1">
      <alignment wrapText="1"/>
    </xf>
    <xf numFmtId="49" fontId="52" fillId="6" borderId="37" xfId="204" applyNumberFormat="1" applyFont="1" applyFill="1" applyBorder="1" applyAlignment="1">
      <alignment horizontal="center" vertical="center"/>
    </xf>
    <xf numFmtId="0" fontId="61" fillId="4" borderId="0" xfId="0" applyFont="1" applyFill="1"/>
    <xf numFmtId="0" fontId="7" fillId="0" borderId="0" xfId="0" applyFont="1" applyAlignment="1">
      <alignment wrapText="1"/>
    </xf>
    <xf numFmtId="0" fontId="7" fillId="4" borderId="14" xfId="0" applyFont="1" applyFill="1" applyBorder="1" applyAlignment="1">
      <alignment horizontal="center" wrapText="1"/>
    </xf>
    <xf numFmtId="0" fontId="7" fillId="59" borderId="11" xfId="0" applyFont="1" applyFill="1" applyBorder="1" applyAlignment="1">
      <alignment wrapText="1"/>
    </xf>
    <xf numFmtId="0" fontId="7" fillId="51" borderId="11" xfId="0" applyFont="1" applyFill="1" applyBorder="1" applyAlignment="1">
      <alignment wrapText="1"/>
    </xf>
    <xf numFmtId="0" fontId="7" fillId="7" borderId="11" xfId="0" applyFont="1" applyFill="1" applyBorder="1" applyAlignment="1">
      <alignment wrapText="1"/>
    </xf>
    <xf numFmtId="0" fontId="7" fillId="4" borderId="11" xfId="0" applyFont="1" applyFill="1" applyBorder="1" applyAlignment="1">
      <alignment wrapText="1"/>
    </xf>
    <xf numFmtId="0" fontId="6" fillId="51" borderId="11" xfId="0" applyFont="1" applyFill="1" applyBorder="1" applyAlignment="1">
      <alignment wrapText="1"/>
    </xf>
    <xf numFmtId="0" fontId="5" fillId="7" borderId="11" xfId="0" applyFont="1" applyFill="1" applyBorder="1" applyAlignment="1">
      <alignment wrapText="1"/>
    </xf>
    <xf numFmtId="0" fontId="5" fillId="51" borderId="11" xfId="0" applyFont="1" applyFill="1" applyBorder="1" applyAlignment="1">
      <alignment wrapText="1"/>
    </xf>
    <xf numFmtId="0" fontId="61" fillId="0" borderId="1" xfId="0" applyFont="1" applyBorder="1" applyAlignment="1">
      <alignment horizontal="center"/>
    </xf>
    <xf numFmtId="0" fontId="10" fillId="51" borderId="49" xfId="0" applyFont="1" applyFill="1" applyBorder="1" applyAlignment="1">
      <alignment wrapText="1"/>
    </xf>
    <xf numFmtId="0" fontId="34" fillId="0" borderId="44" xfId="0" applyFont="1" applyBorder="1" applyAlignment="1">
      <alignment horizontal="center" wrapText="1"/>
    </xf>
    <xf numFmtId="0" fontId="6" fillId="51" borderId="42" xfId="0" applyFont="1" applyFill="1" applyBorder="1" applyAlignment="1">
      <alignment wrapText="1"/>
    </xf>
    <xf numFmtId="0" fontId="0" fillId="51" borderId="42" xfId="0" applyFill="1" applyBorder="1" applyAlignment="1">
      <alignment wrapText="1"/>
    </xf>
    <xf numFmtId="0" fontId="67" fillId="0" borderId="44" xfId="0" applyFont="1" applyBorder="1" applyAlignment="1">
      <alignment horizontal="center" wrapText="1"/>
    </xf>
    <xf numFmtId="0" fontId="21" fillId="4" borderId="42" xfId="0" applyFont="1" applyFill="1" applyBorder="1" applyAlignment="1">
      <alignment horizontal="center" vertical="center" wrapText="1"/>
    </xf>
    <xf numFmtId="0" fontId="21" fillId="4" borderId="41" xfId="0" applyFont="1" applyFill="1" applyBorder="1" applyAlignment="1">
      <alignment horizontal="center" vertical="center" wrapText="1"/>
    </xf>
    <xf numFmtId="0" fontId="61" fillId="0" borderId="2" xfId="0" applyFont="1" applyBorder="1" applyAlignment="1">
      <alignment horizontal="center"/>
    </xf>
    <xf numFmtId="0" fontId="61" fillId="0" borderId="12" xfId="0" applyFont="1" applyBorder="1"/>
    <xf numFmtId="0" fontId="0" fillId="51" borderId="40" xfId="0" applyFill="1" applyBorder="1" applyAlignment="1">
      <alignment wrapText="1"/>
    </xf>
    <xf numFmtId="0" fontId="34" fillId="0" borderId="37" xfId="0" applyFont="1" applyBorder="1" applyAlignment="1">
      <alignment horizontal="center" wrapText="1"/>
    </xf>
    <xf numFmtId="0" fontId="10" fillId="51" borderId="37" xfId="0" applyFont="1" applyFill="1" applyBorder="1" applyAlignment="1">
      <alignment wrapText="1"/>
    </xf>
    <xf numFmtId="0" fontId="5" fillId="13" borderId="37" xfId="0" applyFont="1" applyFill="1" applyBorder="1" applyAlignment="1">
      <alignment wrapText="1"/>
    </xf>
    <xf numFmtId="0" fontId="0" fillId="51" borderId="37" xfId="0" applyFill="1" applyBorder="1" applyAlignment="1">
      <alignment wrapText="1"/>
    </xf>
    <xf numFmtId="0" fontId="21" fillId="4" borderId="37" xfId="0" applyFont="1" applyFill="1" applyBorder="1" applyAlignment="1">
      <alignment horizontal="center" vertical="center" wrapText="1"/>
    </xf>
    <xf numFmtId="0" fontId="46" fillId="0" borderId="37" xfId="0" applyFont="1" applyBorder="1" applyAlignment="1">
      <alignment horizontal="center" wrapText="1"/>
    </xf>
    <xf numFmtId="0" fontId="20" fillId="4" borderId="37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62" borderId="37" xfId="0" applyFont="1" applyFill="1" applyBorder="1" applyAlignment="1">
      <alignment wrapText="1"/>
    </xf>
    <xf numFmtId="0" fontId="34" fillId="4" borderId="14" xfId="0" applyFont="1" applyFill="1" applyBorder="1" applyAlignment="1">
      <alignment horizontal="center" wrapText="1"/>
    </xf>
    <xf numFmtId="0" fontId="5" fillId="4" borderId="37" xfId="0" applyFont="1" applyFill="1" applyBorder="1" applyAlignment="1">
      <alignment wrapText="1"/>
    </xf>
    <xf numFmtId="0" fontId="4" fillId="4" borderId="37" xfId="0" applyFont="1" applyFill="1" applyBorder="1" applyAlignment="1">
      <alignment wrapText="1"/>
    </xf>
    <xf numFmtId="0" fontId="3" fillId="4" borderId="11" xfId="0" applyFont="1" applyFill="1" applyBorder="1" applyAlignment="1">
      <alignment horizontal="center" vertical="center" wrapText="1"/>
    </xf>
    <xf numFmtId="0" fontId="2" fillId="13" borderId="37" xfId="0" applyFont="1" applyFill="1" applyBorder="1" applyAlignment="1">
      <alignment wrapText="1"/>
    </xf>
    <xf numFmtId="0" fontId="37" fillId="7" borderId="7" xfId="168" applyFont="1" applyFill="1" applyBorder="1" applyAlignment="1">
      <alignment horizontal="center" vertical="center"/>
    </xf>
    <xf numFmtId="0" fontId="37" fillId="7" borderId="9" xfId="168" applyFont="1" applyFill="1" applyBorder="1" applyAlignment="1">
      <alignment horizontal="center" vertical="center"/>
    </xf>
    <xf numFmtId="0" fontId="37" fillId="0" borderId="0" xfId="168" applyFont="1" applyAlignment="1">
      <alignment horizontal="left" vertical="center" wrapText="1"/>
    </xf>
    <xf numFmtId="0" fontId="154" fillId="0" borderId="0" xfId="168"/>
    <xf numFmtId="0" fontId="154" fillId="2" borderId="0" xfId="168" applyFill="1" applyAlignment="1">
      <alignment horizontal="center" vertical="center" wrapText="1"/>
    </xf>
    <xf numFmtId="0" fontId="39" fillId="3" borderId="0" xfId="168" applyFont="1" applyFill="1" applyAlignment="1">
      <alignment horizontal="center" vertical="center"/>
    </xf>
    <xf numFmtId="165" fontId="42" fillId="4" borderId="0" xfId="168" applyNumberFormat="1" applyFont="1" applyFill="1" applyAlignment="1">
      <alignment horizontal="center" vertical="center" wrapText="1"/>
    </xf>
    <xf numFmtId="0" fontId="80" fillId="3" borderId="5" xfId="204" applyFont="1" applyFill="1" applyBorder="1" applyAlignment="1">
      <alignment horizontal="center" vertical="center" wrapText="1"/>
    </xf>
    <xf numFmtId="0" fontId="80" fillId="3" borderId="37" xfId="204" applyFont="1" applyFill="1" applyBorder="1" applyAlignment="1">
      <alignment horizontal="center" vertical="center" wrapText="1"/>
    </xf>
    <xf numFmtId="0" fontId="63" fillId="0" borderId="5" xfId="0" applyFont="1" applyBorder="1" applyAlignment="1">
      <alignment horizontal="center" vertical="center" wrapText="1"/>
    </xf>
    <xf numFmtId="0" fontId="63" fillId="0" borderId="5" xfId="0" applyFont="1" applyBorder="1" applyAlignment="1">
      <alignment horizontal="center" vertical="center"/>
    </xf>
    <xf numFmtId="0" fontId="77" fillId="8" borderId="7" xfId="221" applyFont="1" applyFill="1" applyBorder="1" applyAlignment="1">
      <alignment horizontal="center"/>
    </xf>
    <xf numFmtId="0" fontId="77" fillId="8" borderId="8" xfId="221" applyFont="1" applyFill="1" applyBorder="1" applyAlignment="1">
      <alignment horizontal="center"/>
    </xf>
    <xf numFmtId="0" fontId="37" fillId="2" borderId="7" xfId="168" applyFont="1" applyFill="1" applyBorder="1" applyAlignment="1">
      <alignment horizontal="center" vertical="center"/>
    </xf>
    <xf numFmtId="0" fontId="37" fillId="2" borderId="9" xfId="168" applyFont="1" applyFill="1" applyBorder="1" applyAlignment="1">
      <alignment horizontal="center" vertical="center"/>
    </xf>
    <xf numFmtId="0" fontId="37" fillId="51" borderId="5" xfId="168" applyFont="1" applyFill="1" applyBorder="1" applyAlignment="1">
      <alignment horizontal="center" vertical="center"/>
    </xf>
    <xf numFmtId="0" fontId="37" fillId="7" borderId="5" xfId="168" applyFont="1" applyFill="1" applyBorder="1" applyAlignment="1">
      <alignment horizontal="center" vertical="center"/>
    </xf>
    <xf numFmtId="165" fontId="42" fillId="4" borderId="5" xfId="168" applyNumberFormat="1" applyFont="1" applyFill="1" applyBorder="1" applyAlignment="1">
      <alignment horizontal="center" vertical="center" wrapText="1"/>
    </xf>
    <xf numFmtId="0" fontId="163" fillId="4" borderId="7" xfId="168" applyFont="1" applyFill="1" applyBorder="1" applyAlignment="1">
      <alignment horizontal="center" vertical="center"/>
    </xf>
    <xf numFmtId="0" fontId="37" fillId="4" borderId="9" xfId="168" applyFont="1" applyFill="1" applyBorder="1" applyAlignment="1">
      <alignment horizontal="center" vertical="center"/>
    </xf>
    <xf numFmtId="0" fontId="50" fillId="8" borderId="7" xfId="221" applyFont="1" applyFill="1" applyBorder="1" applyAlignment="1">
      <alignment horizontal="center"/>
    </xf>
    <xf numFmtId="0" fontId="50" fillId="8" borderId="8" xfId="221" applyFont="1" applyFill="1" applyBorder="1" applyAlignment="1">
      <alignment horizontal="center"/>
    </xf>
    <xf numFmtId="0" fontId="37" fillId="7" borderId="8" xfId="168" applyFont="1" applyFill="1" applyBorder="1" applyAlignment="1">
      <alignment horizontal="center" vertical="center"/>
    </xf>
    <xf numFmtId="0" fontId="70" fillId="0" borderId="12" xfId="168" applyFont="1" applyBorder="1" applyAlignment="1">
      <alignment horizontal="center" vertical="center" wrapText="1"/>
    </xf>
    <xf numFmtId="0" fontId="70" fillId="0" borderId="43" xfId="168" applyFont="1" applyBorder="1" applyAlignment="1">
      <alignment horizontal="center" vertical="center" wrapText="1"/>
    </xf>
    <xf numFmtId="0" fontId="70" fillId="0" borderId="6" xfId="168" applyFont="1" applyBorder="1" applyAlignment="1">
      <alignment horizontal="center" vertical="center" wrapText="1"/>
    </xf>
    <xf numFmtId="0" fontId="57" fillId="7" borderId="7" xfId="0" applyFont="1" applyFill="1" applyBorder="1" applyAlignment="1">
      <alignment horizontal="center"/>
    </xf>
    <xf numFmtId="0" fontId="57" fillId="7" borderId="8" xfId="0" applyFont="1" applyFill="1" applyBorder="1" applyAlignment="1">
      <alignment horizontal="center"/>
    </xf>
    <xf numFmtId="0" fontId="52" fillId="7" borderId="7" xfId="168" applyFont="1" applyFill="1" applyBorder="1" applyAlignment="1">
      <alignment horizontal="center" wrapText="1"/>
    </xf>
    <xf numFmtId="0" fontId="52" fillId="7" borderId="8" xfId="168" applyFont="1" applyFill="1" applyBorder="1" applyAlignment="1">
      <alignment horizontal="center" wrapText="1"/>
    </xf>
    <xf numFmtId="0" fontId="163" fillId="7" borderId="7" xfId="168" applyFont="1" applyFill="1" applyBorder="1" applyAlignment="1">
      <alignment horizontal="center" vertical="center"/>
    </xf>
    <xf numFmtId="0" fontId="163" fillId="7" borderId="9" xfId="168" applyFont="1" applyFill="1" applyBorder="1" applyAlignment="1">
      <alignment horizontal="center" vertical="center"/>
    </xf>
    <xf numFmtId="0" fontId="186" fillId="7" borderId="7" xfId="168" applyFont="1" applyFill="1" applyBorder="1" applyAlignment="1">
      <alignment horizontal="center" vertical="center"/>
    </xf>
    <xf numFmtId="0" fontId="186" fillId="7" borderId="8" xfId="168" applyFont="1" applyFill="1" applyBorder="1" applyAlignment="1">
      <alignment horizontal="center" vertical="center"/>
    </xf>
    <xf numFmtId="0" fontId="186" fillId="7" borderId="9" xfId="168" applyFont="1" applyFill="1" applyBorder="1" applyAlignment="1">
      <alignment horizontal="center" vertical="center"/>
    </xf>
    <xf numFmtId="49" fontId="189" fillId="0" borderId="5" xfId="168" applyNumberFormat="1" applyFont="1" applyBorder="1" applyAlignment="1">
      <alignment horizontal="center"/>
    </xf>
    <xf numFmtId="0" fontId="191" fillId="7" borderId="7" xfId="314" applyFont="1" applyFill="1" applyBorder="1" applyAlignment="1">
      <alignment horizontal="center" wrapText="1"/>
    </xf>
    <xf numFmtId="0" fontId="191" fillId="7" borderId="8" xfId="314" applyFont="1" applyFill="1" applyBorder="1" applyAlignment="1">
      <alignment horizontal="center" wrapText="1"/>
    </xf>
    <xf numFmtId="0" fontId="188" fillId="7" borderId="37" xfId="314" applyFont="1" applyFill="1" applyBorder="1" applyAlignment="1">
      <alignment horizontal="center" wrapText="1"/>
    </xf>
    <xf numFmtId="0" fontId="187" fillId="7" borderId="37" xfId="0" applyFont="1" applyFill="1" applyBorder="1" applyAlignment="1">
      <alignment horizontal="center" vertical="center" wrapText="1"/>
    </xf>
    <xf numFmtId="0" fontId="186" fillId="7" borderId="1" xfId="168" applyFont="1" applyFill="1" applyBorder="1" applyAlignment="1">
      <alignment horizontal="center" vertical="center"/>
    </xf>
    <xf numFmtId="0" fontId="186" fillId="7" borderId="3" xfId="168" applyFont="1" applyFill="1" applyBorder="1" applyAlignment="1">
      <alignment horizontal="center" vertical="center"/>
    </xf>
    <xf numFmtId="0" fontId="37" fillId="4" borderId="7" xfId="168" applyFont="1" applyFill="1" applyBorder="1" applyAlignment="1">
      <alignment horizontal="center" vertical="center"/>
    </xf>
    <xf numFmtId="0" fontId="11" fillId="4" borderId="7" xfId="168" applyFont="1" applyFill="1" applyBorder="1" applyAlignment="1">
      <alignment horizontal="center"/>
    </xf>
    <xf numFmtId="0" fontId="154" fillId="4" borderId="8" xfId="168" applyFill="1" applyBorder="1" applyAlignment="1">
      <alignment horizontal="center"/>
    </xf>
    <xf numFmtId="0" fontId="39" fillId="3" borderId="0" xfId="168" applyFont="1" applyFill="1" applyAlignment="1">
      <alignment horizontal="left" vertical="center"/>
    </xf>
    <xf numFmtId="0" fontId="37" fillId="61" borderId="7" xfId="168" applyFont="1" applyFill="1" applyBorder="1" applyAlignment="1">
      <alignment horizontal="center" vertical="center"/>
    </xf>
    <xf numFmtId="0" fontId="37" fillId="61" borderId="9" xfId="168" applyFont="1" applyFill="1" applyBorder="1" applyAlignment="1">
      <alignment horizontal="center" vertical="center"/>
    </xf>
    <xf numFmtId="0" fontId="195" fillId="7" borderId="37" xfId="0" applyFont="1" applyFill="1" applyBorder="1" applyAlignment="1">
      <alignment horizontal="center" vertical="center" wrapText="1"/>
    </xf>
    <xf numFmtId="0" fontId="45" fillId="7" borderId="7" xfId="204" applyFont="1" applyFill="1" applyBorder="1" applyAlignment="1">
      <alignment horizontal="center" vertical="center"/>
    </xf>
    <xf numFmtId="0" fontId="45" fillId="7" borderId="8" xfId="204" applyFont="1" applyFill="1" applyBorder="1" applyAlignment="1">
      <alignment horizontal="center" vertical="center"/>
    </xf>
    <xf numFmtId="0" fontId="61" fillId="0" borderId="0" xfId="168" applyFont="1"/>
    <xf numFmtId="0" fontId="61" fillId="2" borderId="0" xfId="168" applyFont="1" applyFill="1" applyAlignment="1">
      <alignment horizontal="center" vertical="center" wrapText="1"/>
    </xf>
    <xf numFmtId="165" fontId="58" fillId="4" borderId="0" xfId="168" applyNumberFormat="1" applyFont="1" applyFill="1" applyAlignment="1">
      <alignment horizontal="center" vertical="center" wrapText="1"/>
    </xf>
    <xf numFmtId="0" fontId="80" fillId="7" borderId="37" xfId="168" applyFont="1" applyFill="1" applyBorder="1" applyAlignment="1">
      <alignment horizontal="center" vertical="center"/>
    </xf>
    <xf numFmtId="0" fontId="138" fillId="7" borderId="7" xfId="0" applyFont="1" applyFill="1" applyBorder="1" applyAlignment="1">
      <alignment horizontal="center" vertical="center" wrapText="1"/>
    </xf>
    <xf numFmtId="0" fontId="138" fillId="7" borderId="8" xfId="0" applyFont="1" applyFill="1" applyBorder="1" applyAlignment="1">
      <alignment horizontal="center" vertical="center" wrapText="1"/>
    </xf>
    <xf numFmtId="0" fontId="195" fillId="7" borderId="7" xfId="0" applyFont="1" applyFill="1" applyBorder="1" applyAlignment="1">
      <alignment horizontal="center" vertical="center" wrapText="1"/>
    </xf>
    <xf numFmtId="0" fontId="195" fillId="7" borderId="8" xfId="0" applyFont="1" applyFill="1" applyBorder="1" applyAlignment="1">
      <alignment horizontal="center" vertical="center" wrapText="1"/>
    </xf>
    <xf numFmtId="0" fontId="25" fillId="7" borderId="3" xfId="168" applyFont="1" applyFill="1" applyBorder="1" applyAlignment="1">
      <alignment horizontal="center"/>
    </xf>
    <xf numFmtId="0" fontId="154" fillId="7" borderId="3" xfId="168" applyFill="1" applyBorder="1" applyAlignment="1">
      <alignment horizontal="center"/>
    </xf>
    <xf numFmtId="0" fontId="45" fillId="6" borderId="7" xfId="204" applyFont="1" applyFill="1" applyBorder="1" applyAlignment="1">
      <alignment horizontal="center" vertical="center"/>
    </xf>
    <xf numFmtId="0" fontId="45" fillId="6" borderId="8" xfId="204" applyFont="1" applyFill="1" applyBorder="1" applyAlignment="1">
      <alignment horizontal="center" vertical="center"/>
    </xf>
    <xf numFmtId="0" fontId="198" fillId="7" borderId="37" xfId="0" applyFont="1" applyFill="1" applyBorder="1" applyAlignment="1">
      <alignment horizontal="center"/>
    </xf>
    <xf numFmtId="0" fontId="37" fillId="0" borderId="7" xfId="168" applyFont="1" applyBorder="1" applyAlignment="1">
      <alignment horizontal="center" wrapText="1"/>
    </xf>
    <xf numFmtId="0" fontId="37" fillId="0" borderId="8" xfId="168" applyFont="1" applyBorder="1" applyAlignment="1">
      <alignment horizontal="center" wrapText="1"/>
    </xf>
    <xf numFmtId="0" fontId="57" fillId="7" borderId="37" xfId="183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 wrapText="1"/>
    </xf>
    <xf numFmtId="0" fontId="1" fillId="13" borderId="37" xfId="0" applyFont="1" applyFill="1" applyBorder="1" applyAlignment="1">
      <alignment wrapText="1"/>
    </xf>
    <xf numFmtId="0" fontId="1" fillId="62" borderId="37" xfId="0" applyFont="1" applyFill="1" applyBorder="1" applyAlignment="1">
      <alignment wrapText="1"/>
    </xf>
    <xf numFmtId="0" fontId="195" fillId="0" borderId="5" xfId="168" applyFont="1" applyBorder="1" applyAlignment="1">
      <alignment horizontal="center"/>
    </xf>
    <xf numFmtId="182" fontId="48" fillId="6" borderId="5" xfId="204" applyNumberFormat="1" applyFont="1" applyFill="1" applyBorder="1" applyAlignment="1">
      <alignment horizontal="center" vertical="center"/>
    </xf>
    <xf numFmtId="182" fontId="86" fillId="6" borderId="5" xfId="204" applyNumberFormat="1" applyFont="1" applyFill="1" applyBorder="1" applyAlignment="1">
      <alignment horizontal="center" vertical="center"/>
    </xf>
    <xf numFmtId="0" fontId="69" fillId="0" borderId="5" xfId="168" applyFont="1" applyBorder="1" applyAlignment="1">
      <alignment horizontal="center"/>
    </xf>
    <xf numFmtId="0" fontId="64" fillId="0" borderId="5" xfId="168" applyFont="1" applyBorder="1" applyAlignment="1">
      <alignment horizontal="left" vertical="center" wrapText="1"/>
    </xf>
    <xf numFmtId="0" fontId="61" fillId="0" borderId="5" xfId="168" applyFont="1" applyBorder="1" applyAlignment="1">
      <alignment horizontal="center"/>
    </xf>
  </cellXfs>
  <cellStyles count="354">
    <cellStyle name="??" xfId="2" xr:uid="{00000000-0005-0000-0000-000000000000}"/>
    <cellStyle name="?? [0.00]_PRODUCT DETAIL Q1" xfId="3" xr:uid="{00000000-0005-0000-0000-000001000000}"/>
    <cellStyle name="?? [0]" xfId="4" xr:uid="{00000000-0005-0000-0000-000002000000}"/>
    <cellStyle name="???? [0.00]_PRODUCT DETAIL Q1" xfId="5" xr:uid="{00000000-0005-0000-0000-000003000000}"/>
    <cellStyle name="????_PRODUCT DETAIL Q1" xfId="6" xr:uid="{00000000-0005-0000-0000-000004000000}"/>
    <cellStyle name="???_HOBONG" xfId="7" xr:uid="{00000000-0005-0000-0000-000005000000}"/>
    <cellStyle name="??_(????)??????" xfId="8" xr:uid="{00000000-0005-0000-0000-000006000000}"/>
    <cellStyle name="20% - Accent1 10" xfId="9" xr:uid="{00000000-0005-0000-0000-000007000000}"/>
    <cellStyle name="20% - Accent1 2" xfId="10" xr:uid="{00000000-0005-0000-0000-000008000000}"/>
    <cellStyle name="20% - Accent1 2 10 5" xfId="11" xr:uid="{00000000-0005-0000-0000-000009000000}"/>
    <cellStyle name="20% - Accent1 2 2 7 3" xfId="12" xr:uid="{00000000-0005-0000-0000-00000A000000}"/>
    <cellStyle name="20% - Accent1 2 2 7 3 12" xfId="13" xr:uid="{00000000-0005-0000-0000-00000B000000}"/>
    <cellStyle name="20% - Accent1 2 2 7 3 2" xfId="14" xr:uid="{00000000-0005-0000-0000-00000C000000}"/>
    <cellStyle name="20% - Accent1 2 2 7 3 2 2" xfId="15" xr:uid="{00000000-0005-0000-0000-00000D000000}"/>
    <cellStyle name="20% - Accent1 2 2 7 3 2 3" xfId="303" xr:uid="{00000000-0005-0000-0000-00000E000000}"/>
    <cellStyle name="20% - Accent1 2 2 7 3 2 3 2" xfId="341" xr:uid="{0B176ED9-801F-47BF-9FC0-99FB344F344F}"/>
    <cellStyle name="20% - Accent1 2 2 7 3 3" xfId="16" xr:uid="{00000000-0005-0000-0000-00000F000000}"/>
    <cellStyle name="20% - Accent1 2 2 7 3 4" xfId="302" xr:uid="{00000000-0005-0000-0000-000010000000}"/>
    <cellStyle name="20% - Accent1 2 2 7 3 4 2" xfId="340" xr:uid="{CC35EBCC-2FF2-49FF-98AF-EB2EC336AAC5}"/>
    <cellStyle name="20% - Accent1 3" xfId="17" xr:uid="{00000000-0005-0000-0000-000011000000}"/>
    <cellStyle name="20% - Accent2 10" xfId="18" xr:uid="{00000000-0005-0000-0000-000012000000}"/>
    <cellStyle name="20% - Accent2 2" xfId="19" xr:uid="{00000000-0005-0000-0000-000013000000}"/>
    <cellStyle name="20% - Accent2 2 10 5" xfId="20" xr:uid="{00000000-0005-0000-0000-000014000000}"/>
    <cellStyle name="20% - Accent2 3" xfId="21" xr:uid="{00000000-0005-0000-0000-000015000000}"/>
    <cellStyle name="20% - Accent3 10" xfId="22" xr:uid="{00000000-0005-0000-0000-000016000000}"/>
    <cellStyle name="20% - Accent3 2 10 5" xfId="23" xr:uid="{00000000-0005-0000-0000-000017000000}"/>
    <cellStyle name="20% - Accent4 10" xfId="24" xr:uid="{00000000-0005-0000-0000-000018000000}"/>
    <cellStyle name="20% - Accent5 2 10 5" xfId="25" xr:uid="{00000000-0005-0000-0000-000019000000}"/>
    <cellStyle name="40% - Accent1 10" xfId="26" xr:uid="{00000000-0005-0000-0000-00001A000000}"/>
    <cellStyle name="40% - Accent1 2" xfId="27" xr:uid="{00000000-0005-0000-0000-00001B000000}"/>
    <cellStyle name="40% - Accent1 2 10 5" xfId="28" xr:uid="{00000000-0005-0000-0000-00001C000000}"/>
    <cellStyle name="40% - Accent2 10" xfId="29" xr:uid="{00000000-0005-0000-0000-00001D000000}"/>
    <cellStyle name="40% - Accent2 2 10 5" xfId="30" xr:uid="{00000000-0005-0000-0000-00001E000000}"/>
    <cellStyle name="40% - Accent2 2 2 4 3 4 2" xfId="31" xr:uid="{00000000-0005-0000-0000-00001F000000}"/>
    <cellStyle name="40% - Accent3 10" xfId="32" xr:uid="{00000000-0005-0000-0000-000020000000}"/>
    <cellStyle name="40% - Accent3 2" xfId="33" xr:uid="{00000000-0005-0000-0000-000021000000}"/>
    <cellStyle name="40% - Accent3 2 10 5" xfId="34" xr:uid="{00000000-0005-0000-0000-000022000000}"/>
    <cellStyle name="40% - Accent5 2 10 5" xfId="35" xr:uid="{00000000-0005-0000-0000-000023000000}"/>
    <cellStyle name="40% - Accent5 2 2 9 3 2" xfId="36" xr:uid="{00000000-0005-0000-0000-000024000000}"/>
    <cellStyle name="40% - Accent6 10" xfId="37" xr:uid="{00000000-0005-0000-0000-000025000000}"/>
    <cellStyle name="40% - Accent6 2 2 2 3 2 2 2" xfId="38" xr:uid="{00000000-0005-0000-0000-000026000000}"/>
    <cellStyle name="40% - Accent6 2 2 8 5 2" xfId="39" xr:uid="{00000000-0005-0000-0000-000027000000}"/>
    <cellStyle name="60% - Accent1 10" xfId="40" xr:uid="{00000000-0005-0000-0000-000028000000}"/>
    <cellStyle name="60% - Accent1 2" xfId="41" xr:uid="{00000000-0005-0000-0000-000029000000}"/>
    <cellStyle name="60% - Accent1 2 10 2" xfId="42" xr:uid="{00000000-0005-0000-0000-00002A000000}"/>
    <cellStyle name="60% - Accent1 2 16" xfId="43" xr:uid="{00000000-0005-0000-0000-00002B000000}"/>
    <cellStyle name="60% - Accent1 3" xfId="44" xr:uid="{00000000-0005-0000-0000-00002C000000}"/>
    <cellStyle name="60% - Accent2 10" xfId="45" xr:uid="{00000000-0005-0000-0000-00002D000000}"/>
    <cellStyle name="60% - Accent2 2 10 2" xfId="46" xr:uid="{00000000-0005-0000-0000-00002E000000}"/>
    <cellStyle name="60% - Accent2 2 3 3 2 2" xfId="47" xr:uid="{00000000-0005-0000-0000-00002F000000}"/>
    <cellStyle name="60% - Accent2 3" xfId="48" xr:uid="{00000000-0005-0000-0000-000030000000}"/>
    <cellStyle name="60% - Accent3 10" xfId="49" xr:uid="{00000000-0005-0000-0000-000031000000}"/>
    <cellStyle name="60% - Accent3 2 10 2" xfId="50" xr:uid="{00000000-0005-0000-0000-000032000000}"/>
    <cellStyle name="60% - Accent3 2 16" xfId="51" xr:uid="{00000000-0005-0000-0000-000033000000}"/>
    <cellStyle name="60% - Accent3 3" xfId="52" xr:uid="{00000000-0005-0000-0000-000034000000}"/>
    <cellStyle name="60% - Accent4 10" xfId="53" xr:uid="{00000000-0005-0000-0000-000035000000}"/>
    <cellStyle name="60% - Accent4 2 10 2" xfId="54" xr:uid="{00000000-0005-0000-0000-000036000000}"/>
    <cellStyle name="60% - Accent5 2 10 2" xfId="55" xr:uid="{00000000-0005-0000-0000-000037000000}"/>
    <cellStyle name="60% - Accent5 3" xfId="56" xr:uid="{00000000-0005-0000-0000-000038000000}"/>
    <cellStyle name="60% - Accent6 10" xfId="57" xr:uid="{00000000-0005-0000-0000-000039000000}"/>
    <cellStyle name="60% - Accent6 2 10 2" xfId="58" xr:uid="{00000000-0005-0000-0000-00003A000000}"/>
    <cellStyle name="Accent1 10" xfId="59" xr:uid="{00000000-0005-0000-0000-00003B000000}"/>
    <cellStyle name="Accent1 2 10 2" xfId="60" xr:uid="{00000000-0005-0000-0000-00003C000000}"/>
    <cellStyle name="Accent1 2 7 4 2" xfId="61" xr:uid="{00000000-0005-0000-0000-00003D000000}"/>
    <cellStyle name="Accent1 3" xfId="62" xr:uid="{00000000-0005-0000-0000-00003E000000}"/>
    <cellStyle name="Accent2 10" xfId="63" xr:uid="{00000000-0005-0000-0000-00003F000000}"/>
    <cellStyle name="Accent2 2 10 2" xfId="64" xr:uid="{00000000-0005-0000-0000-000040000000}"/>
    <cellStyle name="Accent2 3" xfId="65" xr:uid="{00000000-0005-0000-0000-000041000000}"/>
    <cellStyle name="Accent3 10" xfId="66" xr:uid="{00000000-0005-0000-0000-000042000000}"/>
    <cellStyle name="Accent3 3" xfId="67" xr:uid="{00000000-0005-0000-0000-000043000000}"/>
    <cellStyle name="Accent4 3" xfId="68" xr:uid="{00000000-0005-0000-0000-000044000000}"/>
    <cellStyle name="Accent5 2 10 2" xfId="69" xr:uid="{00000000-0005-0000-0000-000045000000}"/>
    <cellStyle name="Accent6 2 10 2" xfId="70" xr:uid="{00000000-0005-0000-0000-000046000000}"/>
    <cellStyle name="Bad 10" xfId="71" xr:uid="{00000000-0005-0000-0000-000047000000}"/>
    <cellStyle name="Bad 2 10 2" xfId="72" xr:uid="{00000000-0005-0000-0000-000048000000}"/>
    <cellStyle name="Bad 3" xfId="73" xr:uid="{00000000-0005-0000-0000-000049000000}"/>
    <cellStyle name="Calculation 10" xfId="74" xr:uid="{00000000-0005-0000-0000-00004A000000}"/>
    <cellStyle name="Calculation 2" xfId="75" xr:uid="{00000000-0005-0000-0000-00004B000000}"/>
    <cellStyle name="Calculation 2 10 2 2 3" xfId="76" xr:uid="{00000000-0005-0000-0000-00004C000000}"/>
    <cellStyle name="Calculation 2 6 2 2" xfId="77" xr:uid="{00000000-0005-0000-0000-00004D000000}"/>
    <cellStyle name="Calculation 2 6 2 2 14" xfId="78" xr:uid="{00000000-0005-0000-0000-00004E000000}"/>
    <cellStyle name="Calculation 2 6 2 2 2" xfId="79" xr:uid="{00000000-0005-0000-0000-00004F000000}"/>
    <cellStyle name="Calculation 2 6 2 2 3" xfId="80" xr:uid="{00000000-0005-0000-0000-000050000000}"/>
    <cellStyle name="Calculation 2 6 2 2 4" xfId="304" xr:uid="{00000000-0005-0000-0000-000051000000}"/>
    <cellStyle name="Calculation 2 6 2 2 4 2" xfId="342" xr:uid="{7530C214-2A67-476B-AA2A-2D9BBD520455}"/>
    <cellStyle name="Calculation 2 6 2 4" xfId="81" xr:uid="{00000000-0005-0000-0000-000052000000}"/>
    <cellStyle name="Calculation 2 6 2 4 2" xfId="82" xr:uid="{00000000-0005-0000-0000-000053000000}"/>
    <cellStyle name="Calculation 2 6 2 4 3" xfId="83" xr:uid="{00000000-0005-0000-0000-000054000000}"/>
    <cellStyle name="Calculation 2 6 2 4 4" xfId="305" xr:uid="{00000000-0005-0000-0000-000055000000}"/>
    <cellStyle name="Calculation 2 6 2 4 4 2" xfId="343" xr:uid="{E592AE81-1964-48F1-A5D1-CE43724E0950}"/>
    <cellStyle name="Calculation 3" xfId="84" xr:uid="{00000000-0005-0000-0000-000056000000}"/>
    <cellStyle name="Check Cell 10" xfId="85" xr:uid="{00000000-0005-0000-0000-000057000000}"/>
    <cellStyle name="Check Cell 2 10 2" xfId="86" xr:uid="{00000000-0005-0000-0000-000058000000}"/>
    <cellStyle name="Check Cell 2 16" xfId="87" xr:uid="{00000000-0005-0000-0000-000059000000}"/>
    <cellStyle name="Comma 10" xfId="88" xr:uid="{00000000-0005-0000-0000-00005A000000}"/>
    <cellStyle name="Comma 10 2" xfId="89" xr:uid="{00000000-0005-0000-0000-00005B000000}"/>
    <cellStyle name="Comma 10 2 3" xfId="90" xr:uid="{00000000-0005-0000-0000-00005C000000}"/>
    <cellStyle name="Comma 10 2 3 2" xfId="317" xr:uid="{4F93ADDC-EEC9-4F70-BE5F-DC21F384DA86}"/>
    <cellStyle name="Comma 10 3" xfId="91" xr:uid="{00000000-0005-0000-0000-00005D000000}"/>
    <cellStyle name="Comma 10 3 2" xfId="318" xr:uid="{5174E899-4617-4FC5-B5ED-69801A79E083}"/>
    <cellStyle name="Comma 11" xfId="92" xr:uid="{00000000-0005-0000-0000-00005E000000}"/>
    <cellStyle name="Comma 11 2" xfId="93" xr:uid="{00000000-0005-0000-0000-00005F000000}"/>
    <cellStyle name="Comma 12 2" xfId="94" xr:uid="{00000000-0005-0000-0000-000060000000}"/>
    <cellStyle name="Comma 16 2" xfId="95" xr:uid="{00000000-0005-0000-0000-000061000000}"/>
    <cellStyle name="Comma 2" xfId="96" xr:uid="{00000000-0005-0000-0000-000062000000}"/>
    <cellStyle name="Comma 2 2" xfId="97" xr:uid="{00000000-0005-0000-0000-000063000000}"/>
    <cellStyle name="Comma 2 2 3" xfId="98" xr:uid="{00000000-0005-0000-0000-000064000000}"/>
    <cellStyle name="Comma 3 2 2 2" xfId="99" xr:uid="{00000000-0005-0000-0000-000065000000}"/>
    <cellStyle name="Comma 3 3 2" xfId="100" xr:uid="{00000000-0005-0000-0000-000066000000}"/>
    <cellStyle name="Comma 3 8" xfId="101" xr:uid="{00000000-0005-0000-0000-000067000000}"/>
    <cellStyle name="Comma 4 2" xfId="102" xr:uid="{00000000-0005-0000-0000-000068000000}"/>
    <cellStyle name="Comma 4 3 2" xfId="103" xr:uid="{00000000-0005-0000-0000-000069000000}"/>
    <cellStyle name="Comma 4 4 2" xfId="104" xr:uid="{00000000-0005-0000-0000-00006A000000}"/>
    <cellStyle name="Comma 4 4 2 2" xfId="319" xr:uid="{8162F007-3FF6-4F64-A97E-6FE0A58D45FF}"/>
    <cellStyle name="Comma 4_Biß+âu mß¦½u k+¿m HD XD KH2014" xfId="105" xr:uid="{00000000-0005-0000-0000-00006B000000}"/>
    <cellStyle name="Comma 5 2 2 2" xfId="106" xr:uid="{00000000-0005-0000-0000-00006C000000}"/>
    <cellStyle name="Comma 5 2 7" xfId="107" xr:uid="{00000000-0005-0000-0000-00006D000000}"/>
    <cellStyle name="Comma 5 7 4" xfId="108" xr:uid="{00000000-0005-0000-0000-00006E000000}"/>
    <cellStyle name="Comma 6" xfId="109" xr:uid="{00000000-0005-0000-0000-00006F000000}"/>
    <cellStyle name="Comma 6 2" xfId="110" xr:uid="{00000000-0005-0000-0000-000070000000}"/>
    <cellStyle name="Comma 6_16-12-2013 08 16 53 - KH BHXH-an ca-an dinh luong 2014 lan 3" xfId="111" xr:uid="{00000000-0005-0000-0000-000071000000}"/>
    <cellStyle name="Comma 7 2 2" xfId="112" xr:uid="{00000000-0005-0000-0000-000072000000}"/>
    <cellStyle name="Comma 7 2 2 2 2" xfId="113" xr:uid="{00000000-0005-0000-0000-000073000000}"/>
    <cellStyle name="Comma 7 2 3" xfId="114" xr:uid="{00000000-0005-0000-0000-000074000000}"/>
    <cellStyle name="Comma 8" xfId="115" xr:uid="{00000000-0005-0000-0000-000075000000}"/>
    <cellStyle name="Comma 8 2 2" xfId="116" xr:uid="{00000000-0005-0000-0000-000076000000}"/>
    <cellStyle name="Comma0" xfId="117" xr:uid="{00000000-0005-0000-0000-000077000000}"/>
    <cellStyle name="Currency 2" xfId="118" xr:uid="{00000000-0005-0000-0000-000078000000}"/>
    <cellStyle name="Currency 2 2" xfId="119" xr:uid="{00000000-0005-0000-0000-000079000000}"/>
    <cellStyle name="Currency 2 3" xfId="120" xr:uid="{00000000-0005-0000-0000-00007A000000}"/>
    <cellStyle name="Currency 3" xfId="121" xr:uid="{00000000-0005-0000-0000-00007B000000}"/>
    <cellStyle name="Currency0" xfId="122" xr:uid="{00000000-0005-0000-0000-00007C000000}"/>
    <cellStyle name="Explanatory Text 10" xfId="123" xr:uid="{00000000-0005-0000-0000-00007D000000}"/>
    <cellStyle name="Explanatory Text 2 10 2" xfId="124" xr:uid="{00000000-0005-0000-0000-00007E000000}"/>
    <cellStyle name="Explanatory Text 3 3" xfId="125" xr:uid="{00000000-0005-0000-0000-00007F000000}"/>
    <cellStyle name="Fixed" xfId="126" xr:uid="{00000000-0005-0000-0000-000080000000}"/>
    <cellStyle name="Good 10" xfId="127" xr:uid="{00000000-0005-0000-0000-000081000000}"/>
    <cellStyle name="Good 2 10 2" xfId="128" xr:uid="{00000000-0005-0000-0000-000082000000}"/>
    <cellStyle name="Heading 1 10" xfId="129" xr:uid="{00000000-0005-0000-0000-000083000000}"/>
    <cellStyle name="Heading 1 2" xfId="130" xr:uid="{00000000-0005-0000-0000-000084000000}"/>
    <cellStyle name="Heading 1 2 10 2" xfId="131" xr:uid="{00000000-0005-0000-0000-000085000000}"/>
    <cellStyle name="Heading 1 2 16" xfId="132" xr:uid="{00000000-0005-0000-0000-000086000000}"/>
    <cellStyle name="Heading 1 3" xfId="133" xr:uid="{00000000-0005-0000-0000-000087000000}"/>
    <cellStyle name="Heading 2 10" xfId="134" xr:uid="{00000000-0005-0000-0000-000088000000}"/>
    <cellStyle name="Heading 2 2" xfId="135" xr:uid="{00000000-0005-0000-0000-000089000000}"/>
    <cellStyle name="Heading 2 2 10 2" xfId="136" xr:uid="{00000000-0005-0000-0000-00008A000000}"/>
    <cellStyle name="Heading 2 3" xfId="137" xr:uid="{00000000-0005-0000-0000-00008B000000}"/>
    <cellStyle name="Heading 3 10" xfId="138" xr:uid="{00000000-0005-0000-0000-00008C000000}"/>
    <cellStyle name="Heading 3 2" xfId="139" xr:uid="{00000000-0005-0000-0000-00008D000000}"/>
    <cellStyle name="Heading 3 2 10 2" xfId="140" xr:uid="{00000000-0005-0000-0000-00008E000000}"/>
    <cellStyle name="Heading 3 2 16" xfId="141" xr:uid="{00000000-0005-0000-0000-00008F000000}"/>
    <cellStyle name="Heading 3 3" xfId="142" xr:uid="{00000000-0005-0000-0000-000090000000}"/>
    <cellStyle name="Heading 4 10" xfId="143" xr:uid="{00000000-0005-0000-0000-000091000000}"/>
    <cellStyle name="Heading 4 2" xfId="144" xr:uid="{00000000-0005-0000-0000-000092000000}"/>
    <cellStyle name="Heading 4 2 10 2" xfId="145" xr:uid="{00000000-0005-0000-0000-000093000000}"/>
    <cellStyle name="Heading 4 3" xfId="146" xr:uid="{00000000-0005-0000-0000-000094000000}"/>
    <cellStyle name="Hyperlink" xfId="1" builtinId="8"/>
    <cellStyle name="Hyperlink 2" xfId="147" xr:uid="{00000000-0005-0000-0000-000096000000}"/>
    <cellStyle name="Hyperlink 2 10" xfId="148" xr:uid="{00000000-0005-0000-0000-000097000000}"/>
    <cellStyle name="Hyperlink 2 11" xfId="149" xr:uid="{00000000-0005-0000-0000-000098000000}"/>
    <cellStyle name="Hyperlink 2 2" xfId="150" xr:uid="{00000000-0005-0000-0000-000099000000}"/>
    <cellStyle name="Hyperlink 2 2 2 3" xfId="151" xr:uid="{00000000-0005-0000-0000-00009A000000}"/>
    <cellStyle name="Hyperlink 2 9" xfId="152" xr:uid="{00000000-0005-0000-0000-00009B000000}"/>
    <cellStyle name="Hyperlink 3" xfId="153" xr:uid="{00000000-0005-0000-0000-00009C000000}"/>
    <cellStyle name="Hyperlink 3 2 2 2" xfId="154" xr:uid="{00000000-0005-0000-0000-00009D000000}"/>
    <cellStyle name="Hyperlink 4" xfId="155" xr:uid="{00000000-0005-0000-0000-00009E000000}"/>
    <cellStyle name="Hyperlink 5" xfId="156" xr:uid="{00000000-0005-0000-0000-00009F000000}"/>
    <cellStyle name="Hyperlink 6" xfId="157" xr:uid="{00000000-0005-0000-0000-0000A0000000}"/>
    <cellStyle name="Input 10" xfId="158" xr:uid="{00000000-0005-0000-0000-0000A1000000}"/>
    <cellStyle name="Input 2 10 2 2 5" xfId="159" xr:uid="{00000000-0005-0000-0000-0000A2000000}"/>
    <cellStyle name="Linked Cell 10" xfId="160" xr:uid="{00000000-0005-0000-0000-0000A3000000}"/>
    <cellStyle name="Linked Cell 2 10 2" xfId="161" xr:uid="{00000000-0005-0000-0000-0000A4000000}"/>
    <cellStyle name="Linked Cell 3" xfId="162" xr:uid="{00000000-0005-0000-0000-0000A5000000}"/>
    <cellStyle name="Neutral 10" xfId="163" xr:uid="{00000000-0005-0000-0000-0000A6000000}"/>
    <cellStyle name="Neutral 2 10 2" xfId="164" xr:uid="{00000000-0005-0000-0000-0000A7000000}"/>
    <cellStyle name="Neutral 3" xfId="165" xr:uid="{00000000-0005-0000-0000-0000A8000000}"/>
    <cellStyle name="Normal" xfId="0" builtinId="0"/>
    <cellStyle name="Normal 1" xfId="166" xr:uid="{00000000-0005-0000-0000-0000AA000000}"/>
    <cellStyle name="Normal 1 4" xfId="167" xr:uid="{00000000-0005-0000-0000-0000AB000000}"/>
    <cellStyle name="Normal 10" xfId="168" xr:uid="{00000000-0005-0000-0000-0000AC000000}"/>
    <cellStyle name="Normal 10 10" xfId="169" xr:uid="{00000000-0005-0000-0000-0000AD000000}"/>
    <cellStyle name="Normal 10 11" xfId="313" xr:uid="{00000000-0005-0000-0000-0000AE000000}"/>
    <cellStyle name="Normal 10 11 2" xfId="170" xr:uid="{00000000-0005-0000-0000-0000AF000000}"/>
    <cellStyle name="Normal 10 11 3" xfId="351" xr:uid="{6A3BAF04-1EB4-4412-898B-233505A348FF}"/>
    <cellStyle name="Normal 10 12" xfId="315" xr:uid="{0D63205F-9B36-4E09-9FC5-CE49578FDDF7}"/>
    <cellStyle name="Normal 10 12 2" xfId="353" xr:uid="{5A700AC8-EABD-4DCA-9889-E69FF7766B02}"/>
    <cellStyle name="Normal 10 13" xfId="320" xr:uid="{9B447CBC-F1DD-4D8D-AAAC-F674A79E2D08}"/>
    <cellStyle name="Normal 10 2" xfId="171" xr:uid="{00000000-0005-0000-0000-0000B0000000}"/>
    <cellStyle name="Normal 10 2 15" xfId="172" xr:uid="{00000000-0005-0000-0000-0000B1000000}"/>
    <cellStyle name="Normal 10 2 2" xfId="321" xr:uid="{D064AE9E-9240-4D03-BBF7-E2B47649D08F}"/>
    <cellStyle name="Normal 10 2 21" xfId="173" xr:uid="{00000000-0005-0000-0000-0000B2000000}"/>
    <cellStyle name="Normal 10 3" xfId="174" xr:uid="{00000000-0005-0000-0000-0000B3000000}"/>
    <cellStyle name="Normal 10 3 2" xfId="322" xr:uid="{5613E3E3-AD0D-4C32-8C4C-580CF0EC0CB1}"/>
    <cellStyle name="Normal 10 39" xfId="175" xr:uid="{00000000-0005-0000-0000-0000B4000000}"/>
    <cellStyle name="Normal 10 4" xfId="176" xr:uid="{00000000-0005-0000-0000-0000B5000000}"/>
    <cellStyle name="Normal 10 4 2" xfId="323" xr:uid="{5BD82FA7-7551-46FB-BA2B-30154E9F67EF}"/>
    <cellStyle name="Normal 10 5" xfId="177" xr:uid="{00000000-0005-0000-0000-0000B6000000}"/>
    <cellStyle name="Normal 10 5 2" xfId="324" xr:uid="{022DDABA-AC9D-48DC-826F-7C44C61A005C}"/>
    <cellStyle name="Normal 10 52" xfId="178" xr:uid="{00000000-0005-0000-0000-0000B7000000}"/>
    <cellStyle name="Normal 10 54" xfId="179" xr:uid="{00000000-0005-0000-0000-0000B8000000}"/>
    <cellStyle name="Normal 10 54 2" xfId="325" xr:uid="{474E1C80-4A2B-4449-BAB3-DEBD0E62A34B}"/>
    <cellStyle name="Normal 10 6" xfId="306" xr:uid="{00000000-0005-0000-0000-0000B9000000}"/>
    <cellStyle name="Normal 10 6 2" xfId="344" xr:uid="{55E94853-62C9-4ABE-9E2F-495A2212C4C5}"/>
    <cellStyle name="Normal 10 7" xfId="309" xr:uid="{00000000-0005-0000-0000-0000BA000000}"/>
    <cellStyle name="Normal 10 7 2" xfId="347" xr:uid="{9BCAE9D3-8861-4446-B1F6-46D012F6EADD}"/>
    <cellStyle name="Normal 10 8" xfId="311" xr:uid="{00000000-0005-0000-0000-0000BB000000}"/>
    <cellStyle name="Normal 10 8 2" xfId="349" xr:uid="{EA4AF785-4E99-4F68-8ECA-CCC333D19225}"/>
    <cellStyle name="Normal 10 9" xfId="312" xr:uid="{00000000-0005-0000-0000-0000BC000000}"/>
    <cellStyle name="Normal 10 9 2" xfId="350" xr:uid="{C4B696BE-3972-4B00-919B-D7F47C77C4A5}"/>
    <cellStyle name="Normal 100" xfId="180" xr:uid="{00000000-0005-0000-0000-0000BD000000}"/>
    <cellStyle name="Normal 100 3" xfId="181" xr:uid="{00000000-0005-0000-0000-0000BE000000}"/>
    <cellStyle name="Normal 102 10" xfId="182" xr:uid="{00000000-0005-0000-0000-0000BF000000}"/>
    <cellStyle name="Normal 102 10 2" xfId="326" xr:uid="{1C76E454-424E-453D-9BEF-58C41CB309B1}"/>
    <cellStyle name="Normal 11" xfId="183" xr:uid="{00000000-0005-0000-0000-0000C0000000}"/>
    <cellStyle name="Normal 11 10 5 2" xfId="184" xr:uid="{00000000-0005-0000-0000-0000C1000000}"/>
    <cellStyle name="Normal 11 10 5 2 2" xfId="327" xr:uid="{F42B244A-AD26-451A-91C4-B36CDA287BE7}"/>
    <cellStyle name="Normal 11 18" xfId="185" xr:uid="{00000000-0005-0000-0000-0000C2000000}"/>
    <cellStyle name="Normal 11 2 10" xfId="186" xr:uid="{00000000-0005-0000-0000-0000C3000000}"/>
    <cellStyle name="Normal 11 4 11" xfId="187" xr:uid="{00000000-0005-0000-0000-0000C4000000}"/>
    <cellStyle name="Normal 12" xfId="188" xr:uid="{00000000-0005-0000-0000-0000C5000000}"/>
    <cellStyle name="Normal 12 3 11" xfId="189" xr:uid="{00000000-0005-0000-0000-0000C6000000}"/>
    <cellStyle name="Normal 13" xfId="190" xr:uid="{00000000-0005-0000-0000-0000C7000000}"/>
    <cellStyle name="Normal 13 3 13" xfId="191" xr:uid="{00000000-0005-0000-0000-0000C8000000}"/>
    <cellStyle name="Normal 13 4 8" xfId="192" xr:uid="{00000000-0005-0000-0000-0000C9000000}"/>
    <cellStyle name="Normal 14" xfId="310" xr:uid="{00000000-0005-0000-0000-0000CA000000}"/>
    <cellStyle name="Normal 14 2" xfId="348" xr:uid="{CE9868CF-94E6-4A95-A060-BFD5AD8A975E}"/>
    <cellStyle name="Normal 14 2 18" xfId="193" xr:uid="{00000000-0005-0000-0000-0000CB000000}"/>
    <cellStyle name="Normal 14 24" xfId="194" xr:uid="{00000000-0005-0000-0000-0000CC000000}"/>
    <cellStyle name="Normal 15" xfId="314" xr:uid="{3B951C32-0ADA-4EB3-9A20-EEEFC98DED5B}"/>
    <cellStyle name="Normal 15 2" xfId="352" xr:uid="{EAD38D59-EC94-44D0-9C1F-A406EAFBFAAF}"/>
    <cellStyle name="Normal 16" xfId="316" xr:uid="{D6B1BB74-D7A2-43C4-B5E5-0BD5ACD04C97}"/>
    <cellStyle name="Normal 16 2 2 8" xfId="195" xr:uid="{00000000-0005-0000-0000-0000CD000000}"/>
    <cellStyle name="Normal 164 2 2 2" xfId="196" xr:uid="{00000000-0005-0000-0000-0000CE000000}"/>
    <cellStyle name="Normal 164 2 2 2 2 2" xfId="197" xr:uid="{00000000-0005-0000-0000-0000CF000000}"/>
    <cellStyle name="Normal 164 2 2 2 2 2 2" xfId="328" xr:uid="{070D8B26-3A0D-45C0-BCC2-DC4BA890DA34}"/>
    <cellStyle name="Normal 164 2 2 2 3 2" xfId="198" xr:uid="{00000000-0005-0000-0000-0000D0000000}"/>
    <cellStyle name="Normal 19 2 4 18" xfId="199" xr:uid="{00000000-0005-0000-0000-0000D1000000}"/>
    <cellStyle name="Normal 19 2 4 2" xfId="200" xr:uid="{00000000-0005-0000-0000-0000D2000000}"/>
    <cellStyle name="Normal 19 2 4 2 2" xfId="329" xr:uid="{3F5CF683-B45B-4DC5-B6CD-768BBBBA4F62}"/>
    <cellStyle name="Normal 19 2 4 3 2 2" xfId="201" xr:uid="{00000000-0005-0000-0000-0000D3000000}"/>
    <cellStyle name="Normal 195 3" xfId="202" xr:uid="{00000000-0005-0000-0000-0000D4000000}"/>
    <cellStyle name="Normal 196" xfId="203" xr:uid="{00000000-0005-0000-0000-0000D5000000}"/>
    <cellStyle name="Normal 196 2" xfId="330" xr:uid="{72A30030-6231-4E07-8FE1-D178F4494A4C}"/>
    <cellStyle name="Normal 2" xfId="204" xr:uid="{00000000-0005-0000-0000-0000D6000000}"/>
    <cellStyle name="Normal 2 10 14" xfId="205" xr:uid="{00000000-0005-0000-0000-0000D7000000}"/>
    <cellStyle name="Normal 2 104" xfId="206" xr:uid="{00000000-0005-0000-0000-0000D8000000}"/>
    <cellStyle name="Normal 2 111" xfId="207" xr:uid="{00000000-0005-0000-0000-0000D9000000}"/>
    <cellStyle name="Normal 2 2" xfId="208" xr:uid="{00000000-0005-0000-0000-0000DA000000}"/>
    <cellStyle name="Normal 2 2 10 4" xfId="209" xr:uid="{00000000-0005-0000-0000-0000DB000000}"/>
    <cellStyle name="Normal 2 2 10 7" xfId="210" xr:uid="{00000000-0005-0000-0000-0000DC000000}"/>
    <cellStyle name="Normal 2 2 11 2 4" xfId="211" xr:uid="{00000000-0005-0000-0000-0000DD000000}"/>
    <cellStyle name="Normal 2 2 2 25" xfId="212" xr:uid="{00000000-0005-0000-0000-0000DE000000}"/>
    <cellStyle name="Normal 2 2 72" xfId="213" xr:uid="{00000000-0005-0000-0000-0000DF000000}"/>
    <cellStyle name="Normal 2 2 80" xfId="214" xr:uid="{00000000-0005-0000-0000-0000E0000000}"/>
    <cellStyle name="Normal 2 3" xfId="215" xr:uid="{00000000-0005-0000-0000-0000E1000000}"/>
    <cellStyle name="Normal 2 3 10 27" xfId="216" xr:uid="{00000000-0005-0000-0000-0000E2000000}"/>
    <cellStyle name="Normal 2 3 2 25" xfId="217" xr:uid="{00000000-0005-0000-0000-0000E3000000}"/>
    <cellStyle name="Normal 2 3 33" xfId="218" xr:uid="{00000000-0005-0000-0000-0000E4000000}"/>
    <cellStyle name="Normal 2 3 35" xfId="219" xr:uid="{00000000-0005-0000-0000-0000E5000000}"/>
    <cellStyle name="Normal 2 3 9" xfId="220" xr:uid="{00000000-0005-0000-0000-0000E6000000}"/>
    <cellStyle name="Normal 2 4" xfId="221" xr:uid="{00000000-0005-0000-0000-0000E7000000}"/>
    <cellStyle name="Normal 2 4 32" xfId="222" xr:uid="{00000000-0005-0000-0000-0000E8000000}"/>
    <cellStyle name="Normal 2 4 36 2" xfId="223" xr:uid="{00000000-0005-0000-0000-0000E9000000}"/>
    <cellStyle name="Normal 2 4 37 2" xfId="224" xr:uid="{00000000-0005-0000-0000-0000EA000000}"/>
    <cellStyle name="Normal 2 5" xfId="307" xr:uid="{00000000-0005-0000-0000-0000EB000000}"/>
    <cellStyle name="Normal 2 5 2" xfId="345" xr:uid="{EA32355F-84EB-4EB1-8A9A-9ABCB9C9BDEF}"/>
    <cellStyle name="Normal 2 6 2 8" xfId="225" xr:uid="{00000000-0005-0000-0000-0000EC000000}"/>
    <cellStyle name="Normal 2 82" xfId="226" xr:uid="{00000000-0005-0000-0000-0000ED000000}"/>
    <cellStyle name="Normal 2 84" xfId="227" xr:uid="{00000000-0005-0000-0000-0000EE000000}"/>
    <cellStyle name="Normal 21 18" xfId="228" xr:uid="{00000000-0005-0000-0000-0000EF000000}"/>
    <cellStyle name="Normal 235" xfId="229" xr:uid="{00000000-0005-0000-0000-0000F0000000}"/>
    <cellStyle name="Normal 29 22" xfId="230" xr:uid="{00000000-0005-0000-0000-0000F1000000}"/>
    <cellStyle name="Normal 293" xfId="231" xr:uid="{00000000-0005-0000-0000-0000F2000000}"/>
    <cellStyle name="Normal 297" xfId="232" xr:uid="{00000000-0005-0000-0000-0000F3000000}"/>
    <cellStyle name="Normal 297 2" xfId="331" xr:uid="{5D9F3694-07BD-4662-ADFE-D476424606B1}"/>
    <cellStyle name="Normal 3" xfId="233" xr:uid="{00000000-0005-0000-0000-0000F4000000}"/>
    <cellStyle name="Normal 3 10" xfId="234" xr:uid="{00000000-0005-0000-0000-0000F5000000}"/>
    <cellStyle name="Normal 3 2" xfId="235" xr:uid="{00000000-0005-0000-0000-0000F6000000}"/>
    <cellStyle name="Normal 3 2 11" xfId="236" xr:uid="{00000000-0005-0000-0000-0000F7000000}"/>
    <cellStyle name="Normal 3 2 2 2 2" xfId="237" xr:uid="{00000000-0005-0000-0000-0000F8000000}"/>
    <cellStyle name="Normal 3 29" xfId="238" xr:uid="{00000000-0005-0000-0000-0000F9000000}"/>
    <cellStyle name="Normal 3 3" xfId="239" xr:uid="{00000000-0005-0000-0000-0000FA000000}"/>
    <cellStyle name="Normal 3 3 2 2 2" xfId="240" xr:uid="{00000000-0005-0000-0000-0000FB000000}"/>
    <cellStyle name="Normal 3 3 2 4" xfId="241" xr:uid="{00000000-0005-0000-0000-0000FC000000}"/>
    <cellStyle name="Normal 3 3 3 8" xfId="242" xr:uid="{00000000-0005-0000-0000-0000FD000000}"/>
    <cellStyle name="Normal 3 33" xfId="243" xr:uid="{00000000-0005-0000-0000-0000FE000000}"/>
    <cellStyle name="Normal 3 38" xfId="244" xr:uid="{00000000-0005-0000-0000-0000FF000000}"/>
    <cellStyle name="Normal 3 4" xfId="308" xr:uid="{00000000-0005-0000-0000-000000010000}"/>
    <cellStyle name="Normal 3 4 2" xfId="346" xr:uid="{0977BA71-9A1A-4E96-A5C9-612FDD4C1A66}"/>
    <cellStyle name="Normal 3 4 2 8" xfId="245" xr:uid="{00000000-0005-0000-0000-000001010000}"/>
    <cellStyle name="Normal 3_08-01-2015 14 12 39 - bao cao san luong TBHCM" xfId="246" xr:uid="{00000000-0005-0000-0000-000002010000}"/>
    <cellStyle name="Normal 31 2 22" xfId="247" xr:uid="{00000000-0005-0000-0000-000003010000}"/>
    <cellStyle name="Normal 31 2 26" xfId="248" xr:uid="{00000000-0005-0000-0000-000004010000}"/>
    <cellStyle name="Normal 31 65" xfId="249" xr:uid="{00000000-0005-0000-0000-000005010000}"/>
    <cellStyle name="Normal 326" xfId="250" xr:uid="{00000000-0005-0000-0000-000006010000}"/>
    <cellStyle name="Normal 326 2" xfId="332" xr:uid="{AE2B99A1-463E-4F54-A0AD-2962801BFCC1}"/>
    <cellStyle name="Normal 4" xfId="251" xr:uid="{00000000-0005-0000-0000-000007010000}"/>
    <cellStyle name="Normal 4 2" xfId="333" xr:uid="{E812DD26-421A-4AC3-A2FF-195BBFD5F906}"/>
    <cellStyle name="Normal 4 2 2 13" xfId="252" xr:uid="{00000000-0005-0000-0000-000008010000}"/>
    <cellStyle name="Normal 5" xfId="253" xr:uid="{00000000-0005-0000-0000-000009010000}"/>
    <cellStyle name="Normal 58 10" xfId="254" xr:uid="{00000000-0005-0000-0000-00000A010000}"/>
    <cellStyle name="Normal 58 10 2" xfId="334" xr:uid="{EB77B575-8342-40B8-8234-D299251A0072}"/>
    <cellStyle name="Normal 6" xfId="255" xr:uid="{00000000-0005-0000-0000-00000B010000}"/>
    <cellStyle name="Normal 6 2" xfId="335" xr:uid="{75DC888A-5CF8-4EBA-9B69-5D3985EA0A87}"/>
    <cellStyle name="Normal 7" xfId="256" xr:uid="{00000000-0005-0000-0000-00000C010000}"/>
    <cellStyle name="Normal 7 2" xfId="336" xr:uid="{8D7173DB-AB2A-4648-B8FE-CC7793CE4025}"/>
    <cellStyle name="Normal 8" xfId="257" xr:uid="{00000000-0005-0000-0000-00000D010000}"/>
    <cellStyle name="Normal 8 2" xfId="337" xr:uid="{73A30B4C-919F-42B0-8109-4B5C76913BC8}"/>
    <cellStyle name="Normal 8 2 3 7" xfId="258" xr:uid="{00000000-0005-0000-0000-00000E010000}"/>
    <cellStyle name="Normal 8 27" xfId="259" xr:uid="{00000000-0005-0000-0000-00000F010000}"/>
    <cellStyle name="Normal 88" xfId="260" xr:uid="{00000000-0005-0000-0000-000010010000}"/>
    <cellStyle name="Normal 9" xfId="261" xr:uid="{00000000-0005-0000-0000-000011010000}"/>
    <cellStyle name="Normal 9 2" xfId="338" xr:uid="{36454B9B-9C4B-44E1-91AA-9D558C0B3C99}"/>
    <cellStyle name="Normal 9 28" xfId="262" xr:uid="{00000000-0005-0000-0000-000012010000}"/>
    <cellStyle name="Note 10" xfId="263" xr:uid="{00000000-0005-0000-0000-000013010000}"/>
    <cellStyle name="Note 15" xfId="264" xr:uid="{00000000-0005-0000-0000-000014010000}"/>
    <cellStyle name="Note 2" xfId="265" xr:uid="{00000000-0005-0000-0000-000015010000}"/>
    <cellStyle name="Note 2 11 2 2 2" xfId="266" xr:uid="{00000000-0005-0000-0000-000016010000}"/>
    <cellStyle name="Note 2 2 2 6" xfId="267" xr:uid="{00000000-0005-0000-0000-000017010000}"/>
    <cellStyle name="Note 2 3 10 2" xfId="268" xr:uid="{00000000-0005-0000-0000-000018010000}"/>
    <cellStyle name="Output 10" xfId="269" xr:uid="{00000000-0005-0000-0000-000019010000}"/>
    <cellStyle name="Output 2" xfId="270" xr:uid="{00000000-0005-0000-0000-00001A010000}"/>
    <cellStyle name="Output 2 11 2 2 2" xfId="271" xr:uid="{00000000-0005-0000-0000-00001B010000}"/>
    <cellStyle name="Output 2 18" xfId="272" xr:uid="{00000000-0005-0000-0000-00001C010000}"/>
    <cellStyle name="Percent 10 10" xfId="273" xr:uid="{00000000-0005-0000-0000-00001D010000}"/>
    <cellStyle name="Percent 2 26" xfId="274" xr:uid="{00000000-0005-0000-0000-00001E010000}"/>
    <cellStyle name="Percent 2 26 2" xfId="275" xr:uid="{00000000-0005-0000-0000-00001F010000}"/>
    <cellStyle name="Percent 2 26 2 2" xfId="339" xr:uid="{3492965F-CFFB-4FF8-80A0-D390171E0938}"/>
    <cellStyle name="Percent 2 3 9" xfId="276" xr:uid="{00000000-0005-0000-0000-000020010000}"/>
    <cellStyle name="Percent 4 14" xfId="277" xr:uid="{00000000-0005-0000-0000-000021010000}"/>
    <cellStyle name="Percent 4 20" xfId="278" xr:uid="{00000000-0005-0000-0000-000022010000}"/>
    <cellStyle name="Percent 6" xfId="279" xr:uid="{00000000-0005-0000-0000-000023010000}"/>
    <cellStyle name="Standard_MPDnew_A340_R13_pre" xfId="280" xr:uid="{00000000-0005-0000-0000-000024010000}"/>
    <cellStyle name="Style 1 2 2" xfId="281" xr:uid="{00000000-0005-0000-0000-000025010000}"/>
    <cellStyle name="Style 1 3 2" xfId="282" xr:uid="{00000000-0005-0000-0000-000026010000}"/>
    <cellStyle name="Style 1 5" xfId="283" xr:uid="{00000000-0005-0000-0000-000027010000}"/>
    <cellStyle name="Style 1 6" xfId="284" xr:uid="{00000000-0005-0000-0000-000028010000}"/>
    <cellStyle name="Title 10" xfId="285" xr:uid="{00000000-0005-0000-0000-000029010000}"/>
    <cellStyle name="Title 2" xfId="286" xr:uid="{00000000-0005-0000-0000-00002A010000}"/>
    <cellStyle name="Title 2 11" xfId="287" xr:uid="{00000000-0005-0000-0000-00002B010000}"/>
    <cellStyle name="Total 10" xfId="288" xr:uid="{00000000-0005-0000-0000-00002C010000}"/>
    <cellStyle name="Total 2 11 2 2 2" xfId="289" xr:uid="{00000000-0005-0000-0000-00002D010000}"/>
    <cellStyle name="Total 2 18" xfId="290" xr:uid="{00000000-0005-0000-0000-00002E010000}"/>
    <cellStyle name="Warning Text 10" xfId="291" xr:uid="{00000000-0005-0000-0000-00002F010000}"/>
    <cellStyle name="Warning Text 2 11" xfId="292" xr:uid="{00000000-0005-0000-0000-000030010000}"/>
    <cellStyle name="หมายเหตุ" xfId="293" xr:uid="{00000000-0005-0000-0000-000031010000}"/>
    <cellStyle name="똿뗦먛귟 [0.00]_PRODUCT DETAIL Q1" xfId="294" xr:uid="{00000000-0005-0000-0000-000032010000}"/>
    <cellStyle name="똿뗦먛귟_PRODUCT DETAIL Q1" xfId="295" xr:uid="{00000000-0005-0000-0000-000033010000}"/>
    <cellStyle name="믅됞 [0.00]_PRODUCT DETAIL Q1" xfId="296" xr:uid="{00000000-0005-0000-0000-000034010000}"/>
    <cellStyle name="뷭?_BOOKSHIP" xfId="297" xr:uid="{00000000-0005-0000-0000-000035010000}"/>
    <cellStyle name="콤마 [0]_1202" xfId="298" xr:uid="{00000000-0005-0000-0000-000036010000}"/>
    <cellStyle name="통화 [0]_1202" xfId="299" xr:uid="{00000000-0005-0000-0000-000037010000}"/>
    <cellStyle name="통화_1202" xfId="300" xr:uid="{00000000-0005-0000-0000-000038010000}"/>
    <cellStyle name="표준_(정보부문)월별인원계획" xfId="301" xr:uid="{00000000-0005-0000-0000-000039010000}"/>
  </cellStyles>
  <dxfs count="244"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9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8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6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5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theme="7" tint="0.7996765037995544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ont>
        <color rgb="FFFF5050"/>
      </font>
      <fill>
        <patternFill patternType="solid">
          <bgColor theme="4" tint="0.3996398815881832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8" tint="0.79967650379955446"/>
        </patternFill>
      </fill>
    </dxf>
  </dxfs>
  <tableStyles count="0" defaultTableStyle="TableStyleMedium2" defaultPivotStyle="PivotStyleLight16"/>
  <colors>
    <mruColors>
      <color rgb="FF66FF33"/>
      <color rgb="FFFF3399"/>
      <color rgb="FFFF00FF"/>
      <color rgb="FFFFFF00"/>
      <color rgb="FF66FF66"/>
      <color rgb="FFCCFF33"/>
      <color rgb="FFB9F3C7"/>
      <color rgb="FFFF0066"/>
      <color rgb="FFCC6600"/>
      <color rgb="FFDBF8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7" Type="http://schemas.openxmlformats.org/officeDocument/2006/relationships/image" Target="../media/image12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hyperlink" Target="#ROSTER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12.jpeg"/><Relationship Id="rId5" Type="http://schemas.openxmlformats.org/officeDocument/2006/relationships/image" Target="../media/image6.jpeg"/><Relationship Id="rId4" Type="http://schemas.openxmlformats.org/officeDocument/2006/relationships/image" Target="../media/image11.jpeg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jpeg"/><Relationship Id="rId3" Type="http://schemas.openxmlformats.org/officeDocument/2006/relationships/image" Target="../media/image15.jpeg"/><Relationship Id="rId7" Type="http://schemas.openxmlformats.org/officeDocument/2006/relationships/image" Target="../media/image8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17.jpeg"/><Relationship Id="rId5" Type="http://schemas.openxmlformats.org/officeDocument/2006/relationships/image" Target="../media/image11.jpeg"/><Relationship Id="rId4" Type="http://schemas.openxmlformats.org/officeDocument/2006/relationships/image" Target="../media/image16.jpe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19.jpeg"/><Relationship Id="rId7" Type="http://schemas.openxmlformats.org/officeDocument/2006/relationships/image" Target="../media/image8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20.jpeg"/><Relationship Id="rId5" Type="http://schemas.openxmlformats.org/officeDocument/2006/relationships/image" Target="../media/image12.jpeg"/><Relationship Id="rId4" Type="http://schemas.openxmlformats.org/officeDocument/2006/relationships/image" Target="../media/image11.jpeg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eg"/><Relationship Id="rId3" Type="http://schemas.openxmlformats.org/officeDocument/2006/relationships/image" Target="../media/image5.jpeg"/><Relationship Id="rId7" Type="http://schemas.openxmlformats.org/officeDocument/2006/relationships/image" Target="../media/image22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21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eg"/><Relationship Id="rId3" Type="http://schemas.openxmlformats.org/officeDocument/2006/relationships/image" Target="../media/image5.jpeg"/><Relationship Id="rId7" Type="http://schemas.openxmlformats.org/officeDocument/2006/relationships/image" Target="../media/image22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21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eg"/><Relationship Id="rId3" Type="http://schemas.openxmlformats.org/officeDocument/2006/relationships/image" Target="../media/image5.jpeg"/><Relationship Id="rId7" Type="http://schemas.openxmlformats.org/officeDocument/2006/relationships/image" Target="../media/image22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21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7" Type="http://schemas.openxmlformats.org/officeDocument/2006/relationships/image" Target="../media/image25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24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3" Type="http://schemas.openxmlformats.org/officeDocument/2006/relationships/image" Target="../media/image9.jpeg"/><Relationship Id="rId7" Type="http://schemas.openxmlformats.org/officeDocument/2006/relationships/image" Target="../media/image20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2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22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12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12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12.jpeg"/><Relationship Id="rId5" Type="http://schemas.openxmlformats.org/officeDocument/2006/relationships/image" Target="../media/image6.jpeg"/><Relationship Id="rId4" Type="http://schemas.openxmlformats.org/officeDocument/2006/relationships/image" Target="../media/image8.jpe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12.jpeg"/><Relationship Id="rId5" Type="http://schemas.openxmlformats.org/officeDocument/2006/relationships/image" Target="../media/image22.jpeg"/><Relationship Id="rId4" Type="http://schemas.openxmlformats.org/officeDocument/2006/relationships/image" Target="../media/image8.jpe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2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26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2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26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7" Type="http://schemas.openxmlformats.org/officeDocument/2006/relationships/image" Target="../media/image12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7" Type="http://schemas.openxmlformats.org/officeDocument/2006/relationships/image" Target="../media/image12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12.jpeg"/><Relationship Id="rId5" Type="http://schemas.openxmlformats.org/officeDocument/2006/relationships/image" Target="../media/image6.jpeg"/><Relationship Id="rId4" Type="http://schemas.openxmlformats.org/officeDocument/2006/relationships/image" Target="../media/image8.jpe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12.jpeg"/><Relationship Id="rId5" Type="http://schemas.openxmlformats.org/officeDocument/2006/relationships/image" Target="../media/image6.jpeg"/><Relationship Id="rId4" Type="http://schemas.openxmlformats.org/officeDocument/2006/relationships/image" Target="../media/image8.jpe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12.jpeg"/><Relationship Id="rId5" Type="http://schemas.openxmlformats.org/officeDocument/2006/relationships/image" Target="../media/image6.jpeg"/><Relationship Id="rId4" Type="http://schemas.openxmlformats.org/officeDocument/2006/relationships/image" Target="../media/image8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12.jpeg"/><Relationship Id="rId5" Type="http://schemas.openxmlformats.org/officeDocument/2006/relationships/image" Target="../media/image6.jpeg"/><Relationship Id="rId4" Type="http://schemas.openxmlformats.org/officeDocument/2006/relationships/image" Target="../media/image8.jpe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4" Type="http://schemas.openxmlformats.org/officeDocument/2006/relationships/image" Target="../media/image11.jpe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4" Type="http://schemas.openxmlformats.org/officeDocument/2006/relationships/image" Target="../media/image11.jpe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4" Type="http://schemas.openxmlformats.org/officeDocument/2006/relationships/image" Target="../media/image11.jpe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4" Type="http://schemas.openxmlformats.org/officeDocument/2006/relationships/image" Target="../media/image11.jpe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2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28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2.jpeg"/><Relationship Id="rId2" Type="http://schemas.openxmlformats.org/officeDocument/2006/relationships/hyperlink" Target="#ROSTER!A1"/><Relationship Id="rId1" Type="http://schemas.openxmlformats.org/officeDocument/2006/relationships/image" Target="../media/image1.png"/><Relationship Id="rId6" Type="http://schemas.openxmlformats.org/officeDocument/2006/relationships/image" Target="../media/image28.jpeg"/><Relationship Id="rId5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89648</xdr:rowOff>
    </xdr:from>
    <xdr:to>
      <xdr:col>1</xdr:col>
      <xdr:colOff>1792942</xdr:colOff>
      <xdr:row>9</xdr:row>
      <xdr:rowOff>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556260"/>
          <a:ext cx="17068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85191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522193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699338" y="22412"/>
          <a:ext cx="203543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8442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522193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683500" y="22225"/>
          <a:ext cx="204343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42862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385138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240358" y="22412"/>
          <a:ext cx="2050780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42862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385138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255000" y="22225"/>
          <a:ext cx="205867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6309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448681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04038" y="22412"/>
          <a:ext cx="2030504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6309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448681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11060" y="22225"/>
          <a:ext cx="203073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476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522196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91668" y="22412"/>
          <a:ext cx="1993528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775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522196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523480" y="22225"/>
          <a:ext cx="204343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38DDC7EF-BBD1-4064-87FA-DFA79A255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8735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362698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B17251-5F3C-4DA3-BD4C-852CE461E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066368" y="22412"/>
          <a:ext cx="2107080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8061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362698</xdr:colOff>
      <xdr:row>0</xdr:row>
      <xdr:rowOff>225103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919720" y="22225"/>
          <a:ext cx="205168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42333</xdr:colOff>
      <xdr:row>0</xdr:row>
      <xdr:rowOff>5291</xdr:rowOff>
    </xdr:from>
    <xdr:to>
      <xdr:col>3</xdr:col>
      <xdr:colOff>663575</xdr:colOff>
      <xdr:row>0</xdr:row>
      <xdr:rowOff>519641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331643FD-E6CA-4012-B809-C04469772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3333" y="5291"/>
          <a:ext cx="4202642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499508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3274D7-6F1C-45C8-8F7C-D1B7D22E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117168" y="22412"/>
          <a:ext cx="2072440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42333</xdr:colOff>
      <xdr:row>0</xdr:row>
      <xdr:rowOff>5291</xdr:rowOff>
    </xdr:from>
    <xdr:to>
      <xdr:col>3</xdr:col>
      <xdr:colOff>663575</xdr:colOff>
      <xdr:row>0</xdr:row>
      <xdr:rowOff>519641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670" y="5080"/>
          <a:ext cx="39592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138713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782560" y="22225"/>
          <a:ext cx="204343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60807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541074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125460" y="22225"/>
          <a:ext cx="204724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40576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209310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653020" y="22225"/>
          <a:ext cx="202057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3261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146375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5820" y="22225"/>
          <a:ext cx="204343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42100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251010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553960" y="22225"/>
          <a:ext cx="203898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42100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260440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553960" y="22225"/>
          <a:ext cx="204851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6" name="Picture 5" descr="Vaeco a subsidiary of Vietnam airlines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42100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252943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553960" y="22225"/>
          <a:ext cx="204089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246531</xdr:colOff>
      <xdr:row>1</xdr:row>
      <xdr:rowOff>13436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553960" y="22225"/>
          <a:ext cx="203454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245222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553960" y="22225"/>
          <a:ext cx="203327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69951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270860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896860" y="22225"/>
          <a:ext cx="201295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4251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426273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93000" y="22225"/>
          <a:ext cx="203898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013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562797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35800" y="22225"/>
          <a:ext cx="204597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775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569722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52484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6" name="Picture 5" descr="Vaeco a subsidiary of Vietnam airlines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775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562225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4498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555813</xdr:colOff>
      <xdr:row>1</xdr:row>
      <xdr:rowOff>13436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3857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554504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3726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0" name="Picture 9" descr="Vaeco a subsidiary of Vietnam airlines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775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569722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52484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2" name="Picture 11" descr="Vaeco a subsidiary of Vietnam airlines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775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562225</xdr:colOff>
      <xdr:row>1</xdr:row>
      <xdr:rowOff>13436</xdr:rowOff>
    </xdr:to>
    <xdr:pic>
      <xdr:nvPicPr>
        <xdr:cNvPr id="13" name="Pictur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4498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555813</xdr:colOff>
      <xdr:row>1</xdr:row>
      <xdr:rowOff>13436</xdr:rowOff>
    </xdr:to>
    <xdr:pic>
      <xdr:nvPicPr>
        <xdr:cNvPr id="14" name="Pictur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3857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554504</xdr:colOff>
      <xdr:row>1</xdr:row>
      <xdr:rowOff>13436</xdr:rowOff>
    </xdr:to>
    <xdr:pic>
      <xdr:nvPicPr>
        <xdr:cNvPr id="15" name="Picture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3726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6" name="Picture 15" descr="Vaeco a subsidiary of Vietnam airlines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775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569722</xdr:colOff>
      <xdr:row>1</xdr:row>
      <xdr:rowOff>13436</xdr:rowOff>
    </xdr:to>
    <xdr:pic>
      <xdr:nvPicPr>
        <xdr:cNvPr id="17" name="Pictur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52484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8" name="Picture 17" descr="Vaeco a subsidiary of Vietnam airlines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775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562225</xdr:colOff>
      <xdr:row>1</xdr:row>
      <xdr:rowOff>13436</xdr:rowOff>
    </xdr:to>
    <xdr:pic>
      <xdr:nvPicPr>
        <xdr:cNvPr id="19" name="Pictur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4498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555813</xdr:colOff>
      <xdr:row>1</xdr:row>
      <xdr:rowOff>13436</xdr:rowOff>
    </xdr:to>
    <xdr:pic>
      <xdr:nvPicPr>
        <xdr:cNvPr id="20" name="Picture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3857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554504</xdr:colOff>
      <xdr:row>1</xdr:row>
      <xdr:rowOff>13436</xdr:rowOff>
    </xdr:to>
    <xdr:pic>
      <xdr:nvPicPr>
        <xdr:cNvPr id="21" name="Picture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3726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6997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549539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341198" y="22412"/>
          <a:ext cx="2032301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6997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548230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341198" y="22412"/>
          <a:ext cx="2030992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563448</xdr:colOff>
      <xdr:row>1</xdr:row>
      <xdr:rowOff>13436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341198" y="22412"/>
          <a:ext cx="2046210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555951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341198" y="22412"/>
          <a:ext cx="2038713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549539</xdr:colOff>
      <xdr:row>1</xdr:row>
      <xdr:rowOff>13436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341198" y="22412"/>
          <a:ext cx="2032301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548230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341198" y="22412"/>
          <a:ext cx="2030992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0" name="Picture 9" descr="Vaeco a subsidiary of Vietnam airlines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775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569722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52484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2" name="Picture 11" descr="Vaeco a subsidiary of Vietnam airlines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775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562225</xdr:colOff>
      <xdr:row>1</xdr:row>
      <xdr:rowOff>13436</xdr:rowOff>
    </xdr:to>
    <xdr:pic>
      <xdr:nvPicPr>
        <xdr:cNvPr id="13" name="Pictur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4498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555813</xdr:colOff>
      <xdr:row>1</xdr:row>
      <xdr:rowOff>13436</xdr:rowOff>
    </xdr:to>
    <xdr:pic>
      <xdr:nvPicPr>
        <xdr:cNvPr id="14" name="Pictur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3857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554504</xdr:colOff>
      <xdr:row>1</xdr:row>
      <xdr:rowOff>13436</xdr:rowOff>
    </xdr:to>
    <xdr:pic>
      <xdr:nvPicPr>
        <xdr:cNvPr id="15" name="Picture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32638" y="22412"/>
          <a:ext cx="203726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39471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415612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70140" y="22225"/>
          <a:ext cx="202819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39471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437555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70140" y="22225"/>
          <a:ext cx="205041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430058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70140" y="22225"/>
          <a:ext cx="204279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423646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70140" y="22225"/>
          <a:ext cx="203644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422337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70140" y="22225"/>
          <a:ext cx="203517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443718</xdr:colOff>
      <xdr:row>1</xdr:row>
      <xdr:rowOff>13436</xdr:rowOff>
    </xdr:to>
    <xdr:pic>
      <xdr:nvPicPr>
        <xdr:cNvPr id="13" name="Pictur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70140" y="22225"/>
          <a:ext cx="205613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436221</xdr:colOff>
      <xdr:row>1</xdr:row>
      <xdr:rowOff>13436</xdr:rowOff>
    </xdr:to>
    <xdr:pic>
      <xdr:nvPicPr>
        <xdr:cNvPr id="15" name="Picture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70140" y="22225"/>
          <a:ext cx="204851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429809</xdr:colOff>
      <xdr:row>1</xdr:row>
      <xdr:rowOff>13436</xdr:rowOff>
    </xdr:to>
    <xdr:pic>
      <xdr:nvPicPr>
        <xdr:cNvPr id="17" name="Pictur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70140" y="22225"/>
          <a:ext cx="204216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428500</xdr:colOff>
      <xdr:row>1</xdr:row>
      <xdr:rowOff>13436</xdr:rowOff>
    </xdr:to>
    <xdr:pic>
      <xdr:nvPicPr>
        <xdr:cNvPr id="19" name="Pictur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470140" y="22225"/>
          <a:ext cx="204089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893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557914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6734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893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566221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75653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558724</xdr:colOff>
      <xdr:row>1</xdr:row>
      <xdr:rowOff>13436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6815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552312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61744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551003</xdr:colOff>
      <xdr:row>1</xdr:row>
      <xdr:rowOff>13436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6043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566221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75653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558724</xdr:colOff>
      <xdr:row>1</xdr:row>
      <xdr:rowOff>13436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6815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552312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61744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551003</xdr:colOff>
      <xdr:row>1</xdr:row>
      <xdr:rowOff>13436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6043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3" name="Picture 12" descr="Vaeco a subsidiary of Vietnam airlines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893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567342</xdr:colOff>
      <xdr:row>1</xdr:row>
      <xdr:rowOff>13436</xdr:rowOff>
    </xdr:to>
    <xdr:pic>
      <xdr:nvPicPr>
        <xdr:cNvPr id="14" name="Pictur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76774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5" name="Picture 14" descr="Vaeco a subsidiary of Vietnam airlines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893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559845</xdr:colOff>
      <xdr:row>1</xdr:row>
      <xdr:rowOff>13436</xdr:rowOff>
    </xdr:to>
    <xdr:pic>
      <xdr:nvPicPr>
        <xdr:cNvPr id="16" name="Picture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6927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553433</xdr:colOff>
      <xdr:row>1</xdr:row>
      <xdr:rowOff>13436</xdr:rowOff>
    </xdr:to>
    <xdr:pic>
      <xdr:nvPicPr>
        <xdr:cNvPr id="17" name="Pictur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6286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552124</xdr:colOff>
      <xdr:row>1</xdr:row>
      <xdr:rowOff>13436</xdr:rowOff>
    </xdr:to>
    <xdr:pic>
      <xdr:nvPicPr>
        <xdr:cNvPr id="18" name="Pictur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253568" y="22412"/>
          <a:ext cx="206155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7071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557914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6418" y="22412"/>
          <a:ext cx="204686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7071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566221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6418" y="22412"/>
          <a:ext cx="2055174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558724</xdr:colOff>
      <xdr:row>1</xdr:row>
      <xdr:rowOff>13436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6418" y="22412"/>
          <a:ext cx="204767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552312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6418" y="22412"/>
          <a:ext cx="204126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551003</xdr:colOff>
      <xdr:row>1</xdr:row>
      <xdr:rowOff>13436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6418" y="22412"/>
          <a:ext cx="203995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566221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6418" y="22412"/>
          <a:ext cx="2055174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558724</xdr:colOff>
      <xdr:row>1</xdr:row>
      <xdr:rowOff>13436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6418" y="22412"/>
          <a:ext cx="204767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552312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6418" y="22412"/>
          <a:ext cx="204126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551003</xdr:colOff>
      <xdr:row>1</xdr:row>
      <xdr:rowOff>13436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6418" y="22412"/>
          <a:ext cx="203995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3" name="Picture 12" descr="Vaeco a subsidiary of Vietnam airlines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567342</xdr:colOff>
      <xdr:row>1</xdr:row>
      <xdr:rowOff>13436</xdr:rowOff>
    </xdr:to>
    <xdr:pic>
      <xdr:nvPicPr>
        <xdr:cNvPr id="14" name="Pictur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12480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5" name="Picture 14" descr="Vaeco a subsidiary of Vietnam airlines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559845</xdr:colOff>
      <xdr:row>1</xdr:row>
      <xdr:rowOff>13436</xdr:rowOff>
    </xdr:to>
    <xdr:pic>
      <xdr:nvPicPr>
        <xdr:cNvPr id="16" name="Picture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04983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553433</xdr:colOff>
      <xdr:row>1</xdr:row>
      <xdr:rowOff>13436</xdr:rowOff>
    </xdr:to>
    <xdr:pic>
      <xdr:nvPicPr>
        <xdr:cNvPr id="17" name="Pictur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1998571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552124</xdr:colOff>
      <xdr:row>1</xdr:row>
      <xdr:rowOff>13436</xdr:rowOff>
    </xdr:to>
    <xdr:pic>
      <xdr:nvPicPr>
        <xdr:cNvPr id="18" name="Pictur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1997262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7071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557914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5820" y="22225"/>
          <a:ext cx="204724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7071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566221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5820" y="22225"/>
          <a:ext cx="205549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558724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5820" y="22225"/>
          <a:ext cx="204787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552312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5820" y="22225"/>
          <a:ext cx="204152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551003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5820" y="22225"/>
          <a:ext cx="204025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566221</xdr:colOff>
      <xdr:row>1</xdr:row>
      <xdr:rowOff>13436</xdr:rowOff>
    </xdr:to>
    <xdr:pic>
      <xdr:nvPicPr>
        <xdr:cNvPr id="13" name="Pictur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5820" y="22225"/>
          <a:ext cx="205549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558724</xdr:colOff>
      <xdr:row>1</xdr:row>
      <xdr:rowOff>13436</xdr:rowOff>
    </xdr:to>
    <xdr:pic>
      <xdr:nvPicPr>
        <xdr:cNvPr id="15" name="Picture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5820" y="22225"/>
          <a:ext cx="204787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552312</xdr:colOff>
      <xdr:row>1</xdr:row>
      <xdr:rowOff>13436</xdr:rowOff>
    </xdr:to>
    <xdr:pic>
      <xdr:nvPicPr>
        <xdr:cNvPr id="17" name="Pictur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5820" y="22225"/>
          <a:ext cx="204152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551003</xdr:colOff>
      <xdr:row>1</xdr:row>
      <xdr:rowOff>13436</xdr:rowOff>
    </xdr:to>
    <xdr:pic>
      <xdr:nvPicPr>
        <xdr:cNvPr id="19" name="Pictur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195820" y="22225"/>
          <a:ext cx="204025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6" name="Picture 5" descr="Vaeco a subsidiary of Vietnam airlines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567342</xdr:colOff>
      <xdr:row>1</xdr:row>
      <xdr:rowOff>13436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12480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0" name="Picture 9" descr="Vaeco a subsidiary of Vietnam airlines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559845</xdr:colOff>
      <xdr:row>1</xdr:row>
      <xdr:rowOff>13436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04983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553433</xdr:colOff>
      <xdr:row>1</xdr:row>
      <xdr:rowOff>13436</xdr:rowOff>
    </xdr:to>
    <xdr:pic>
      <xdr:nvPicPr>
        <xdr:cNvPr id="14" name="Pictur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1998571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552124</xdr:colOff>
      <xdr:row>1</xdr:row>
      <xdr:rowOff>13436</xdr:rowOff>
    </xdr:to>
    <xdr:pic>
      <xdr:nvPicPr>
        <xdr:cNvPr id="16" name="Picture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1997262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166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426009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58660" y="22225"/>
          <a:ext cx="204597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166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441600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58660" y="22225"/>
          <a:ext cx="206184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434103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58660" y="22225"/>
          <a:ext cx="205422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427691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58660" y="22225"/>
          <a:ext cx="204787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426382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58660" y="22225"/>
          <a:ext cx="204660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435250</xdr:colOff>
      <xdr:row>1</xdr:row>
      <xdr:rowOff>13436</xdr:rowOff>
    </xdr:to>
    <xdr:pic>
      <xdr:nvPicPr>
        <xdr:cNvPr id="13" name="Pictur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58660" y="22225"/>
          <a:ext cx="205549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427753</xdr:colOff>
      <xdr:row>1</xdr:row>
      <xdr:rowOff>13436</xdr:rowOff>
    </xdr:to>
    <xdr:pic>
      <xdr:nvPicPr>
        <xdr:cNvPr id="15" name="Picture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58660" y="22225"/>
          <a:ext cx="204787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421341</xdr:colOff>
      <xdr:row>1</xdr:row>
      <xdr:rowOff>13436</xdr:rowOff>
    </xdr:to>
    <xdr:pic>
      <xdr:nvPicPr>
        <xdr:cNvPr id="17" name="Pictur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58660" y="22225"/>
          <a:ext cx="204152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420032</xdr:colOff>
      <xdr:row>1</xdr:row>
      <xdr:rowOff>13436</xdr:rowOff>
    </xdr:to>
    <xdr:pic>
      <xdr:nvPicPr>
        <xdr:cNvPr id="19" name="Pictur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F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58660" y="22225"/>
          <a:ext cx="204025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965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425587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4597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965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443418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6375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435921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5613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429509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4978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428200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4851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435253</xdr:colOff>
      <xdr:row>1</xdr:row>
      <xdr:rowOff>13436</xdr:rowOff>
    </xdr:to>
    <xdr:pic>
      <xdr:nvPicPr>
        <xdr:cNvPr id="13" name="Pictur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5549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427756</xdr:colOff>
      <xdr:row>1</xdr:row>
      <xdr:rowOff>13436</xdr:rowOff>
    </xdr:to>
    <xdr:pic>
      <xdr:nvPicPr>
        <xdr:cNvPr id="15" name="Picture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4787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421344</xdr:colOff>
      <xdr:row>1</xdr:row>
      <xdr:rowOff>13436</xdr:rowOff>
    </xdr:to>
    <xdr:pic>
      <xdr:nvPicPr>
        <xdr:cNvPr id="17" name="Pictur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4152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420035</xdr:colOff>
      <xdr:row>1</xdr:row>
      <xdr:rowOff>13436</xdr:rowOff>
    </xdr:to>
    <xdr:pic>
      <xdr:nvPicPr>
        <xdr:cNvPr id="19" name="Pictur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4025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435253</xdr:colOff>
      <xdr:row>1</xdr:row>
      <xdr:rowOff>13436</xdr:rowOff>
    </xdr:to>
    <xdr:pic>
      <xdr:nvPicPr>
        <xdr:cNvPr id="21" name="Picture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5549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427756</xdr:colOff>
      <xdr:row>1</xdr:row>
      <xdr:rowOff>13436</xdr:rowOff>
    </xdr:to>
    <xdr:pic>
      <xdr:nvPicPr>
        <xdr:cNvPr id="23" name="Picture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4787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421344</xdr:colOff>
      <xdr:row>1</xdr:row>
      <xdr:rowOff>13436</xdr:rowOff>
    </xdr:to>
    <xdr:pic>
      <xdr:nvPicPr>
        <xdr:cNvPr id="25" name="Picture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4152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420035</xdr:colOff>
      <xdr:row>1</xdr:row>
      <xdr:rowOff>13436</xdr:rowOff>
    </xdr:to>
    <xdr:pic>
      <xdr:nvPicPr>
        <xdr:cNvPr id="27" name="Picture 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53860" y="22225"/>
          <a:ext cx="204025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35661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421342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21500" y="22225"/>
          <a:ext cx="204152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35661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429649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21500" y="22225"/>
          <a:ext cx="204978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422152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21500" y="22225"/>
          <a:ext cx="204216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415740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21500" y="22225"/>
          <a:ext cx="203581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414431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21500" y="22225"/>
          <a:ext cx="203454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3972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426946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75768" y="22412"/>
          <a:ext cx="2082428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3972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435253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75768" y="22412"/>
          <a:ext cx="209073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427756</xdr:colOff>
      <xdr:row>1</xdr:row>
      <xdr:rowOff>13436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75768" y="22412"/>
          <a:ext cx="2083238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421344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75768" y="22412"/>
          <a:ext cx="207682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420035</xdr:colOff>
      <xdr:row>1</xdr:row>
      <xdr:rowOff>13436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075768" y="22412"/>
          <a:ext cx="207551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3337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426947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36740" y="22225"/>
          <a:ext cx="204724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3337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435254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36740" y="22225"/>
          <a:ext cx="205549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427757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36740" y="22225"/>
          <a:ext cx="204787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421345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36740" y="22225"/>
          <a:ext cx="204152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420036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36740" y="22225"/>
          <a:ext cx="204025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569725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12480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562228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04983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555816</xdr:colOff>
      <xdr:row>1</xdr:row>
      <xdr:rowOff>13436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1998571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554507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1997262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346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569723</xdr:colOff>
      <xdr:row>3</xdr:row>
      <xdr:rowOff>202585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5295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346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562226</xdr:colOff>
      <xdr:row>3</xdr:row>
      <xdr:rowOff>202585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4533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555814</xdr:colOff>
      <xdr:row>3</xdr:row>
      <xdr:rowOff>202585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3898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554505</xdr:colOff>
      <xdr:row>3</xdr:row>
      <xdr:rowOff>202585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3771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567363</xdr:colOff>
      <xdr:row>1</xdr:row>
      <xdr:rowOff>12166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10120" cy="827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574400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1715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566903</xdr:colOff>
      <xdr:row>1</xdr:row>
      <xdr:rowOff>13436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09660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560491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03248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559182</xdr:colOff>
      <xdr:row>1</xdr:row>
      <xdr:rowOff>13436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01939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9" name="Picture 8" descr="Vaeco a subsidiary of Vietnam airlines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571710</xdr:colOff>
      <xdr:row>1</xdr:row>
      <xdr:rowOff>13436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1446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1" name="Picture 10" descr="Vaeco a subsidiary of Vietnam airlines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564213</xdr:colOff>
      <xdr:row>1</xdr:row>
      <xdr:rowOff>13436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06970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557801</xdr:colOff>
      <xdr:row>1</xdr:row>
      <xdr:rowOff>13436</xdr:rowOff>
    </xdr:to>
    <xdr:pic>
      <xdr:nvPicPr>
        <xdr:cNvPr id="13" name="Pictur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00558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556492</xdr:colOff>
      <xdr:row>1</xdr:row>
      <xdr:rowOff>13436</xdr:rowOff>
    </xdr:to>
    <xdr:pic>
      <xdr:nvPicPr>
        <xdr:cNvPr id="14" name="Pictur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1999249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346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567363</xdr:colOff>
      <xdr:row>1</xdr:row>
      <xdr:rowOff>12166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50415" cy="828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346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574400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5740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566903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4978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560491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4343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559182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4216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6" name="Picture 5" descr="Vaeco a subsidiary of Vietnam airlines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346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571710</xdr:colOff>
      <xdr:row>1</xdr:row>
      <xdr:rowOff>13436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5486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0" name="Picture 9" descr="Vaeco a subsidiary of Vietnam airlines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346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564213</xdr:colOff>
      <xdr:row>1</xdr:row>
      <xdr:rowOff>13436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9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4724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557801</xdr:colOff>
      <xdr:row>1</xdr:row>
      <xdr:rowOff>13436</xdr:rowOff>
    </xdr:to>
    <xdr:pic>
      <xdr:nvPicPr>
        <xdr:cNvPr id="13" name="Pictur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9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4089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556492</xdr:colOff>
      <xdr:row>1</xdr:row>
      <xdr:rowOff>13436</xdr:rowOff>
    </xdr:to>
    <xdr:pic>
      <xdr:nvPicPr>
        <xdr:cNvPr id="14" name="Pictur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9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3962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558502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01259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566810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0956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559313</xdr:colOff>
      <xdr:row>1</xdr:row>
      <xdr:rowOff>13436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02070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552901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1995658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551592</xdr:colOff>
      <xdr:row>1</xdr:row>
      <xdr:rowOff>13436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1994349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9" name="Picture 8" descr="Vaeco a subsidiary of Vietnam airlines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569723</xdr:colOff>
      <xdr:row>1</xdr:row>
      <xdr:rowOff>13436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12480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1" name="Picture 10" descr="Vaeco a subsidiary of Vietnam airlines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562226</xdr:colOff>
      <xdr:row>1</xdr:row>
      <xdr:rowOff>13436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2004983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555814</xdr:colOff>
      <xdr:row>1</xdr:row>
      <xdr:rowOff>13436</xdr:rowOff>
    </xdr:to>
    <xdr:pic>
      <xdr:nvPicPr>
        <xdr:cNvPr id="13" name="Pictur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1998571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554505</xdr:colOff>
      <xdr:row>1</xdr:row>
      <xdr:rowOff>13436</xdr:rowOff>
    </xdr:to>
    <xdr:pic>
      <xdr:nvPicPr>
        <xdr:cNvPr id="14" name="Pictur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A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01118" y="22412"/>
          <a:ext cx="1997262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346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558502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4152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346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566810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4978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559313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4216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552901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3581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551592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3454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8" name="Picture 7" descr="Vaeco a subsidiary of Vietnam airlines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346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569723</xdr:colOff>
      <xdr:row>1</xdr:row>
      <xdr:rowOff>13436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5295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12" name="Picture 11" descr="Vaeco a subsidiary of Vietnam airlines">
          <a:extLst>
            <a:ext uri="{FF2B5EF4-FFF2-40B4-BE49-F238E27FC236}">
              <a16:creationId xmlns:a16="http://schemas.microsoft.com/office/drawing/2014/main" id="{00000000-0008-0000-2B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346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562226</xdr:colOff>
      <xdr:row>1</xdr:row>
      <xdr:rowOff>13436</xdr:rowOff>
    </xdr:to>
    <xdr:pic>
      <xdr:nvPicPr>
        <xdr:cNvPr id="13" name="Pictur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B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4533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555814</xdr:colOff>
      <xdr:row>1</xdr:row>
      <xdr:rowOff>13436</xdr:rowOff>
    </xdr:to>
    <xdr:pic>
      <xdr:nvPicPr>
        <xdr:cNvPr id="14" name="Pictur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B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3898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554505</xdr:colOff>
      <xdr:row>1</xdr:row>
      <xdr:rowOff>13436</xdr:rowOff>
    </xdr:to>
    <xdr:pic>
      <xdr:nvPicPr>
        <xdr:cNvPr id="15" name="Picture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B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891020" y="22225"/>
          <a:ext cx="203771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6068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426944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167968" y="22412"/>
          <a:ext cx="208242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6068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435251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167968" y="22412"/>
          <a:ext cx="2090733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427754</xdr:colOff>
      <xdr:row>1</xdr:row>
      <xdr:rowOff>13436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167968" y="22412"/>
          <a:ext cx="208323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421342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167968" y="22412"/>
          <a:ext cx="2076824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420033</xdr:colOff>
      <xdr:row>1</xdr:row>
      <xdr:rowOff>13436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167968" y="22412"/>
          <a:ext cx="207551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394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426944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018780" y="22225"/>
          <a:ext cx="204724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5394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435251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018780" y="22225"/>
          <a:ext cx="205549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427754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018780" y="22225"/>
          <a:ext cx="204787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421342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018780" y="22225"/>
          <a:ext cx="204152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420033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018780" y="22225"/>
          <a:ext cx="204025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8595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426944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324178" y="22412"/>
          <a:ext cx="204686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8595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435252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324178" y="22412"/>
          <a:ext cx="2055174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427755</xdr:colOff>
      <xdr:row>1</xdr:row>
      <xdr:rowOff>13436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324178" y="22412"/>
          <a:ext cx="2047677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421343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324178" y="22412"/>
          <a:ext cx="2041265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420034</xdr:colOff>
      <xdr:row>1</xdr:row>
      <xdr:rowOff>13436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324178" y="22412"/>
          <a:ext cx="2039956" cy="82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8595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426944</xdr:colOff>
      <xdr:row>1</xdr:row>
      <xdr:rowOff>13436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323580" y="22225"/>
          <a:ext cx="2047240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4" name="Picture 3" descr="Vaeco a subsidiary of Vietnam airlines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85953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435252</xdr:colOff>
      <xdr:row>1</xdr:row>
      <xdr:rowOff>13436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323580" y="22225"/>
          <a:ext cx="205549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427755</xdr:colOff>
      <xdr:row>1</xdr:row>
      <xdr:rowOff>13436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323580" y="22225"/>
          <a:ext cx="204787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421343</xdr:colOff>
      <xdr:row>1</xdr:row>
      <xdr:rowOff>13436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323580" y="22225"/>
          <a:ext cx="204152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420034</xdr:colOff>
      <xdr:row>1</xdr:row>
      <xdr:rowOff>13436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8323580" y="22225"/>
          <a:ext cx="2040255" cy="82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261937</xdr:colOff>
      <xdr:row>0</xdr:row>
      <xdr:rowOff>35719</xdr:rowOff>
    </xdr:from>
    <xdr:to>
      <xdr:col>3</xdr:col>
      <xdr:colOff>885825</xdr:colOff>
      <xdr:row>0</xdr:row>
      <xdr:rowOff>550069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" y="35719"/>
          <a:ext cx="3504248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540122</xdr:colOff>
      <xdr:row>0</xdr:row>
      <xdr:rowOff>847788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676478" y="22412"/>
          <a:ext cx="2053364" cy="825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539563</xdr:colOff>
      <xdr:row>0</xdr:row>
      <xdr:rowOff>847788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676478" y="22412"/>
          <a:ext cx="2052805" cy="825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261937</xdr:colOff>
      <xdr:row>0</xdr:row>
      <xdr:rowOff>35719</xdr:rowOff>
    </xdr:from>
    <xdr:to>
      <xdr:col>3</xdr:col>
      <xdr:colOff>885825</xdr:colOff>
      <xdr:row>0</xdr:row>
      <xdr:rowOff>550069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100" y="35560"/>
          <a:ext cx="350456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540123</xdr:colOff>
      <xdr:row>0</xdr:row>
      <xdr:rowOff>847788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675880" y="22225"/>
          <a:ext cx="2053590" cy="82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539564</xdr:colOff>
      <xdr:row>0</xdr:row>
      <xdr:rowOff>847788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675880" y="22225"/>
          <a:ext cx="2052955" cy="82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261937</xdr:colOff>
      <xdr:row>0</xdr:row>
      <xdr:rowOff>35719</xdr:rowOff>
    </xdr:from>
    <xdr:to>
      <xdr:col>3</xdr:col>
      <xdr:colOff>885825</xdr:colOff>
      <xdr:row>0</xdr:row>
      <xdr:rowOff>550069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" y="35719"/>
          <a:ext cx="3885248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208429</xdr:colOff>
      <xdr:row>0</xdr:row>
      <xdr:rowOff>847788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706958" y="22412"/>
          <a:ext cx="2056950" cy="825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207870</xdr:colOff>
      <xdr:row>0</xdr:row>
      <xdr:rowOff>847788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706958" y="22412"/>
          <a:ext cx="2056391" cy="825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261937</xdr:colOff>
      <xdr:row>0</xdr:row>
      <xdr:rowOff>35719</xdr:rowOff>
    </xdr:from>
    <xdr:to>
      <xdr:col>3</xdr:col>
      <xdr:colOff>885825</xdr:colOff>
      <xdr:row>0</xdr:row>
      <xdr:rowOff>550069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100" y="35560"/>
          <a:ext cx="389318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208428</xdr:colOff>
      <xdr:row>0</xdr:row>
      <xdr:rowOff>847788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721600" y="22225"/>
          <a:ext cx="2057400" cy="82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207869</xdr:colOff>
      <xdr:row>0</xdr:row>
      <xdr:rowOff>847788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7721600" y="22225"/>
          <a:ext cx="2056765" cy="82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261937</xdr:colOff>
      <xdr:row>0</xdr:row>
      <xdr:rowOff>35719</xdr:rowOff>
    </xdr:from>
    <xdr:to>
      <xdr:col>3</xdr:col>
      <xdr:colOff>885825</xdr:colOff>
      <xdr:row>0</xdr:row>
      <xdr:rowOff>550069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4837" y="35719"/>
          <a:ext cx="3262313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575980</xdr:colOff>
      <xdr:row>0</xdr:row>
      <xdr:rowOff>835723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77318" y="22412"/>
          <a:ext cx="2018737" cy="813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575421</xdr:colOff>
      <xdr:row>0</xdr:row>
      <xdr:rowOff>835723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77318" y="22412"/>
          <a:ext cx="2018178" cy="813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5" name="Picture 4" descr="Vaeco a subsidiary of Vietnam airlines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571516</xdr:colOff>
      <xdr:row>0</xdr:row>
      <xdr:rowOff>836396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77318" y="22412"/>
          <a:ext cx="2014273" cy="813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7" name="Picture 6" descr="Vaeco a subsidiary of Vietnam airlines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52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564019</xdr:colOff>
      <xdr:row>0</xdr:row>
      <xdr:rowOff>836396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77318" y="22412"/>
          <a:ext cx="2006776" cy="813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557607</xdr:colOff>
      <xdr:row>0</xdr:row>
      <xdr:rowOff>836396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77318" y="22412"/>
          <a:ext cx="2000364" cy="813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556298</xdr:colOff>
      <xdr:row>0</xdr:row>
      <xdr:rowOff>836396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777318" y="22412"/>
          <a:ext cx="1999055" cy="813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261937</xdr:colOff>
      <xdr:row>0</xdr:row>
      <xdr:rowOff>35719</xdr:rowOff>
    </xdr:from>
    <xdr:to>
      <xdr:col>3</xdr:col>
      <xdr:colOff>885825</xdr:colOff>
      <xdr:row>0</xdr:row>
      <xdr:rowOff>550069</xdr:rowOff>
    </xdr:to>
    <xdr:pic>
      <xdr:nvPicPr>
        <xdr:cNvPr id="2" name="Picture 1" descr="Vaeco a subsidiary of Vietnam airlines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2140" y="35560"/>
          <a:ext cx="3336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575980</xdr:colOff>
      <xdr:row>1</xdr:row>
      <xdr:rowOff>197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67220" y="22225"/>
          <a:ext cx="2059305" cy="813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575421</xdr:colOff>
      <xdr:row>1</xdr:row>
      <xdr:rowOff>197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67220" y="22225"/>
          <a:ext cx="2058670" cy="813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5" name="Picture 4" descr="Vaeco a subsidiary of Vietnam airlines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346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571516</xdr:colOff>
      <xdr:row>1</xdr:row>
      <xdr:rowOff>870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67220" y="22225"/>
          <a:ext cx="2054860" cy="81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171450</xdr:colOff>
      <xdr:row>0</xdr:row>
      <xdr:rowOff>514350</xdr:rowOff>
    </xdr:to>
    <xdr:pic>
      <xdr:nvPicPr>
        <xdr:cNvPr id="7" name="Picture 6" descr="Vaeco a subsidiary of Vietnam airlines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23469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564019</xdr:colOff>
      <xdr:row>1</xdr:row>
      <xdr:rowOff>870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67220" y="22225"/>
          <a:ext cx="2047240" cy="81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557607</xdr:colOff>
      <xdr:row>1</xdr:row>
      <xdr:rowOff>870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67220" y="22225"/>
          <a:ext cx="2040890" cy="81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0</xdr:row>
      <xdr:rowOff>22412</xdr:rowOff>
    </xdr:from>
    <xdr:to>
      <xdr:col>9</xdr:col>
      <xdr:colOff>556298</xdr:colOff>
      <xdr:row>1</xdr:row>
      <xdr:rowOff>870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07" b="16232"/>
        <a:stretch>
          <a:fillRect/>
        </a:stretch>
      </xdr:blipFill>
      <xdr:spPr>
        <a:xfrm>
          <a:off x="6967220" y="22225"/>
          <a:ext cx="2039620" cy="81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  <pageSetUpPr fitToPage="1"/>
  </sheetPr>
  <dimension ref="A1:AR128"/>
  <sheetViews>
    <sheetView zoomScale="70" zoomScaleNormal="70" zoomScaleSheetLayoutView="85" workbookViewId="0">
      <pane xSplit="3" ySplit="24" topLeftCell="T28" activePane="bottomRight" state="frozen"/>
      <selection pane="topRight"/>
      <selection pane="bottomLeft"/>
      <selection pane="bottomRight" activeCell="AA46" sqref="AA46"/>
    </sheetView>
  </sheetViews>
  <sheetFormatPr defaultColWidth="8.6640625" defaultRowHeight="13.8"/>
  <cols>
    <col min="1" max="1" width="5" style="110" customWidth="1"/>
    <col min="2" max="2" width="24.6640625" style="104" customWidth="1"/>
    <col min="3" max="3" width="11.33203125" style="111" customWidth="1"/>
    <col min="4" max="4" width="13.6640625" style="108" customWidth="1"/>
    <col min="5" max="6" width="13.6640625" style="112" customWidth="1"/>
    <col min="7" max="7" width="14.5546875" style="112" customWidth="1"/>
    <col min="8" max="8" width="8.44140625" style="112" customWidth="1"/>
    <col min="9" max="11" width="9.109375" style="108" customWidth="1"/>
    <col min="12" max="12" width="9.109375" style="112" customWidth="1"/>
    <col min="13" max="13" width="11" style="112" customWidth="1"/>
    <col min="14" max="14" width="11" style="108" customWidth="1"/>
    <col min="15" max="15" width="14.44140625" style="108" customWidth="1"/>
    <col min="16" max="16" width="14.77734375" style="104" customWidth="1"/>
    <col min="17" max="17" width="11" style="112" customWidth="1"/>
    <col min="18" max="18" width="13.77734375" style="113" customWidth="1"/>
    <col min="19" max="19" width="11" style="114" customWidth="1"/>
    <col min="20" max="20" width="10.44140625" style="114" customWidth="1"/>
    <col min="21" max="21" width="11.5546875" style="114" customWidth="1"/>
    <col min="22" max="22" width="11.5546875" style="113" customWidth="1"/>
    <col min="23" max="23" width="9.88671875" style="113" bestFit="1" customWidth="1"/>
    <col min="24" max="24" width="12.77734375" style="108" bestFit="1" customWidth="1"/>
    <col min="25" max="28" width="11.5546875" style="108" customWidth="1"/>
    <col min="29" max="29" width="11.5546875" style="112" customWidth="1"/>
    <col min="30" max="30" width="11.5546875" style="115" customWidth="1"/>
    <col min="31" max="31" width="12.88671875" style="108" customWidth="1"/>
    <col min="32" max="33" width="9.6640625" style="108" customWidth="1"/>
    <col min="34" max="35" width="13.33203125" style="350" customWidth="1"/>
    <col min="36" max="36" width="8.44140625" style="104" customWidth="1"/>
    <col min="37" max="37" width="14.5546875" style="104" customWidth="1"/>
    <col min="38" max="38" width="17" style="104" customWidth="1"/>
    <col min="39" max="39" width="20.109375" style="104" customWidth="1"/>
    <col min="40" max="40" width="8.6640625" style="104"/>
    <col min="41" max="41" width="11.5546875" style="104" customWidth="1"/>
    <col min="42" max="42" width="16.5546875" style="104" customWidth="1"/>
    <col min="43" max="16384" width="8.6640625" style="104"/>
  </cols>
  <sheetData>
    <row r="1" spans="1:39" ht="8.85" hidden="1" customHeight="1" thickBot="1">
      <c r="A1" s="352" t="s">
        <v>0</v>
      </c>
      <c r="B1" s="667" t="s">
        <v>1</v>
      </c>
      <c r="C1" s="362" t="s">
        <v>324</v>
      </c>
      <c r="D1" s="189" t="s">
        <v>500</v>
      </c>
      <c r="E1" s="441"/>
      <c r="F1" s="441"/>
      <c r="G1" s="441"/>
      <c r="H1" s="441"/>
      <c r="I1" s="442"/>
      <c r="J1" s="442"/>
      <c r="K1" s="442"/>
      <c r="L1" s="442"/>
      <c r="M1" s="442"/>
      <c r="N1" s="442"/>
      <c r="O1" s="442"/>
      <c r="P1" s="577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3"/>
      <c r="AI1" s="420"/>
      <c r="AJ1" s="117" t="s">
        <v>2</v>
      </c>
      <c r="AK1" s="107"/>
      <c r="AL1" s="107"/>
      <c r="AM1" s="107"/>
    </row>
    <row r="2" spans="1:39" s="251" customFormat="1" ht="8.85" hidden="1" customHeight="1" thickBot="1">
      <c r="A2" s="248"/>
      <c r="B2" s="668"/>
      <c r="C2" s="363" t="s">
        <v>496</v>
      </c>
      <c r="D2" s="191" t="s">
        <v>501</v>
      </c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578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5"/>
      <c r="AI2" s="417"/>
      <c r="AJ2" s="249"/>
      <c r="AK2" s="250"/>
      <c r="AL2" s="250"/>
      <c r="AM2" s="250"/>
    </row>
    <row r="3" spans="1:39" ht="8.85" hidden="1" customHeight="1" thickBot="1">
      <c r="B3" s="667"/>
      <c r="C3" s="363" t="s">
        <v>8</v>
      </c>
      <c r="D3" s="444"/>
      <c r="E3" s="446"/>
      <c r="F3" s="190" t="s">
        <v>431</v>
      </c>
      <c r="G3" s="447"/>
      <c r="H3" s="447"/>
      <c r="I3" s="444"/>
      <c r="J3" s="444"/>
      <c r="K3" s="444"/>
      <c r="L3" s="444"/>
      <c r="M3" s="445"/>
      <c r="N3" s="445"/>
      <c r="O3" s="445"/>
      <c r="P3" s="579"/>
      <c r="Q3" s="445"/>
      <c r="R3" s="445"/>
      <c r="S3" s="445"/>
      <c r="T3" s="445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5"/>
      <c r="AG3" s="445"/>
      <c r="AH3" s="444"/>
      <c r="AI3" s="418"/>
      <c r="AJ3" s="117" t="s">
        <v>3</v>
      </c>
      <c r="AK3" s="119"/>
      <c r="AL3" s="120"/>
      <c r="AM3" s="121"/>
    </row>
    <row r="4" spans="1:39" ht="14.7" hidden="1" customHeight="1" thickBot="1">
      <c r="B4" s="122">
        <v>5</v>
      </c>
      <c r="C4" s="363" t="s">
        <v>4</v>
      </c>
      <c r="D4" s="444"/>
      <c r="E4" s="444"/>
      <c r="F4" s="444"/>
      <c r="G4" s="444"/>
      <c r="H4" s="444"/>
      <c r="I4" s="364" t="s">
        <v>502</v>
      </c>
      <c r="J4" s="447"/>
      <c r="K4" s="444"/>
      <c r="L4" s="444"/>
      <c r="M4" s="445"/>
      <c r="N4" s="445"/>
      <c r="O4" s="445"/>
      <c r="P4" s="579"/>
      <c r="Q4" s="445"/>
      <c r="R4" s="445"/>
      <c r="S4" s="445"/>
      <c r="T4" s="445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5"/>
      <c r="AI4" s="417"/>
      <c r="AJ4" s="117" t="s">
        <v>4</v>
      </c>
      <c r="AK4" s="119"/>
      <c r="AL4" s="120"/>
      <c r="AM4" s="121"/>
    </row>
    <row r="5" spans="1:39" ht="12" hidden="1" customHeight="1" thickBot="1">
      <c r="B5" s="123">
        <v>2026</v>
      </c>
      <c r="C5" s="363" t="s">
        <v>503</v>
      </c>
      <c r="D5" s="444"/>
      <c r="E5" s="444"/>
      <c r="F5" s="444"/>
      <c r="G5" s="444"/>
      <c r="H5" s="444"/>
      <c r="I5" s="444"/>
      <c r="J5" s="444"/>
      <c r="K5" s="190" t="s">
        <v>595</v>
      </c>
      <c r="L5" s="190"/>
      <c r="M5" s="444"/>
      <c r="N5" s="444"/>
      <c r="O5" s="444"/>
      <c r="P5" s="580"/>
      <c r="Q5" s="448"/>
      <c r="R5" s="448"/>
      <c r="S5" s="448"/>
      <c r="T5" s="444"/>
      <c r="U5" s="444"/>
      <c r="V5" s="444"/>
      <c r="W5" s="444"/>
      <c r="X5" s="444"/>
      <c r="Y5" s="444"/>
      <c r="Z5" s="444"/>
      <c r="AA5" s="444"/>
      <c r="AB5" s="444"/>
      <c r="AC5" s="444"/>
      <c r="AD5" s="444"/>
      <c r="AE5" s="444"/>
      <c r="AF5" s="445"/>
      <c r="AG5" s="445"/>
      <c r="AH5" s="445"/>
      <c r="AI5" s="419"/>
      <c r="AJ5" s="117" t="s">
        <v>3</v>
      </c>
      <c r="AK5" s="119"/>
      <c r="AL5" s="120"/>
      <c r="AM5" s="121"/>
    </row>
    <row r="6" spans="1:39" ht="12" hidden="1" customHeight="1" thickBot="1">
      <c r="C6" s="363" t="s">
        <v>504</v>
      </c>
      <c r="D6" s="444"/>
      <c r="E6" s="444"/>
      <c r="F6" s="444"/>
      <c r="G6" s="444"/>
      <c r="H6" s="444"/>
      <c r="I6" s="444"/>
      <c r="J6" s="444"/>
      <c r="K6" s="444"/>
      <c r="L6" s="444"/>
      <c r="M6" s="444"/>
      <c r="N6" s="444"/>
      <c r="O6" s="449"/>
      <c r="P6" s="364" t="s">
        <v>596</v>
      </c>
      <c r="Q6" s="447"/>
      <c r="R6" s="447"/>
      <c r="S6" s="447"/>
      <c r="T6" s="539"/>
      <c r="U6" s="539"/>
      <c r="V6" s="53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5"/>
      <c r="AI6" s="416"/>
      <c r="AJ6" s="117" t="s">
        <v>5</v>
      </c>
      <c r="AK6" s="119"/>
      <c r="AL6" s="120"/>
      <c r="AM6" s="121"/>
    </row>
    <row r="7" spans="1:39" ht="12" hidden="1" customHeight="1" thickBot="1">
      <c r="B7" s="124" t="s">
        <v>6</v>
      </c>
      <c r="C7" s="363" t="s">
        <v>505</v>
      </c>
      <c r="D7" s="444"/>
      <c r="E7" s="444"/>
      <c r="F7" s="444"/>
      <c r="G7" s="444"/>
      <c r="H7" s="444"/>
      <c r="I7" s="444"/>
      <c r="J7" s="444"/>
      <c r="K7" s="444"/>
      <c r="L7" s="444"/>
      <c r="M7" s="190" t="s">
        <v>506</v>
      </c>
      <c r="N7" s="190"/>
      <c r="O7" s="190"/>
      <c r="P7" s="578"/>
      <c r="Q7" s="444"/>
      <c r="R7" s="444"/>
      <c r="S7" s="444"/>
      <c r="T7" s="444"/>
      <c r="U7" s="537"/>
      <c r="V7" s="541"/>
      <c r="W7" s="538"/>
      <c r="X7" s="444"/>
      <c r="Y7" s="444"/>
      <c r="Z7" s="444"/>
      <c r="AA7" s="444"/>
      <c r="AB7" s="444"/>
      <c r="AC7" s="444"/>
      <c r="AD7" s="444"/>
      <c r="AE7" s="444"/>
      <c r="AF7" s="444"/>
      <c r="AG7" s="444"/>
      <c r="AH7" s="445"/>
      <c r="AI7" s="417"/>
      <c r="AJ7" s="117" t="s">
        <v>7</v>
      </c>
      <c r="AK7" s="119"/>
      <c r="AL7" s="120"/>
      <c r="AM7" s="121"/>
    </row>
    <row r="8" spans="1:39" ht="12" hidden="1" customHeight="1" thickBot="1">
      <c r="C8" s="347" t="s">
        <v>9</v>
      </c>
      <c r="D8" s="444"/>
      <c r="E8" s="444"/>
      <c r="F8" s="444"/>
      <c r="G8" s="444"/>
      <c r="H8" s="444"/>
      <c r="I8" s="444"/>
      <c r="J8" s="444"/>
      <c r="K8" s="444"/>
      <c r="L8" s="444"/>
      <c r="M8" s="444"/>
      <c r="N8" s="444"/>
      <c r="O8" s="444"/>
      <c r="P8" s="578"/>
      <c r="Q8" s="444"/>
      <c r="R8" s="444"/>
      <c r="S8" s="444"/>
      <c r="T8" s="444"/>
      <c r="U8" s="444"/>
      <c r="V8" s="540"/>
      <c r="W8" s="444"/>
      <c r="X8" s="444"/>
      <c r="Y8" s="191" t="s">
        <v>362</v>
      </c>
      <c r="Z8" s="445"/>
      <c r="AA8" s="445"/>
      <c r="AB8" s="444"/>
      <c r="AC8" s="444"/>
      <c r="AD8" s="444"/>
      <c r="AE8" s="444"/>
      <c r="AF8" s="445"/>
      <c r="AG8" s="445"/>
      <c r="AH8" s="444"/>
      <c r="AI8" s="418"/>
      <c r="AJ8" s="117" t="s">
        <v>8</v>
      </c>
      <c r="AK8" s="119"/>
      <c r="AL8" s="120"/>
      <c r="AM8" s="121"/>
    </row>
    <row r="9" spans="1:39" ht="12" hidden="1" customHeight="1" thickBot="1">
      <c r="C9" s="363" t="s">
        <v>507</v>
      </c>
      <c r="D9" s="444"/>
      <c r="E9" s="444"/>
      <c r="F9" s="444"/>
      <c r="G9" s="444"/>
      <c r="H9" s="444"/>
      <c r="I9" s="444"/>
      <c r="J9" s="444"/>
      <c r="K9" s="444"/>
      <c r="L9" s="444"/>
      <c r="M9" s="444"/>
      <c r="N9" s="444"/>
      <c r="O9" s="444"/>
      <c r="P9" s="578"/>
      <c r="Q9" s="444"/>
      <c r="R9" s="444"/>
      <c r="S9" s="444"/>
      <c r="T9" s="444"/>
      <c r="U9" s="444"/>
      <c r="V9" s="444"/>
      <c r="W9" s="444"/>
      <c r="X9" s="365" t="s">
        <v>501</v>
      </c>
      <c r="Y9" s="444"/>
      <c r="Z9" s="444"/>
      <c r="AA9" s="444"/>
      <c r="AB9" s="444"/>
      <c r="AC9" s="444"/>
      <c r="AD9" s="449"/>
      <c r="AE9" s="445"/>
      <c r="AF9" s="445"/>
      <c r="AG9" s="445"/>
      <c r="AH9" s="445"/>
      <c r="AI9" s="435" t="s">
        <v>8</v>
      </c>
      <c r="AJ9" s="117" t="s">
        <v>3</v>
      </c>
      <c r="AK9" s="119"/>
      <c r="AL9" s="120"/>
      <c r="AM9" s="121"/>
    </row>
    <row r="10" spans="1:39" ht="12" hidden="1" customHeight="1" thickBot="1">
      <c r="C10" s="363" t="s">
        <v>508</v>
      </c>
      <c r="D10" s="444"/>
      <c r="E10" s="444"/>
      <c r="F10" s="444"/>
      <c r="G10" s="444"/>
      <c r="H10" s="444"/>
      <c r="I10" s="444"/>
      <c r="J10" s="444"/>
      <c r="K10" s="444"/>
      <c r="L10" s="444"/>
      <c r="M10" s="444"/>
      <c r="N10" s="444"/>
      <c r="O10" s="444"/>
      <c r="P10" s="578"/>
      <c r="Q10" s="444"/>
      <c r="R10" s="444"/>
      <c r="S10" s="444"/>
      <c r="T10" s="444"/>
      <c r="U10" s="444"/>
      <c r="V10" s="444"/>
      <c r="W10" s="444"/>
      <c r="X10" s="444"/>
      <c r="Y10" s="364" t="s">
        <v>509</v>
      </c>
      <c r="Z10" s="364"/>
      <c r="AA10" s="364"/>
      <c r="AB10" s="364"/>
      <c r="AC10" s="446"/>
      <c r="AD10" s="447"/>
      <c r="AE10" s="447"/>
      <c r="AF10" s="447"/>
      <c r="AG10" s="447"/>
      <c r="AH10" s="447"/>
      <c r="AI10" s="417"/>
      <c r="AJ10" s="117"/>
      <c r="AK10" s="119"/>
      <c r="AL10" s="120"/>
      <c r="AM10" s="121"/>
    </row>
    <row r="11" spans="1:39" ht="12" hidden="1" customHeight="1" thickBot="1">
      <c r="C11" s="363" t="s">
        <v>2</v>
      </c>
      <c r="D11" s="444"/>
      <c r="E11" s="444"/>
      <c r="F11" s="444"/>
      <c r="G11" s="444"/>
      <c r="H11" s="444"/>
      <c r="I11" s="444"/>
      <c r="J11" s="444"/>
      <c r="K11" s="444"/>
      <c r="L11" s="444"/>
      <c r="M11" s="444"/>
      <c r="N11" s="444"/>
      <c r="O11" s="444"/>
      <c r="P11" s="578"/>
      <c r="Q11" s="444"/>
      <c r="R11" s="444"/>
      <c r="S11" s="444"/>
      <c r="T11" s="444"/>
      <c r="U11" s="444"/>
      <c r="V11" s="444"/>
      <c r="W11" s="444"/>
      <c r="X11" s="444"/>
      <c r="Y11" s="444"/>
      <c r="Z11" s="444"/>
      <c r="AA11" s="444"/>
      <c r="AB11" s="444"/>
      <c r="AC11" s="444"/>
      <c r="AD11" s="444"/>
      <c r="AE11" s="364" t="s">
        <v>431</v>
      </c>
      <c r="AF11" s="447"/>
      <c r="AG11" s="447"/>
      <c r="AH11" s="447"/>
      <c r="AI11" s="118"/>
      <c r="AJ11" s="117" t="s">
        <v>322</v>
      </c>
      <c r="AK11" s="119"/>
      <c r="AL11" s="120"/>
      <c r="AM11" s="121"/>
    </row>
    <row r="12" spans="1:39" s="417" customFormat="1" ht="12" hidden="1" customHeight="1" thickBot="1">
      <c r="C12" s="363" t="s">
        <v>510</v>
      </c>
      <c r="D12" s="444"/>
      <c r="E12" s="444"/>
      <c r="F12" s="444"/>
      <c r="G12" s="444"/>
      <c r="H12" s="444"/>
      <c r="I12" s="444"/>
      <c r="J12" s="444"/>
      <c r="K12" s="444"/>
      <c r="L12" s="444"/>
      <c r="M12" s="444"/>
      <c r="N12" s="444"/>
      <c r="O12" s="444"/>
      <c r="P12" s="578"/>
      <c r="Q12" s="444"/>
      <c r="R12" s="444"/>
      <c r="S12" s="444"/>
      <c r="T12" s="191" t="s">
        <v>511</v>
      </c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5"/>
      <c r="AF12" s="445"/>
      <c r="AG12" s="445"/>
      <c r="AH12" s="445"/>
    </row>
    <row r="13" spans="1:39" s="417" customFormat="1" ht="15" hidden="1" customHeight="1" thickBot="1">
      <c r="C13" s="363" t="s">
        <v>512</v>
      </c>
      <c r="D13" s="444"/>
      <c r="E13" s="444"/>
      <c r="F13" s="444"/>
      <c r="G13" s="444"/>
      <c r="H13" s="444"/>
      <c r="I13" s="444"/>
      <c r="J13" s="444"/>
      <c r="K13" s="444"/>
      <c r="L13" s="444"/>
      <c r="M13" s="444"/>
      <c r="N13" s="444"/>
      <c r="O13" s="444"/>
      <c r="P13" s="578"/>
      <c r="Q13" s="444"/>
      <c r="R13" s="444"/>
      <c r="S13" s="444"/>
      <c r="T13" s="444"/>
      <c r="U13" s="444"/>
      <c r="V13" s="444"/>
      <c r="W13" s="444"/>
      <c r="X13" s="444"/>
      <c r="Y13" s="191" t="s">
        <v>513</v>
      </c>
      <c r="Z13" s="444"/>
      <c r="AA13" s="444"/>
      <c r="AB13" s="444"/>
      <c r="AC13" s="444"/>
      <c r="AD13" s="444"/>
      <c r="AE13" s="445"/>
      <c r="AF13" s="445"/>
      <c r="AG13" s="445"/>
      <c r="AH13" s="445"/>
    </row>
    <row r="14" spans="1:39" s="417" customFormat="1" ht="12" hidden="1" customHeight="1" thickBot="1">
      <c r="C14" s="363" t="s">
        <v>514</v>
      </c>
      <c r="D14" s="444"/>
      <c r="E14" s="444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578"/>
      <c r="Q14" s="444"/>
      <c r="R14" s="444"/>
      <c r="S14" s="444"/>
      <c r="T14" s="444"/>
      <c r="U14" s="444"/>
      <c r="V14" s="444"/>
      <c r="W14" s="444"/>
      <c r="X14" s="444"/>
      <c r="Y14" s="444"/>
      <c r="Z14" s="191" t="s">
        <v>515</v>
      </c>
      <c r="AA14" s="444"/>
      <c r="AB14" s="444"/>
      <c r="AC14" s="444"/>
      <c r="AD14" s="444"/>
      <c r="AE14" s="445"/>
      <c r="AF14" s="445"/>
      <c r="AG14" s="445"/>
      <c r="AH14" s="445"/>
    </row>
    <row r="15" spans="1:39" s="417" customFormat="1" ht="12" hidden="1" customHeight="1" thickBot="1">
      <c r="C15" s="363" t="s">
        <v>323</v>
      </c>
      <c r="D15" s="444"/>
      <c r="E15" s="444"/>
      <c r="F15" s="444"/>
      <c r="G15" s="444"/>
      <c r="H15" s="444"/>
      <c r="I15" s="444"/>
      <c r="J15" s="444"/>
      <c r="K15" s="444"/>
      <c r="L15" s="444"/>
      <c r="M15" s="444"/>
      <c r="N15" s="444"/>
      <c r="O15" s="444"/>
      <c r="P15" s="578"/>
      <c r="Q15" s="444"/>
      <c r="R15" s="444"/>
      <c r="S15" s="444"/>
      <c r="T15" s="364" t="s">
        <v>597</v>
      </c>
      <c r="U15" s="364"/>
      <c r="V15" s="364"/>
      <c r="W15" s="364"/>
      <c r="X15" s="444"/>
      <c r="Y15" s="444"/>
      <c r="Z15" s="444"/>
      <c r="AA15" s="444"/>
      <c r="AB15" s="444"/>
      <c r="AC15" s="444"/>
      <c r="AD15" s="444"/>
      <c r="AE15" s="445"/>
      <c r="AF15" s="445"/>
      <c r="AG15" s="445"/>
      <c r="AH15" s="445"/>
    </row>
    <row r="16" spans="1:39" s="417" customFormat="1" ht="12" hidden="1" customHeight="1" thickBot="1">
      <c r="C16" s="363"/>
      <c r="D16" s="444"/>
      <c r="E16" s="444"/>
      <c r="F16" s="444"/>
      <c r="G16" s="444"/>
      <c r="H16" s="444"/>
      <c r="I16" s="444"/>
      <c r="J16" s="444"/>
      <c r="K16" s="444"/>
      <c r="L16" s="444"/>
      <c r="M16" s="444"/>
      <c r="N16" s="444"/>
      <c r="O16" s="444"/>
      <c r="P16" s="578"/>
      <c r="Q16" s="444"/>
      <c r="R16" s="444"/>
      <c r="S16" s="444"/>
      <c r="T16" s="444"/>
      <c r="U16" s="444"/>
      <c r="V16" s="444"/>
      <c r="W16" s="444"/>
      <c r="X16" s="444"/>
      <c r="Y16" s="444"/>
      <c r="Z16" s="444"/>
      <c r="AA16" s="444"/>
      <c r="AB16" s="444"/>
      <c r="AC16" s="444"/>
      <c r="AD16" s="444"/>
      <c r="AE16" s="445"/>
      <c r="AF16" s="445"/>
      <c r="AG16" s="445"/>
      <c r="AH16" s="445"/>
    </row>
    <row r="17" spans="1:44" s="417" customFormat="1" ht="12" customHeight="1" thickBot="1">
      <c r="C17" s="363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591" t="s">
        <v>645</v>
      </c>
      <c r="O17" s="591" t="s">
        <v>645</v>
      </c>
      <c r="P17" s="581" t="s">
        <v>557</v>
      </c>
      <c r="Q17" s="470" t="s">
        <v>557</v>
      </c>
      <c r="R17" s="444"/>
      <c r="S17" s="444"/>
      <c r="T17" s="444"/>
      <c r="U17" s="444"/>
      <c r="V17" s="444"/>
      <c r="W17" s="444"/>
      <c r="X17" s="444"/>
      <c r="Y17" s="444"/>
      <c r="Z17" s="444"/>
      <c r="AA17" s="444"/>
      <c r="AB17" s="444"/>
      <c r="AC17" s="444"/>
      <c r="AD17" s="444"/>
      <c r="AE17" s="470" t="s">
        <v>557</v>
      </c>
      <c r="AF17" s="470" t="s">
        <v>557</v>
      </c>
      <c r="AG17" s="445"/>
      <c r="AH17" s="445"/>
    </row>
    <row r="18" spans="1:44" s="417" customFormat="1" ht="12" customHeight="1" thickBot="1">
      <c r="C18" s="363"/>
      <c r="D18" s="444"/>
      <c r="E18" s="444"/>
      <c r="F18" s="444"/>
      <c r="G18" s="444"/>
      <c r="H18" s="444"/>
      <c r="I18" s="444"/>
      <c r="J18" s="444"/>
      <c r="K18" s="444"/>
      <c r="L18" s="444"/>
      <c r="M18" s="444"/>
      <c r="N18" s="451" t="s">
        <v>422</v>
      </c>
      <c r="O18" s="451" t="s">
        <v>422</v>
      </c>
      <c r="P18" s="591" t="s">
        <v>645</v>
      </c>
      <c r="Q18" s="591" t="s">
        <v>645</v>
      </c>
      <c r="R18" s="591" t="s">
        <v>645</v>
      </c>
      <c r="S18" s="591" t="s">
        <v>645</v>
      </c>
      <c r="T18" s="444"/>
      <c r="U18" s="444"/>
      <c r="V18" s="444"/>
      <c r="W18" s="444"/>
      <c r="X18" s="444"/>
      <c r="Y18" s="451" t="s">
        <v>379</v>
      </c>
      <c r="Z18" s="451" t="s">
        <v>519</v>
      </c>
      <c r="AA18" s="451" t="s">
        <v>519</v>
      </c>
      <c r="AB18" s="451" t="s">
        <v>519</v>
      </c>
      <c r="AC18" s="451" t="s">
        <v>519</v>
      </c>
      <c r="AD18" s="451" t="s">
        <v>519</v>
      </c>
      <c r="AE18" s="451" t="s">
        <v>519</v>
      </c>
      <c r="AF18" s="451" t="s">
        <v>519</v>
      </c>
      <c r="AG18" s="451" t="s">
        <v>519</v>
      </c>
      <c r="AH18" s="451" t="s">
        <v>519</v>
      </c>
    </row>
    <row r="19" spans="1:44" s="417" customFormat="1" ht="12" customHeight="1" thickBot="1">
      <c r="C19" s="363"/>
      <c r="D19" s="444"/>
      <c r="E19" s="444"/>
      <c r="F19" s="444"/>
      <c r="G19" s="444"/>
      <c r="H19" s="444"/>
      <c r="I19" s="444"/>
      <c r="J19" s="444"/>
      <c r="K19" s="444"/>
      <c r="L19" s="444"/>
      <c r="M19" s="444"/>
      <c r="N19" s="451" t="s">
        <v>519</v>
      </c>
      <c r="O19" s="451" t="s">
        <v>519</v>
      </c>
      <c r="P19" s="581" t="s">
        <v>519</v>
      </c>
      <c r="Q19" s="451" t="s">
        <v>519</v>
      </c>
      <c r="R19" s="451" t="s">
        <v>519</v>
      </c>
      <c r="S19" s="451" t="s">
        <v>519</v>
      </c>
      <c r="T19" s="451" t="s">
        <v>519</v>
      </c>
      <c r="U19" s="451" t="s">
        <v>519</v>
      </c>
      <c r="V19" s="451" t="s">
        <v>519</v>
      </c>
      <c r="W19" s="451" t="s">
        <v>519</v>
      </c>
      <c r="X19" s="451" t="s">
        <v>519</v>
      </c>
      <c r="Y19" s="470" t="s">
        <v>558</v>
      </c>
      <c r="Z19" s="470" t="s">
        <v>558</v>
      </c>
      <c r="AA19" s="470" t="s">
        <v>558</v>
      </c>
      <c r="AB19" s="470" t="s">
        <v>558</v>
      </c>
      <c r="AC19" s="470" t="s">
        <v>558</v>
      </c>
      <c r="AD19" s="470" t="s">
        <v>558</v>
      </c>
      <c r="AE19" s="470" t="s">
        <v>558</v>
      </c>
      <c r="AF19" s="445"/>
      <c r="AG19" s="445"/>
      <c r="AH19" s="445"/>
    </row>
    <row r="20" spans="1:44" s="417" customFormat="1" ht="12" customHeight="1" thickBot="1">
      <c r="C20" s="363"/>
      <c r="D20" s="444"/>
      <c r="E20" s="444"/>
      <c r="F20" s="444"/>
      <c r="G20" s="444"/>
      <c r="H20" s="444"/>
      <c r="I20" s="444"/>
      <c r="J20" s="444"/>
      <c r="K20" s="444"/>
      <c r="L20" s="444"/>
      <c r="M20" s="444"/>
      <c r="N20" s="451" t="s">
        <v>518</v>
      </c>
      <c r="O20" s="451" t="s">
        <v>518</v>
      </c>
      <c r="P20" s="581" t="s">
        <v>518</v>
      </c>
      <c r="Q20" s="451" t="s">
        <v>518</v>
      </c>
      <c r="R20" s="451" t="s">
        <v>518</v>
      </c>
      <c r="S20" s="451" t="s">
        <v>518</v>
      </c>
      <c r="T20" s="451" t="s">
        <v>518</v>
      </c>
      <c r="U20" s="451" t="s">
        <v>518</v>
      </c>
      <c r="V20" s="451" t="s">
        <v>518</v>
      </c>
      <c r="W20" s="451" t="s">
        <v>518</v>
      </c>
      <c r="X20" s="451" t="s">
        <v>518</v>
      </c>
      <c r="Y20" s="451" t="s">
        <v>518</v>
      </c>
      <c r="Z20" s="451" t="s">
        <v>518</v>
      </c>
      <c r="AA20" s="451" t="s">
        <v>518</v>
      </c>
      <c r="AB20" s="451" t="s">
        <v>518</v>
      </c>
      <c r="AC20" s="451" t="s">
        <v>518</v>
      </c>
      <c r="AD20" s="451" t="s">
        <v>518</v>
      </c>
      <c r="AE20" s="535" t="s">
        <v>587</v>
      </c>
      <c r="AF20" s="535" t="s">
        <v>587</v>
      </c>
      <c r="AG20" s="535" t="s">
        <v>587</v>
      </c>
      <c r="AH20" s="535" t="s">
        <v>587</v>
      </c>
    </row>
    <row r="21" spans="1:44" s="417" customFormat="1" ht="12" customHeight="1" thickBot="1">
      <c r="C21" s="450"/>
      <c r="D21" s="444"/>
      <c r="E21" s="444"/>
      <c r="F21" s="444"/>
      <c r="G21" s="509" t="s">
        <v>574</v>
      </c>
      <c r="H21" s="444"/>
      <c r="I21" s="451" t="s">
        <v>379</v>
      </c>
      <c r="J21" s="444"/>
      <c r="K21" s="451" t="s">
        <v>379</v>
      </c>
      <c r="L21" s="451" t="s">
        <v>422</v>
      </c>
      <c r="M21" s="444"/>
      <c r="N21" s="451" t="s">
        <v>379</v>
      </c>
      <c r="O21" s="444"/>
      <c r="P21" s="581" t="s">
        <v>520</v>
      </c>
      <c r="Q21" s="451" t="s">
        <v>422</v>
      </c>
      <c r="R21" s="444"/>
      <c r="S21" s="444"/>
      <c r="T21" s="444"/>
      <c r="U21" s="451" t="s">
        <v>422</v>
      </c>
      <c r="V21" s="444"/>
      <c r="W21" s="451" t="s">
        <v>422</v>
      </c>
      <c r="X21" s="444"/>
      <c r="Y21" s="444"/>
      <c r="Z21" s="444"/>
      <c r="AA21" s="444"/>
      <c r="AB21" s="451" t="s">
        <v>422</v>
      </c>
      <c r="AC21" s="451" t="s">
        <v>422</v>
      </c>
      <c r="AD21" s="444"/>
      <c r="AE21" s="445"/>
      <c r="AF21" s="451" t="s">
        <v>422</v>
      </c>
      <c r="AG21" s="451" t="s">
        <v>422</v>
      </c>
      <c r="AH21" s="445"/>
    </row>
    <row r="22" spans="1:44" s="417" customFormat="1" ht="12" customHeight="1" thickBot="1">
      <c r="C22" s="363"/>
      <c r="D22" s="469" t="s">
        <v>554</v>
      </c>
      <c r="E22" s="444"/>
      <c r="F22" s="444"/>
      <c r="G22" s="444"/>
      <c r="H22" s="469" t="s">
        <v>555</v>
      </c>
      <c r="I22" s="469" t="s">
        <v>555</v>
      </c>
      <c r="J22" s="444"/>
      <c r="K22" s="469" t="s">
        <v>556</v>
      </c>
      <c r="L22" s="444"/>
      <c r="M22" s="469" t="s">
        <v>555</v>
      </c>
      <c r="N22" s="469" t="s">
        <v>555</v>
      </c>
      <c r="O22" s="444"/>
      <c r="P22" s="582" t="s">
        <v>555</v>
      </c>
      <c r="Q22" s="469" t="s">
        <v>555</v>
      </c>
      <c r="R22" s="469" t="s">
        <v>555</v>
      </c>
      <c r="S22" s="469" t="s">
        <v>555</v>
      </c>
      <c r="T22" s="444"/>
      <c r="U22" s="469" t="s">
        <v>555</v>
      </c>
      <c r="V22" s="444"/>
      <c r="W22" s="444"/>
      <c r="X22" s="444"/>
      <c r="Y22" s="469" t="s">
        <v>554</v>
      </c>
      <c r="Z22" s="469" t="s">
        <v>555</v>
      </c>
      <c r="AA22" s="444"/>
      <c r="AB22" s="444"/>
      <c r="AC22" s="469" t="s">
        <v>555</v>
      </c>
      <c r="AD22" s="444"/>
      <c r="AE22" s="469" t="s">
        <v>555</v>
      </c>
      <c r="AF22" s="469" t="s">
        <v>555</v>
      </c>
      <c r="AG22" s="469" t="s">
        <v>555</v>
      </c>
      <c r="AH22" s="469" t="s">
        <v>555</v>
      </c>
    </row>
    <row r="23" spans="1:44">
      <c r="D23" s="108" t="str">
        <f t="shared" ref="D23:AI23" si="0">IFERROR(IF(WEEKDAY(D24)=1,"CN","T"&amp;WEEKDAY(D24)),"")</f>
        <v>T6</v>
      </c>
      <c r="E23" s="126" t="str">
        <f t="shared" si="0"/>
        <v>T7</v>
      </c>
      <c r="F23" s="126" t="str">
        <f t="shared" si="0"/>
        <v>CN</v>
      </c>
      <c r="G23" s="126" t="str">
        <f t="shared" si="0"/>
        <v>T2</v>
      </c>
      <c r="H23" s="126" t="str">
        <f t="shared" si="0"/>
        <v>T3</v>
      </c>
      <c r="I23" s="108" t="str">
        <f t="shared" si="0"/>
        <v>T4</v>
      </c>
      <c r="J23" s="108" t="str">
        <f t="shared" si="0"/>
        <v>T5</v>
      </c>
      <c r="K23" s="108" t="str">
        <f t="shared" si="0"/>
        <v>T6</v>
      </c>
      <c r="L23" s="126" t="str">
        <f t="shared" si="0"/>
        <v>T7</v>
      </c>
      <c r="M23" s="126" t="str">
        <f t="shared" si="0"/>
        <v>CN</v>
      </c>
      <c r="N23" s="108" t="str">
        <f t="shared" si="0"/>
        <v>T2</v>
      </c>
      <c r="O23" s="108" t="str">
        <f t="shared" si="0"/>
        <v>T3</v>
      </c>
      <c r="P23" s="126" t="str">
        <f t="shared" si="0"/>
        <v>T4</v>
      </c>
      <c r="Q23" s="126" t="str">
        <f t="shared" si="0"/>
        <v>T5</v>
      </c>
      <c r="R23" s="113" t="str">
        <f t="shared" si="0"/>
        <v>T6</v>
      </c>
      <c r="S23" s="114" t="str">
        <f t="shared" si="0"/>
        <v>T7</v>
      </c>
      <c r="T23" s="108" t="str">
        <f t="shared" si="0"/>
        <v>CN</v>
      </c>
      <c r="U23" s="108" t="str">
        <f t="shared" si="0"/>
        <v>T2</v>
      </c>
      <c r="V23" s="108" t="str">
        <f t="shared" si="0"/>
        <v>T3</v>
      </c>
      <c r="W23" s="108" t="str">
        <f t="shared" si="0"/>
        <v>T4</v>
      </c>
      <c r="X23" s="108" t="str">
        <f t="shared" si="0"/>
        <v>T5</v>
      </c>
      <c r="Y23" s="108" t="str">
        <f t="shared" si="0"/>
        <v>T6</v>
      </c>
      <c r="Z23" s="108" t="str">
        <f t="shared" si="0"/>
        <v>T7</v>
      </c>
      <c r="AA23" s="108" t="str">
        <f t="shared" si="0"/>
        <v>CN</v>
      </c>
      <c r="AB23" s="108" t="str">
        <f t="shared" si="0"/>
        <v>T2</v>
      </c>
      <c r="AC23" s="112" t="str">
        <f t="shared" si="0"/>
        <v>T3</v>
      </c>
      <c r="AD23" s="108" t="str">
        <f t="shared" si="0"/>
        <v>T4</v>
      </c>
      <c r="AE23" s="108" t="str">
        <f t="shared" si="0"/>
        <v>T5</v>
      </c>
      <c r="AF23" s="108" t="str">
        <f t="shared" si="0"/>
        <v>T6</v>
      </c>
      <c r="AG23" s="108" t="str">
        <f t="shared" si="0"/>
        <v>T7</v>
      </c>
      <c r="AH23" s="108" t="str">
        <f t="shared" si="0"/>
        <v>CN</v>
      </c>
      <c r="AI23" s="108" t="str">
        <f t="shared" si="0"/>
        <v>T2</v>
      </c>
      <c r="AJ23" s="669" t="s">
        <v>11</v>
      </c>
      <c r="AK23" s="670" t="s">
        <v>12</v>
      </c>
      <c r="AL23" s="670" t="s">
        <v>13</v>
      </c>
    </row>
    <row r="24" spans="1:44" s="107" customFormat="1" ht="28.2" thickBot="1">
      <c r="A24" s="127" t="s">
        <v>14</v>
      </c>
      <c r="B24" s="128" t="s">
        <v>15</v>
      </c>
      <c r="C24" s="129" t="s">
        <v>16</v>
      </c>
      <c r="D24" s="130">
        <f>DATE($B$5,$B$4,1)</f>
        <v>46143</v>
      </c>
      <c r="E24" s="131">
        <f>D24+1</f>
        <v>46144</v>
      </c>
      <c r="F24" s="132">
        <f t="shared" ref="F24:O24" si="1">E24+1</f>
        <v>46145</v>
      </c>
      <c r="G24" s="132">
        <f t="shared" si="1"/>
        <v>46146</v>
      </c>
      <c r="H24" s="132">
        <f t="shared" si="1"/>
        <v>46147</v>
      </c>
      <c r="I24" s="132">
        <f t="shared" si="1"/>
        <v>46148</v>
      </c>
      <c r="J24" s="132">
        <f t="shared" si="1"/>
        <v>46149</v>
      </c>
      <c r="K24" s="132">
        <f t="shared" si="1"/>
        <v>46150</v>
      </c>
      <c r="L24" s="132">
        <f t="shared" si="1"/>
        <v>46151</v>
      </c>
      <c r="M24" s="132">
        <f t="shared" si="1"/>
        <v>46152</v>
      </c>
      <c r="N24" s="132">
        <f t="shared" si="1"/>
        <v>46153</v>
      </c>
      <c r="O24" s="132">
        <f t="shared" si="1"/>
        <v>46154</v>
      </c>
      <c r="P24" s="583">
        <f t="shared" ref="P24:AE24" si="2">O24+1</f>
        <v>46155</v>
      </c>
      <c r="Q24" s="132">
        <f t="shared" si="2"/>
        <v>46156</v>
      </c>
      <c r="R24" s="133">
        <f t="shared" si="2"/>
        <v>46157</v>
      </c>
      <c r="S24" s="134">
        <f t="shared" si="2"/>
        <v>46158</v>
      </c>
      <c r="T24" s="130">
        <f t="shared" si="2"/>
        <v>46159</v>
      </c>
      <c r="U24" s="130">
        <f t="shared" si="2"/>
        <v>46160</v>
      </c>
      <c r="V24" s="130">
        <f t="shared" si="2"/>
        <v>46161</v>
      </c>
      <c r="W24" s="130">
        <f t="shared" si="2"/>
        <v>46162</v>
      </c>
      <c r="X24" s="130">
        <f t="shared" si="2"/>
        <v>46163</v>
      </c>
      <c r="Y24" s="135">
        <f t="shared" si="2"/>
        <v>46164</v>
      </c>
      <c r="Z24" s="130">
        <f t="shared" si="2"/>
        <v>46165</v>
      </c>
      <c r="AA24" s="130">
        <f t="shared" si="2"/>
        <v>46166</v>
      </c>
      <c r="AB24" s="130">
        <f t="shared" si="2"/>
        <v>46167</v>
      </c>
      <c r="AC24" s="130">
        <f t="shared" si="2"/>
        <v>46168</v>
      </c>
      <c r="AD24" s="130">
        <f t="shared" si="2"/>
        <v>46169</v>
      </c>
      <c r="AE24" s="130">
        <f t="shared" si="2"/>
        <v>46170</v>
      </c>
      <c r="AF24" s="132">
        <f t="shared" ref="AF24" si="3">AE24+1</f>
        <v>46171</v>
      </c>
      <c r="AG24" s="132">
        <f>AF24+1</f>
        <v>46172</v>
      </c>
      <c r="AH24" s="132">
        <f t="shared" ref="AH24:AI24" si="4">AG24+1</f>
        <v>46173</v>
      </c>
      <c r="AI24" s="132">
        <f t="shared" si="4"/>
        <v>46174</v>
      </c>
      <c r="AJ24" s="670"/>
      <c r="AK24" s="670"/>
      <c r="AL24" s="670"/>
      <c r="AM24" s="107" t="s">
        <v>17</v>
      </c>
      <c r="AN24" s="107" t="s">
        <v>18</v>
      </c>
      <c r="AO24" s="107" t="s">
        <v>19</v>
      </c>
      <c r="AP24" s="107" t="s">
        <v>670</v>
      </c>
    </row>
    <row r="25" spans="1:44" s="108" customFormat="1" ht="17.100000000000001" customHeight="1" thickBot="1">
      <c r="A25" s="136">
        <v>1</v>
      </c>
      <c r="B25" s="137" t="s">
        <v>20</v>
      </c>
      <c r="C25" s="138" t="s">
        <v>21</v>
      </c>
      <c r="D25" s="104" t="s">
        <v>22</v>
      </c>
      <c r="E25" s="104" t="s">
        <v>22</v>
      </c>
      <c r="F25" s="104" t="s">
        <v>22</v>
      </c>
      <c r="G25" s="104" t="s">
        <v>22</v>
      </c>
      <c r="H25" s="104" t="s">
        <v>22</v>
      </c>
      <c r="I25" s="104" t="s">
        <v>22</v>
      </c>
      <c r="J25" s="104" t="s">
        <v>22</v>
      </c>
      <c r="K25" s="104" t="s">
        <v>22</v>
      </c>
      <c r="L25" s="104" t="s">
        <v>22</v>
      </c>
      <c r="M25" s="104" t="s">
        <v>22</v>
      </c>
      <c r="N25" s="104" t="s">
        <v>22</v>
      </c>
      <c r="O25" s="104" t="s">
        <v>22</v>
      </c>
      <c r="P25" s="104" t="s">
        <v>22</v>
      </c>
      <c r="Q25" s="104" t="s">
        <v>22</v>
      </c>
      <c r="R25" s="139" t="s">
        <v>22</v>
      </c>
      <c r="S25" s="104" t="s">
        <v>22</v>
      </c>
      <c r="T25" s="104" t="s">
        <v>22</v>
      </c>
      <c r="U25" s="104" t="s">
        <v>22</v>
      </c>
      <c r="V25" s="644" t="s">
        <v>22</v>
      </c>
      <c r="W25" s="644" t="s">
        <v>22</v>
      </c>
      <c r="X25" s="644" t="s">
        <v>22</v>
      </c>
      <c r="Y25" s="644" t="s">
        <v>22</v>
      </c>
      <c r="Z25" s="644" t="s">
        <v>22</v>
      </c>
      <c r="AA25" s="644" t="s">
        <v>22</v>
      </c>
      <c r="AB25" s="451" t="s">
        <v>422</v>
      </c>
      <c r="AC25" s="104" t="s">
        <v>22</v>
      </c>
      <c r="AD25" s="139" t="s">
        <v>23</v>
      </c>
      <c r="AE25" s="104" t="s">
        <v>22</v>
      </c>
      <c r="AF25" s="104" t="s">
        <v>22</v>
      </c>
      <c r="AG25" s="104" t="s">
        <v>22</v>
      </c>
      <c r="AH25" s="104" t="s">
        <v>22</v>
      </c>
      <c r="AI25" s="104" t="s">
        <v>22</v>
      </c>
      <c r="AJ25" s="140">
        <f t="shared" ref="AJ25:AJ56" si="5">COUNTIFS(D25:AG25,"&lt;&gt;"&amp;"?",D25:AG25,"&lt;&gt;"&amp;"",D25:AG25,"&lt;&gt;"&amp;"fe",D25:AG25,"&lt;&gt;"&amp;"vn")</f>
        <v>30</v>
      </c>
      <c r="AK25" s="140" t="s">
        <v>24</v>
      </c>
      <c r="AL25" s="78" t="s">
        <v>25</v>
      </c>
      <c r="AM25" s="141"/>
      <c r="AN25" s="108" t="s">
        <v>26</v>
      </c>
    </row>
    <row r="26" spans="1:44" s="108" customFormat="1" ht="17.100000000000001" customHeight="1" thickBot="1">
      <c r="A26" s="136">
        <v>2</v>
      </c>
      <c r="B26" s="137" t="s">
        <v>27</v>
      </c>
      <c r="C26" s="199" t="s">
        <v>28</v>
      </c>
      <c r="D26" s="321" t="s">
        <v>29</v>
      </c>
      <c r="E26" s="321" t="s">
        <v>29</v>
      </c>
      <c r="F26" s="112" t="s">
        <v>30</v>
      </c>
      <c r="G26" s="112" t="s">
        <v>30</v>
      </c>
      <c r="H26" s="112" t="s">
        <v>30</v>
      </c>
      <c r="I26" s="321" t="s">
        <v>29</v>
      </c>
      <c r="J26" s="112" t="s">
        <v>30</v>
      </c>
      <c r="K26" s="112" t="s">
        <v>30</v>
      </c>
      <c r="L26" s="112" t="s">
        <v>30</v>
      </c>
      <c r="M26" s="507" t="s">
        <v>29</v>
      </c>
      <c r="N26" s="112" t="s">
        <v>30</v>
      </c>
      <c r="O26" s="112" t="s">
        <v>30</v>
      </c>
      <c r="P26" s="112" t="s">
        <v>30</v>
      </c>
      <c r="Q26" s="457" t="s">
        <v>30</v>
      </c>
      <c r="R26" s="457" t="s">
        <v>30</v>
      </c>
      <c r="S26" s="497" t="s">
        <v>29</v>
      </c>
      <c r="T26" s="497" t="s">
        <v>29</v>
      </c>
      <c r="U26" s="635" t="s">
        <v>30</v>
      </c>
      <c r="V26" s="474" t="s">
        <v>30</v>
      </c>
      <c r="W26" s="474" t="s">
        <v>30</v>
      </c>
      <c r="X26" s="474" t="s">
        <v>30</v>
      </c>
      <c r="Y26" s="474" t="s">
        <v>30</v>
      </c>
      <c r="Z26" s="474" t="s">
        <v>30</v>
      </c>
      <c r="AA26" s="474" t="s">
        <v>30</v>
      </c>
      <c r="AB26" s="606"/>
      <c r="AC26" s="118"/>
      <c r="AD26" s="118"/>
      <c r="AE26" s="607"/>
      <c r="AF26" s="607"/>
      <c r="AG26" s="607"/>
      <c r="AH26" s="607"/>
      <c r="AI26" s="118"/>
      <c r="AJ26" s="140">
        <f t="shared" si="5"/>
        <v>18</v>
      </c>
      <c r="AK26" s="140" t="s">
        <v>31</v>
      </c>
      <c r="AL26" s="78" t="s">
        <v>32</v>
      </c>
      <c r="AM26" s="141"/>
      <c r="AN26" s="108" t="s">
        <v>33</v>
      </c>
    </row>
    <row r="27" spans="1:44" ht="17.100000000000001" customHeight="1" thickBot="1">
      <c r="A27" s="192">
        <v>1</v>
      </c>
      <c r="B27" s="142" t="s">
        <v>34</v>
      </c>
      <c r="C27" s="200" t="s">
        <v>35</v>
      </c>
      <c r="D27" s="335" t="s">
        <v>380</v>
      </c>
      <c r="E27" s="335" t="s">
        <v>380</v>
      </c>
      <c r="F27" s="335" t="s">
        <v>380</v>
      </c>
      <c r="G27" s="335" t="s">
        <v>380</v>
      </c>
      <c r="H27" s="335" t="s">
        <v>380</v>
      </c>
      <c r="I27" s="520" t="s">
        <v>579</v>
      </c>
      <c r="J27" s="321" t="s">
        <v>29</v>
      </c>
      <c r="K27" s="321" t="s">
        <v>29</v>
      </c>
      <c r="L27" s="321" t="s">
        <v>29</v>
      </c>
      <c r="M27" s="549" t="s">
        <v>590</v>
      </c>
      <c r="N27" s="451" t="s">
        <v>612</v>
      </c>
      <c r="O27" s="451" t="s">
        <v>612</v>
      </c>
      <c r="P27" s="594" t="s">
        <v>651</v>
      </c>
      <c r="Q27" s="594" t="s">
        <v>651</v>
      </c>
      <c r="R27" s="603" t="s">
        <v>651</v>
      </c>
      <c r="S27" s="620" t="s">
        <v>651</v>
      </c>
      <c r="T27" s="497" t="s">
        <v>29</v>
      </c>
      <c r="U27" s="636" t="s">
        <v>660</v>
      </c>
      <c r="V27" s="647" t="s">
        <v>660</v>
      </c>
      <c r="W27" s="646" t="s">
        <v>29</v>
      </c>
      <c r="X27" s="648" t="s">
        <v>692</v>
      </c>
      <c r="Y27" s="654" t="s">
        <v>707</v>
      </c>
      <c r="Z27" s="654" t="s">
        <v>707</v>
      </c>
      <c r="AA27" s="525" t="s">
        <v>29</v>
      </c>
      <c r="AB27" s="451" t="s">
        <v>422</v>
      </c>
      <c r="AC27" s="727" t="s">
        <v>713</v>
      </c>
      <c r="AD27" s="727" t="s">
        <v>713</v>
      </c>
      <c r="AE27" s="727" t="s">
        <v>713</v>
      </c>
      <c r="AF27" s="497" t="s">
        <v>29</v>
      </c>
      <c r="AG27" s="497" t="s">
        <v>29</v>
      </c>
      <c r="AH27" s="497" t="s">
        <v>29</v>
      </c>
      <c r="AI27" s="606"/>
      <c r="AJ27" s="140">
        <f t="shared" si="5"/>
        <v>22</v>
      </c>
      <c r="AK27" s="140" t="s">
        <v>36</v>
      </c>
      <c r="AL27" s="78" t="s">
        <v>37</v>
      </c>
      <c r="AM27" s="321" t="s">
        <v>494</v>
      </c>
      <c r="AN27" s="111"/>
    </row>
    <row r="28" spans="1:44" ht="17.100000000000001" customHeight="1" thickBot="1">
      <c r="A28" s="192">
        <v>2</v>
      </c>
      <c r="B28" s="46" t="s">
        <v>38</v>
      </c>
      <c r="C28" s="201" t="s">
        <v>39</v>
      </c>
      <c r="D28" s="348" t="s">
        <v>382</v>
      </c>
      <c r="E28" s="453" t="s">
        <v>521</v>
      </c>
      <c r="F28" s="463" t="s">
        <v>553</v>
      </c>
      <c r="G28" s="320" t="s">
        <v>29</v>
      </c>
      <c r="H28" s="463" t="s">
        <v>553</v>
      </c>
      <c r="I28" s="520" t="s">
        <v>576</v>
      </c>
      <c r="J28" s="520" t="s">
        <v>576</v>
      </c>
      <c r="K28" s="548" t="s">
        <v>599</v>
      </c>
      <c r="L28" s="507" t="s">
        <v>29</v>
      </c>
      <c r="M28" s="549" t="s">
        <v>591</v>
      </c>
      <c r="N28" s="549" t="s">
        <v>591</v>
      </c>
      <c r="O28" s="549" t="s">
        <v>591</v>
      </c>
      <c r="P28" s="603" t="s">
        <v>658</v>
      </c>
      <c r="Q28" s="464" t="s">
        <v>29</v>
      </c>
      <c r="R28" s="594" t="s">
        <v>658</v>
      </c>
      <c r="S28" s="594" t="s">
        <v>658</v>
      </c>
      <c r="T28" s="633" t="s">
        <v>700</v>
      </c>
      <c r="U28" s="637" t="s">
        <v>29</v>
      </c>
      <c r="V28" s="637" t="s">
        <v>29</v>
      </c>
      <c r="W28" s="468" t="s">
        <v>552</v>
      </c>
      <c r="X28" s="468" t="s">
        <v>552</v>
      </c>
      <c r="Y28" s="468" t="s">
        <v>552</v>
      </c>
      <c r="Z28" s="468" t="s">
        <v>552</v>
      </c>
      <c r="AA28" s="468" t="s">
        <v>552</v>
      </c>
      <c r="AB28" s="468" t="s">
        <v>552</v>
      </c>
      <c r="AC28" s="468" t="s">
        <v>552</v>
      </c>
      <c r="AD28" s="605"/>
      <c r="AE28" s="609"/>
      <c r="AF28" s="609"/>
      <c r="AG28" s="609"/>
      <c r="AH28" s="609"/>
      <c r="AI28" s="606"/>
      <c r="AJ28" s="140">
        <f t="shared" si="5"/>
        <v>14</v>
      </c>
      <c r="AK28" s="140" t="s">
        <v>24</v>
      </c>
      <c r="AL28" s="78" t="s">
        <v>40</v>
      </c>
      <c r="AM28" s="146"/>
      <c r="AN28" s="104" t="s">
        <v>41</v>
      </c>
      <c r="AR28" s="104">
        <v>0</v>
      </c>
    </row>
    <row r="29" spans="1:44" ht="17.100000000000001" customHeight="1" thickBot="1">
      <c r="A29" s="136">
        <v>3</v>
      </c>
      <c r="B29" s="144" t="s">
        <v>42</v>
      </c>
      <c r="C29" s="200" t="s">
        <v>43</v>
      </c>
      <c r="D29" s="457" t="s">
        <v>30</v>
      </c>
      <c r="E29" s="457" t="s">
        <v>30</v>
      </c>
      <c r="F29" s="458" t="s">
        <v>29</v>
      </c>
      <c r="G29" s="457" t="s">
        <v>30</v>
      </c>
      <c r="H29" s="457" t="s">
        <v>30</v>
      </c>
      <c r="I29" s="457" t="s">
        <v>30</v>
      </c>
      <c r="J29" s="457" t="s">
        <v>30</v>
      </c>
      <c r="K29" s="457" t="s">
        <v>30</v>
      </c>
      <c r="L29" s="457" t="s">
        <v>30</v>
      </c>
      <c r="M29" s="457" t="s">
        <v>30</v>
      </c>
      <c r="N29" s="576" t="s">
        <v>29</v>
      </c>
      <c r="O29" s="457" t="s">
        <v>30</v>
      </c>
      <c r="P29" s="457" t="s">
        <v>30</v>
      </c>
      <c r="Q29" s="457" t="s">
        <v>672</v>
      </c>
      <c r="R29" s="619" t="s">
        <v>30</v>
      </c>
      <c r="S29" s="457" t="s">
        <v>30</v>
      </c>
      <c r="T29" s="457" t="s">
        <v>30</v>
      </c>
      <c r="U29" s="637" t="s">
        <v>29</v>
      </c>
      <c r="V29" s="647" t="s">
        <v>659</v>
      </c>
      <c r="W29" s="637" t="s">
        <v>29</v>
      </c>
      <c r="X29" s="474" t="s">
        <v>30</v>
      </c>
      <c r="Y29" s="474" t="s">
        <v>30</v>
      </c>
      <c r="Z29" s="474" t="s">
        <v>30</v>
      </c>
      <c r="AA29" s="525" t="s">
        <v>29</v>
      </c>
      <c r="AB29" s="643" t="s">
        <v>30</v>
      </c>
      <c r="AC29" s="451" t="s">
        <v>422</v>
      </c>
      <c r="AD29" s="643" t="s">
        <v>30</v>
      </c>
      <c r="AE29" s="643" t="s">
        <v>30</v>
      </c>
      <c r="AF29" s="643" t="s">
        <v>30</v>
      </c>
      <c r="AG29" s="643" t="s">
        <v>30</v>
      </c>
      <c r="AH29" s="646" t="s">
        <v>29</v>
      </c>
      <c r="AI29" s="118"/>
      <c r="AJ29" s="140">
        <f t="shared" si="5"/>
        <v>25</v>
      </c>
      <c r="AK29" s="140" t="s">
        <v>24</v>
      </c>
      <c r="AL29" s="78" t="s">
        <v>44</v>
      </c>
      <c r="AM29" s="146"/>
      <c r="AN29" s="104" t="s">
        <v>45</v>
      </c>
      <c r="AP29" s="145"/>
      <c r="AR29" s="104">
        <v>0</v>
      </c>
    </row>
    <row r="30" spans="1:44" ht="17.100000000000001" customHeight="1" thickBot="1">
      <c r="A30" s="192">
        <v>54</v>
      </c>
      <c r="B30" s="144" t="s">
        <v>46</v>
      </c>
      <c r="C30" s="200" t="s">
        <v>47</v>
      </c>
      <c r="D30" s="462" t="s">
        <v>381</v>
      </c>
      <c r="E30" s="463" t="s">
        <v>553</v>
      </c>
      <c r="F30" s="464" t="s">
        <v>29</v>
      </c>
      <c r="G30" s="463" t="s">
        <v>553</v>
      </c>
      <c r="H30" s="463" t="s">
        <v>553</v>
      </c>
      <c r="I30" s="463" t="s">
        <v>553</v>
      </c>
      <c r="J30" s="464" t="s">
        <v>29</v>
      </c>
      <c r="K30" s="548" t="s">
        <v>605</v>
      </c>
      <c r="L30" s="542" t="s">
        <v>600</v>
      </c>
      <c r="M30" s="557" t="s">
        <v>593</v>
      </c>
      <c r="N30" s="557" t="s">
        <v>593</v>
      </c>
      <c r="O30" s="557" t="s">
        <v>593</v>
      </c>
      <c r="P30" s="581" t="s">
        <v>520</v>
      </c>
      <c r="Q30" s="627" t="s">
        <v>645</v>
      </c>
      <c r="R30" s="600" t="s">
        <v>664</v>
      </c>
      <c r="S30" s="464" t="s">
        <v>29</v>
      </c>
      <c r="T30" s="468" t="s">
        <v>29</v>
      </c>
      <c r="U30" s="638" t="s">
        <v>679</v>
      </c>
      <c r="V30" s="638" t="s">
        <v>679</v>
      </c>
      <c r="W30" s="647" t="s">
        <v>659</v>
      </c>
      <c r="X30" s="646" t="s">
        <v>29</v>
      </c>
      <c r="Y30" s="654" t="s">
        <v>708</v>
      </c>
      <c r="Z30" s="525" t="s">
        <v>29</v>
      </c>
      <c r="AA30" s="609"/>
      <c r="AB30" s="606"/>
      <c r="AC30" s="118"/>
      <c r="AD30" s="118"/>
      <c r="AE30" s="118"/>
      <c r="AF30" s="118"/>
      <c r="AG30" s="118"/>
      <c r="AH30" s="118"/>
      <c r="AI30" s="468" t="s">
        <v>48</v>
      </c>
      <c r="AJ30" s="140">
        <f t="shared" si="5"/>
        <v>17</v>
      </c>
      <c r="AK30" s="140" t="s">
        <v>49</v>
      </c>
      <c r="AL30" s="78" t="s">
        <v>50</v>
      </c>
      <c r="AM30" s="146"/>
      <c r="AN30" s="104" t="s">
        <v>51</v>
      </c>
      <c r="AR30" s="104">
        <v>0</v>
      </c>
    </row>
    <row r="31" spans="1:44" ht="17.100000000000001" customHeight="1" thickBot="1">
      <c r="A31" s="192">
        <v>4</v>
      </c>
      <c r="B31" s="144" t="s">
        <v>52</v>
      </c>
      <c r="C31" s="200" t="s">
        <v>53</v>
      </c>
      <c r="D31" s="465" t="s">
        <v>382</v>
      </c>
      <c r="E31" s="464" t="s">
        <v>29</v>
      </c>
      <c r="F31" s="466" t="s">
        <v>522</v>
      </c>
      <c r="G31" s="466" t="s">
        <v>523</v>
      </c>
      <c r="H31" s="464" t="s">
        <v>29</v>
      </c>
      <c r="I31" s="520" t="s">
        <v>582</v>
      </c>
      <c r="J31" s="520" t="s">
        <v>582</v>
      </c>
      <c r="K31" s="548" t="s">
        <v>603</v>
      </c>
      <c r="L31" s="507" t="s">
        <v>29</v>
      </c>
      <c r="M31" s="557" t="s">
        <v>593</v>
      </c>
      <c r="N31" s="557" t="s">
        <v>593</v>
      </c>
      <c r="O31" s="558" t="s">
        <v>593</v>
      </c>
      <c r="P31" s="584" t="s">
        <v>29</v>
      </c>
      <c r="Q31" s="602" t="s">
        <v>435</v>
      </c>
      <c r="R31" s="602" t="s">
        <v>435</v>
      </c>
      <c r="S31" s="602" t="s">
        <v>435</v>
      </c>
      <c r="T31" s="464" t="s">
        <v>29</v>
      </c>
      <c r="U31" s="639" t="s">
        <v>682</v>
      </c>
      <c r="V31" s="649" t="s">
        <v>682</v>
      </c>
      <c r="W31" s="646" t="s">
        <v>29</v>
      </c>
      <c r="X31" s="648" t="s">
        <v>694</v>
      </c>
      <c r="Y31" s="650" t="s">
        <v>379</v>
      </c>
      <c r="Z31" s="609"/>
      <c r="AA31" s="609"/>
      <c r="AB31" s="642" t="s">
        <v>379</v>
      </c>
      <c r="AC31" s="118"/>
      <c r="AD31" s="118"/>
      <c r="AE31" s="118"/>
      <c r="AF31" s="118"/>
      <c r="AG31" s="118"/>
      <c r="AH31" s="118"/>
      <c r="AI31" s="118"/>
      <c r="AJ31" s="140">
        <f t="shared" si="5"/>
        <v>17</v>
      </c>
      <c r="AK31" s="140" t="s">
        <v>54</v>
      </c>
      <c r="AL31" s="78" t="s">
        <v>55</v>
      </c>
      <c r="AM31" s="146"/>
      <c r="AN31" s="104" t="s">
        <v>56</v>
      </c>
      <c r="AR31" s="104">
        <v>0</v>
      </c>
    </row>
    <row r="32" spans="1:44" ht="17.100000000000001" customHeight="1" thickBot="1">
      <c r="A32" s="136">
        <v>5</v>
      </c>
      <c r="B32" s="144" t="s">
        <v>57</v>
      </c>
      <c r="C32" s="200" t="s">
        <v>58</v>
      </c>
      <c r="D32" s="467" t="s">
        <v>516</v>
      </c>
      <c r="E32" s="466" t="s">
        <v>522</v>
      </c>
      <c r="F32" s="464" t="s">
        <v>29</v>
      </c>
      <c r="G32" s="466" t="s">
        <v>522</v>
      </c>
      <c r="H32" s="466" t="s">
        <v>522</v>
      </c>
      <c r="I32" s="468" t="s">
        <v>29</v>
      </c>
      <c r="J32" s="520" t="s">
        <v>577</v>
      </c>
      <c r="K32" s="548" t="s">
        <v>605</v>
      </c>
      <c r="L32" s="548" t="s">
        <v>611</v>
      </c>
      <c r="M32" s="507" t="s">
        <v>29</v>
      </c>
      <c r="N32" s="549" t="s">
        <v>592</v>
      </c>
      <c r="O32" s="549" t="s">
        <v>592</v>
      </c>
      <c r="P32" s="603" t="s">
        <v>654</v>
      </c>
      <c r="Q32" s="507" t="s">
        <v>29</v>
      </c>
      <c r="R32" s="601" t="s">
        <v>665</v>
      </c>
      <c r="S32" s="628" t="s">
        <v>678</v>
      </c>
      <c r="T32" s="632" t="s">
        <v>679</v>
      </c>
      <c r="U32" s="639" t="s">
        <v>679</v>
      </c>
      <c r="V32" s="646" t="s">
        <v>29</v>
      </c>
      <c r="W32" s="649" t="s">
        <v>679</v>
      </c>
      <c r="X32" s="646" t="s">
        <v>29</v>
      </c>
      <c r="Y32" s="654" t="s">
        <v>708</v>
      </c>
      <c r="Z32" s="609"/>
      <c r="AA32" s="609"/>
      <c r="AB32" s="642" t="s">
        <v>422</v>
      </c>
      <c r="AC32" s="118"/>
      <c r="AD32" s="118"/>
      <c r="AE32" s="118"/>
      <c r="AF32" s="118"/>
      <c r="AG32" s="118"/>
      <c r="AH32" s="118"/>
      <c r="AI32" s="118"/>
      <c r="AJ32" s="140">
        <f t="shared" si="5"/>
        <v>17</v>
      </c>
      <c r="AK32" s="140" t="s">
        <v>54</v>
      </c>
      <c r="AL32" s="78" t="s">
        <v>59</v>
      </c>
      <c r="AM32" s="146"/>
      <c r="AN32" s="104" t="s">
        <v>60</v>
      </c>
      <c r="AR32" s="104">
        <v>0</v>
      </c>
    </row>
    <row r="33" spans="1:44" ht="17.100000000000001" customHeight="1" thickBot="1">
      <c r="A33" s="136">
        <v>6</v>
      </c>
      <c r="B33" s="144" t="s">
        <v>61</v>
      </c>
      <c r="C33" s="200" t="s">
        <v>62</v>
      </c>
      <c r="D33" s="467" t="s">
        <v>498</v>
      </c>
      <c r="E33" s="468" t="s">
        <v>29</v>
      </c>
      <c r="F33" s="468" t="s">
        <v>29</v>
      </c>
      <c r="G33" s="466" t="s">
        <v>521</v>
      </c>
      <c r="H33" s="466" t="s">
        <v>521</v>
      </c>
      <c r="I33" s="520" t="s">
        <v>582</v>
      </c>
      <c r="J33" s="520" t="s">
        <v>582</v>
      </c>
      <c r="K33" s="507" t="s">
        <v>29</v>
      </c>
      <c r="L33" s="548" t="s">
        <v>599</v>
      </c>
      <c r="M33" s="557" t="s">
        <v>592</v>
      </c>
      <c r="N33" s="557" t="s">
        <v>592</v>
      </c>
      <c r="O33" s="464" t="s">
        <v>29</v>
      </c>
      <c r="P33" s="594" t="s">
        <v>655</v>
      </c>
      <c r="Q33" s="601" t="s">
        <v>665</v>
      </c>
      <c r="R33" s="613" t="s">
        <v>665</v>
      </c>
      <c r="S33" s="464" t="s">
        <v>29</v>
      </c>
      <c r="T33" s="640" t="s">
        <v>29</v>
      </c>
      <c r="U33" s="649" t="s">
        <v>682</v>
      </c>
      <c r="V33" s="649" t="s">
        <v>682</v>
      </c>
      <c r="W33" s="646" t="s">
        <v>29</v>
      </c>
      <c r="X33" s="659" t="s">
        <v>693</v>
      </c>
      <c r="Y33" s="654" t="s">
        <v>708</v>
      </c>
      <c r="Z33" s="609"/>
      <c r="AA33" s="609"/>
      <c r="AB33" s="606"/>
      <c r="AC33" s="118"/>
      <c r="AD33" s="118"/>
      <c r="AE33" s="118"/>
      <c r="AF33" s="118"/>
      <c r="AG33" s="118"/>
      <c r="AH33" s="118"/>
      <c r="AI33" s="118"/>
      <c r="AJ33" s="140">
        <f t="shared" si="5"/>
        <v>15</v>
      </c>
      <c r="AK33" s="140" t="s">
        <v>24</v>
      </c>
      <c r="AL33" s="78" t="s">
        <v>63</v>
      </c>
      <c r="AM33" s="146"/>
      <c r="AN33" s="104" t="s">
        <v>64</v>
      </c>
      <c r="AR33" s="104">
        <v>0</v>
      </c>
    </row>
    <row r="34" spans="1:44" ht="17.100000000000001" customHeight="1" thickBot="1">
      <c r="A34" s="136">
        <v>7</v>
      </c>
      <c r="B34" s="144" t="s">
        <v>65</v>
      </c>
      <c r="C34" s="200" t="s">
        <v>66</v>
      </c>
      <c r="D34" s="467" t="s">
        <v>517</v>
      </c>
      <c r="E34" s="466" t="s">
        <v>523</v>
      </c>
      <c r="F34" s="466" t="s">
        <v>523</v>
      </c>
      <c r="G34" s="464" t="s">
        <v>29</v>
      </c>
      <c r="H34" s="466" t="s">
        <v>522</v>
      </c>
      <c r="I34" s="520" t="s">
        <v>577</v>
      </c>
      <c r="J34" s="520" t="s">
        <v>577</v>
      </c>
      <c r="K34" s="548" t="s">
        <v>601</v>
      </c>
      <c r="L34" s="507" t="s">
        <v>29</v>
      </c>
      <c r="M34" s="468" t="s">
        <v>29</v>
      </c>
      <c r="N34" s="592" t="s">
        <v>592</v>
      </c>
      <c r="O34" s="468" t="s">
        <v>48</v>
      </c>
      <c r="P34" s="594" t="s">
        <v>653</v>
      </c>
      <c r="Q34" s="594" t="s">
        <v>653</v>
      </c>
      <c r="R34" s="594" t="s">
        <v>653</v>
      </c>
      <c r="S34" s="628" t="s">
        <v>678</v>
      </c>
      <c r="T34" s="552" t="s">
        <v>679</v>
      </c>
      <c r="U34" s="639" t="s">
        <v>679</v>
      </c>
      <c r="V34" s="651" t="s">
        <v>29</v>
      </c>
      <c r="W34" s="651" t="s">
        <v>29</v>
      </c>
      <c r="X34" s="728" t="s">
        <v>714</v>
      </c>
      <c r="Y34" s="654" t="s">
        <v>708</v>
      </c>
      <c r="Z34" s="497" t="s">
        <v>48</v>
      </c>
      <c r="AA34" s="497" t="s">
        <v>48</v>
      </c>
      <c r="AB34" s="606"/>
      <c r="AC34" s="118"/>
      <c r="AD34" s="118"/>
      <c r="AE34" s="118"/>
      <c r="AF34" s="118"/>
      <c r="AG34" s="118"/>
      <c r="AH34" s="118"/>
      <c r="AI34" s="118"/>
      <c r="AJ34" s="140">
        <f t="shared" si="5"/>
        <v>16</v>
      </c>
      <c r="AK34" s="140" t="s">
        <v>54</v>
      </c>
      <c r="AL34" s="78" t="s">
        <v>67</v>
      </c>
      <c r="AM34" s="146"/>
      <c r="AN34" s="104" t="s">
        <v>68</v>
      </c>
      <c r="AP34" s="146"/>
      <c r="AR34" s="104">
        <v>0</v>
      </c>
    </row>
    <row r="35" spans="1:44" ht="17.100000000000001" customHeight="1" thickBot="1">
      <c r="A35" s="192">
        <v>8</v>
      </c>
      <c r="B35" s="144" t="s">
        <v>69</v>
      </c>
      <c r="C35" s="200" t="s">
        <v>70</v>
      </c>
      <c r="D35" s="462" t="s">
        <v>381</v>
      </c>
      <c r="E35" s="463" t="s">
        <v>553</v>
      </c>
      <c r="F35" s="463" t="s">
        <v>553</v>
      </c>
      <c r="G35" s="463" t="s">
        <v>553</v>
      </c>
      <c r="H35" s="464" t="s">
        <v>29</v>
      </c>
      <c r="I35" s="520" t="s">
        <v>583</v>
      </c>
      <c r="J35" s="536" t="s">
        <v>588</v>
      </c>
      <c r="K35" s="548" t="s">
        <v>601</v>
      </c>
      <c r="L35" s="507" t="s">
        <v>29</v>
      </c>
      <c r="M35" s="557" t="s">
        <v>592</v>
      </c>
      <c r="N35" s="468" t="s">
        <v>48</v>
      </c>
      <c r="O35" s="596" t="s">
        <v>652</v>
      </c>
      <c r="P35" s="598" t="s">
        <v>652</v>
      </c>
      <c r="Q35" s="468" t="s">
        <v>48</v>
      </c>
      <c r="R35" s="596" t="s">
        <v>652</v>
      </c>
      <c r="S35" s="629" t="s">
        <v>680</v>
      </c>
      <c r="T35" s="468" t="s">
        <v>48</v>
      </c>
      <c r="U35" s="653" t="s">
        <v>659</v>
      </c>
      <c r="V35" s="525" t="s">
        <v>581</v>
      </c>
      <c r="W35" s="525" t="s">
        <v>581</v>
      </c>
      <c r="X35" s="464" t="s">
        <v>29</v>
      </c>
      <c r="Y35" s="652" t="s">
        <v>558</v>
      </c>
      <c r="Z35" s="525" t="s">
        <v>29</v>
      </c>
      <c r="AA35" s="525" t="s">
        <v>29</v>
      </c>
      <c r="AB35" s="606"/>
      <c r="AC35" s="118"/>
      <c r="AD35" s="118"/>
      <c r="AE35" s="118"/>
      <c r="AF35" s="658" t="s">
        <v>710</v>
      </c>
      <c r="AG35" s="658" t="s">
        <v>710</v>
      </c>
      <c r="AH35" s="118"/>
      <c r="AI35" s="118"/>
      <c r="AJ35" s="140">
        <f t="shared" si="5"/>
        <v>18</v>
      </c>
      <c r="AK35" s="140" t="s">
        <v>24</v>
      </c>
      <c r="AL35" s="78" t="s">
        <v>71</v>
      </c>
      <c r="AN35" s="104" t="s">
        <v>72</v>
      </c>
      <c r="AP35" s="146"/>
      <c r="AR35" s="104">
        <v>0</v>
      </c>
    </row>
    <row r="36" spans="1:44" ht="17.100000000000001" customHeight="1" thickBot="1">
      <c r="A36" s="136">
        <v>9</v>
      </c>
      <c r="B36" s="144" t="s">
        <v>73</v>
      </c>
      <c r="C36" s="200" t="s">
        <v>74</v>
      </c>
      <c r="D36" s="467" t="s">
        <v>499</v>
      </c>
      <c r="E36" s="466" t="s">
        <v>522</v>
      </c>
      <c r="F36" s="466" t="s">
        <v>522</v>
      </c>
      <c r="G36" s="466" t="s">
        <v>522</v>
      </c>
      <c r="H36" s="466" t="s">
        <v>522</v>
      </c>
      <c r="I36" s="464" t="s">
        <v>29</v>
      </c>
      <c r="J36" s="520" t="s">
        <v>582</v>
      </c>
      <c r="K36" s="542" t="s">
        <v>601</v>
      </c>
      <c r="L36" s="542" t="s">
        <v>601</v>
      </c>
      <c r="M36" s="557" t="s">
        <v>593</v>
      </c>
      <c r="N36" s="451" t="s">
        <v>519</v>
      </c>
      <c r="O36" s="451" t="s">
        <v>519</v>
      </c>
      <c r="P36" s="581" t="s">
        <v>519</v>
      </c>
      <c r="Q36" s="451" t="s">
        <v>519</v>
      </c>
      <c r="R36" s="451" t="s">
        <v>519</v>
      </c>
      <c r="S36" s="468" t="s">
        <v>48</v>
      </c>
      <c r="T36" s="451" t="s">
        <v>519</v>
      </c>
      <c r="U36" s="641" t="s">
        <v>519</v>
      </c>
      <c r="V36" s="650" t="s">
        <v>519</v>
      </c>
      <c r="W36" s="650" t="s">
        <v>519</v>
      </c>
      <c r="X36" s="650" t="s">
        <v>519</v>
      </c>
      <c r="Y36" s="654" t="s">
        <v>708</v>
      </c>
      <c r="Z36" s="609"/>
      <c r="AA36" s="609"/>
      <c r="AB36" s="606"/>
      <c r="AC36" s="118"/>
      <c r="AD36" s="118"/>
      <c r="AE36" s="118"/>
      <c r="AF36" s="451" t="s">
        <v>519</v>
      </c>
      <c r="AG36" s="118"/>
      <c r="AH36" s="118"/>
      <c r="AI36" s="118"/>
      <c r="AJ36" s="140">
        <f t="shared" si="5"/>
        <v>21</v>
      </c>
      <c r="AK36" s="140" t="s">
        <v>54</v>
      </c>
      <c r="AL36" s="78" t="s">
        <v>75</v>
      </c>
      <c r="AN36" s="104" t="s">
        <v>76</v>
      </c>
      <c r="AP36" s="146"/>
      <c r="AR36" s="104">
        <v>0</v>
      </c>
    </row>
    <row r="37" spans="1:44" ht="17.100000000000001" customHeight="1" thickBot="1">
      <c r="A37" s="192">
        <v>10</v>
      </c>
      <c r="B37" s="144" t="s">
        <v>77</v>
      </c>
      <c r="C37" s="200" t="s">
        <v>78</v>
      </c>
      <c r="D37" s="468" t="s">
        <v>29</v>
      </c>
      <c r="E37" s="468" t="s">
        <v>29</v>
      </c>
      <c r="F37" s="478" t="s">
        <v>522</v>
      </c>
      <c r="G37" s="478" t="s">
        <v>522</v>
      </c>
      <c r="H37" s="504" t="s">
        <v>572</v>
      </c>
      <c r="I37" s="520" t="s">
        <v>577</v>
      </c>
      <c r="J37" s="520" t="s">
        <v>577</v>
      </c>
      <c r="K37" s="548" t="s">
        <v>605</v>
      </c>
      <c r="L37" s="464" t="s">
        <v>29</v>
      </c>
      <c r="M37" s="557" t="s">
        <v>592</v>
      </c>
      <c r="N37" s="557" t="s">
        <v>592</v>
      </c>
      <c r="O37" s="557" t="s">
        <v>592</v>
      </c>
      <c r="P37" s="584" t="s">
        <v>29</v>
      </c>
      <c r="Q37" s="603" t="s">
        <v>653</v>
      </c>
      <c r="R37" s="594" t="s">
        <v>653</v>
      </c>
      <c r="S37" s="628" t="s">
        <v>678</v>
      </c>
      <c r="T37" s="552" t="s">
        <v>682</v>
      </c>
      <c r="U37" s="464" t="s">
        <v>29</v>
      </c>
      <c r="V37" s="645" t="s">
        <v>679</v>
      </c>
      <c r="W37" s="464" t="s">
        <v>29</v>
      </c>
      <c r="X37" s="648" t="s">
        <v>694</v>
      </c>
      <c r="Y37" s="654" t="s">
        <v>708</v>
      </c>
      <c r="Z37" s="608"/>
      <c r="AA37" s="608"/>
      <c r="AB37" s="118"/>
      <c r="AC37" s="118"/>
      <c r="AD37" s="118"/>
      <c r="AE37" s="118"/>
      <c r="AF37" s="451" t="s">
        <v>422</v>
      </c>
      <c r="AG37" s="118"/>
      <c r="AH37" s="118"/>
      <c r="AI37" s="118"/>
      <c r="AJ37" s="140">
        <f t="shared" si="5"/>
        <v>17</v>
      </c>
      <c r="AK37" s="140" t="s">
        <v>54</v>
      </c>
      <c r="AL37" s="78" t="s">
        <v>79</v>
      </c>
      <c r="AN37" s="104" t="s">
        <v>80</v>
      </c>
      <c r="AP37" s="146"/>
      <c r="AR37" s="104">
        <v>0</v>
      </c>
    </row>
    <row r="38" spans="1:44" ht="17.100000000000001" customHeight="1" thickBot="1">
      <c r="A38" s="136">
        <v>11</v>
      </c>
      <c r="B38" s="144" t="s">
        <v>81</v>
      </c>
      <c r="C38" s="202" t="s">
        <v>82</v>
      </c>
      <c r="D38" s="467" t="s">
        <v>516</v>
      </c>
      <c r="E38" s="466" t="s">
        <v>523</v>
      </c>
      <c r="F38" s="464" t="s">
        <v>29</v>
      </c>
      <c r="G38" s="466" t="s">
        <v>523</v>
      </c>
      <c r="H38" s="468" t="s">
        <v>29</v>
      </c>
      <c r="I38" s="468" t="s">
        <v>29</v>
      </c>
      <c r="J38" s="520" t="s">
        <v>582</v>
      </c>
      <c r="K38" s="548" t="s">
        <v>604</v>
      </c>
      <c r="L38" s="542" t="s">
        <v>600</v>
      </c>
      <c r="M38" s="507" t="s">
        <v>29</v>
      </c>
      <c r="N38" s="549" t="s">
        <v>593</v>
      </c>
      <c r="O38" s="549" t="s">
        <v>593</v>
      </c>
      <c r="P38" s="603" t="s">
        <v>654</v>
      </c>
      <c r="Q38" s="601" t="s">
        <v>665</v>
      </c>
      <c r="R38" s="464" t="s">
        <v>29</v>
      </c>
      <c r="S38" s="628" t="s">
        <v>678</v>
      </c>
      <c r="T38" s="630" t="s">
        <v>683</v>
      </c>
      <c r="U38" s="464" t="s">
        <v>29</v>
      </c>
      <c r="V38" s="645" t="s">
        <v>679</v>
      </c>
      <c r="W38" s="525" t="s">
        <v>711</v>
      </c>
      <c r="X38" s="648" t="s">
        <v>694</v>
      </c>
      <c r="Y38" s="470" t="s">
        <v>558</v>
      </c>
      <c r="Z38" s="654" t="s">
        <v>708</v>
      </c>
      <c r="AA38" s="118"/>
      <c r="AB38" s="118"/>
      <c r="AC38" s="118"/>
      <c r="AD38" s="118"/>
      <c r="AE38" s="118"/>
      <c r="AF38" s="118"/>
      <c r="AG38" s="118"/>
      <c r="AH38" s="118"/>
      <c r="AI38" s="118"/>
      <c r="AJ38" s="140">
        <f t="shared" si="5"/>
        <v>17</v>
      </c>
      <c r="AK38" s="140" t="s">
        <v>24</v>
      </c>
      <c r="AL38" s="78" t="s">
        <v>83</v>
      </c>
      <c r="AM38" s="146"/>
      <c r="AN38" s="104" t="s">
        <v>84</v>
      </c>
      <c r="AP38" s="146"/>
      <c r="AR38" s="104">
        <v>0</v>
      </c>
    </row>
    <row r="39" spans="1:44" ht="17.100000000000001" customHeight="1" thickBot="1">
      <c r="A39" s="192">
        <v>12</v>
      </c>
      <c r="B39" s="144" t="s">
        <v>85</v>
      </c>
      <c r="C39" s="202" t="s">
        <v>86</v>
      </c>
      <c r="D39" s="465" t="s">
        <v>381</v>
      </c>
      <c r="E39" s="466" t="s">
        <v>523</v>
      </c>
      <c r="F39" s="466" t="s">
        <v>523</v>
      </c>
      <c r="G39" s="509" t="s">
        <v>574</v>
      </c>
      <c r="H39" s="504" t="s">
        <v>570</v>
      </c>
      <c r="I39" s="520" t="s">
        <v>577</v>
      </c>
      <c r="J39" s="520" t="s">
        <v>577</v>
      </c>
      <c r="K39" s="468" t="s">
        <v>29</v>
      </c>
      <c r="L39" s="468" t="s">
        <v>29</v>
      </c>
      <c r="M39" s="525" t="s">
        <v>581</v>
      </c>
      <c r="N39" s="525" t="s">
        <v>581</v>
      </c>
      <c r="O39" s="525" t="s">
        <v>581</v>
      </c>
      <c r="P39" s="600" t="s">
        <v>581</v>
      </c>
      <c r="Q39" s="525" t="s">
        <v>581</v>
      </c>
      <c r="R39" s="525" t="s">
        <v>581</v>
      </c>
      <c r="S39" s="464" t="s">
        <v>29</v>
      </c>
      <c r="T39" s="552" t="s">
        <v>682</v>
      </c>
      <c r="U39" s="552" t="s">
        <v>682</v>
      </c>
      <c r="V39" s="464" t="s">
        <v>29</v>
      </c>
      <c r="W39" s="552" t="s">
        <v>679</v>
      </c>
      <c r="X39" s="728" t="s">
        <v>714</v>
      </c>
      <c r="Y39" s="654" t="s">
        <v>708</v>
      </c>
      <c r="Z39" s="118"/>
      <c r="AA39" s="118"/>
      <c r="AB39" s="451" t="s">
        <v>422</v>
      </c>
      <c r="AC39" s="118"/>
      <c r="AD39" s="118"/>
      <c r="AE39" s="118"/>
      <c r="AF39" s="118"/>
      <c r="AG39" s="118"/>
      <c r="AH39" s="118"/>
      <c r="AI39" s="118"/>
      <c r="AJ39" s="140">
        <f t="shared" si="5"/>
        <v>19</v>
      </c>
      <c r="AK39" s="140" t="s">
        <v>24</v>
      </c>
      <c r="AL39" s="78" t="s">
        <v>87</v>
      </c>
      <c r="AM39" s="143"/>
      <c r="AN39" s="104" t="s">
        <v>88</v>
      </c>
      <c r="AP39" s="146"/>
      <c r="AR39" s="104">
        <v>0</v>
      </c>
    </row>
    <row r="40" spans="1:44" ht="17.100000000000001" customHeight="1" thickBot="1">
      <c r="A40" s="136">
        <v>13</v>
      </c>
      <c r="B40" s="144" t="s">
        <v>89</v>
      </c>
      <c r="C40" s="200" t="s">
        <v>90</v>
      </c>
      <c r="D40" s="467" t="s">
        <v>499</v>
      </c>
      <c r="E40" s="468" t="s">
        <v>48</v>
      </c>
      <c r="F40" s="468" t="s">
        <v>48</v>
      </c>
      <c r="G40" s="491" t="s">
        <v>567</v>
      </c>
      <c r="H40" s="504" t="s">
        <v>570</v>
      </c>
      <c r="I40" s="520" t="s">
        <v>582</v>
      </c>
      <c r="J40" s="520" t="s">
        <v>582</v>
      </c>
      <c r="K40" s="542" t="s">
        <v>601</v>
      </c>
      <c r="L40" s="468" t="s">
        <v>48</v>
      </c>
      <c r="M40" s="525" t="s">
        <v>581</v>
      </c>
      <c r="N40" s="468" t="s">
        <v>29</v>
      </c>
      <c r="O40" s="525" t="s">
        <v>581</v>
      </c>
      <c r="P40" s="525" t="s">
        <v>581</v>
      </c>
      <c r="Q40" s="525" t="s">
        <v>581</v>
      </c>
      <c r="R40" s="525" t="s">
        <v>581</v>
      </c>
      <c r="S40" s="464" t="s">
        <v>29</v>
      </c>
      <c r="T40" s="630" t="s">
        <v>683</v>
      </c>
      <c r="U40" s="464" t="s">
        <v>29</v>
      </c>
      <c r="V40" s="497" t="s">
        <v>48</v>
      </c>
      <c r="W40" s="552" t="s">
        <v>679</v>
      </c>
      <c r="X40" s="728" t="s">
        <v>716</v>
      </c>
      <c r="Y40" s="654" t="s">
        <v>708</v>
      </c>
      <c r="Z40" s="118"/>
      <c r="AA40" s="118"/>
      <c r="AB40" s="118"/>
      <c r="AC40" s="451" t="s">
        <v>422</v>
      </c>
      <c r="AD40" s="118"/>
      <c r="AE40" s="118"/>
      <c r="AF40" s="468" t="s">
        <v>48</v>
      </c>
      <c r="AG40" s="118"/>
      <c r="AH40" s="118"/>
      <c r="AI40" s="118"/>
      <c r="AJ40" s="140">
        <f t="shared" si="5"/>
        <v>16</v>
      </c>
      <c r="AK40" s="140" t="s">
        <v>24</v>
      </c>
      <c r="AL40" s="78" t="s">
        <v>91</v>
      </c>
      <c r="AM40" s="143"/>
      <c r="AN40" s="104" t="s">
        <v>92</v>
      </c>
      <c r="AP40" s="145"/>
      <c r="AR40" s="104">
        <v>0</v>
      </c>
    </row>
    <row r="41" spans="1:44" ht="17.100000000000001" customHeight="1" thickBot="1">
      <c r="A41" s="136">
        <v>14</v>
      </c>
      <c r="B41" s="147" t="s">
        <v>93</v>
      </c>
      <c r="C41" s="200" t="s">
        <v>94</v>
      </c>
      <c r="D41" s="464" t="s">
        <v>29</v>
      </c>
      <c r="E41" s="477" t="s">
        <v>565</v>
      </c>
      <c r="F41" s="466" t="s">
        <v>523</v>
      </c>
      <c r="G41" s="466" t="s">
        <v>523</v>
      </c>
      <c r="H41" s="464" t="s">
        <v>29</v>
      </c>
      <c r="I41" s="520" t="s">
        <v>578</v>
      </c>
      <c r="J41" s="468" t="s">
        <v>48</v>
      </c>
      <c r="K41" s="542" t="s">
        <v>602</v>
      </c>
      <c r="L41" s="542" t="s">
        <v>602</v>
      </c>
      <c r="M41" s="549" t="s">
        <v>594</v>
      </c>
      <c r="N41" s="549" t="s">
        <v>594</v>
      </c>
      <c r="O41" s="464" t="s">
        <v>29</v>
      </c>
      <c r="P41" s="603" t="s">
        <v>656</v>
      </c>
      <c r="Q41" s="594" t="s">
        <v>656</v>
      </c>
      <c r="R41" s="468" t="s">
        <v>48</v>
      </c>
      <c r="S41" s="594" t="s">
        <v>656</v>
      </c>
      <c r="T41" s="633" t="s">
        <v>685</v>
      </c>
      <c r="U41" s="464" t="s">
        <v>29</v>
      </c>
      <c r="V41" s="552" t="s">
        <v>679</v>
      </c>
      <c r="W41" s="552" t="s">
        <v>679</v>
      </c>
      <c r="X41" s="648" t="s">
        <v>695</v>
      </c>
      <c r="Y41" s="464" t="s">
        <v>29</v>
      </c>
      <c r="Z41" s="118"/>
      <c r="AA41" s="118"/>
      <c r="AB41" s="451" t="s">
        <v>422</v>
      </c>
      <c r="AC41" s="118"/>
      <c r="AD41" s="118"/>
      <c r="AE41" s="118"/>
      <c r="AF41" s="118"/>
      <c r="AG41" s="118"/>
      <c r="AH41" s="468" t="s">
        <v>48</v>
      </c>
      <c r="AI41" s="118"/>
      <c r="AJ41" s="140">
        <f t="shared" si="5"/>
        <v>16</v>
      </c>
      <c r="AK41" s="140" t="s">
        <v>95</v>
      </c>
      <c r="AL41" s="78" t="s">
        <v>96</v>
      </c>
      <c r="AM41" s="148"/>
      <c r="AN41" s="104" t="s">
        <v>97</v>
      </c>
      <c r="AR41" s="104">
        <v>0</v>
      </c>
    </row>
    <row r="42" spans="1:44" ht="17.100000000000001" customHeight="1" thickBot="1">
      <c r="A42" s="136">
        <v>15</v>
      </c>
      <c r="B42" s="149" t="s">
        <v>98</v>
      </c>
      <c r="C42" s="199" t="s">
        <v>99</v>
      </c>
      <c r="D42" s="462" t="s">
        <v>383</v>
      </c>
      <c r="E42" s="335" t="s">
        <v>383</v>
      </c>
      <c r="F42" s="468" t="s">
        <v>29</v>
      </c>
      <c r="G42" s="468" t="s">
        <v>29</v>
      </c>
      <c r="H42" s="480" t="s">
        <v>553</v>
      </c>
      <c r="I42" s="463" t="s">
        <v>553</v>
      </c>
      <c r="J42" s="520" t="s">
        <v>578</v>
      </c>
      <c r="K42" s="468" t="s">
        <v>48</v>
      </c>
      <c r="L42" s="546" t="s">
        <v>48</v>
      </c>
      <c r="M42" s="468" t="s">
        <v>48</v>
      </c>
      <c r="N42" s="451" t="s">
        <v>519</v>
      </c>
      <c r="O42" s="451" t="s">
        <v>519</v>
      </c>
      <c r="P42" s="581" t="s">
        <v>519</v>
      </c>
      <c r="Q42" s="451" t="s">
        <v>519</v>
      </c>
      <c r="R42" s="451" t="s">
        <v>519</v>
      </c>
      <c r="S42" s="451" t="s">
        <v>519</v>
      </c>
      <c r="T42" s="451" t="s">
        <v>519</v>
      </c>
      <c r="U42" s="451" t="s">
        <v>519</v>
      </c>
      <c r="V42" s="451" t="s">
        <v>519</v>
      </c>
      <c r="W42" s="451" t="s">
        <v>519</v>
      </c>
      <c r="X42" s="451" t="s">
        <v>519</v>
      </c>
      <c r="Y42" s="654" t="s">
        <v>708</v>
      </c>
      <c r="Z42" s="525" t="s">
        <v>29</v>
      </c>
      <c r="AA42" s="468" t="s">
        <v>48</v>
      </c>
      <c r="AB42" s="451" t="s">
        <v>422</v>
      </c>
      <c r="AC42" s="451" t="s">
        <v>519</v>
      </c>
      <c r="AD42" s="118"/>
      <c r="AE42" s="118"/>
      <c r="AF42" s="118"/>
      <c r="AG42" s="118"/>
      <c r="AH42" s="118"/>
      <c r="AI42" s="118"/>
      <c r="AJ42" s="140">
        <f t="shared" si="5"/>
        <v>19</v>
      </c>
      <c r="AK42" s="140" t="s">
        <v>95</v>
      </c>
      <c r="AL42" s="78" t="s">
        <v>100</v>
      </c>
      <c r="AM42" s="143"/>
      <c r="AN42" s="104" t="s">
        <v>101</v>
      </c>
      <c r="AR42" s="104">
        <v>0</v>
      </c>
    </row>
    <row r="43" spans="1:44" ht="17.100000000000001" customHeight="1" thickBot="1">
      <c r="A43" s="192">
        <v>16</v>
      </c>
      <c r="B43" s="149" t="s">
        <v>102</v>
      </c>
      <c r="C43" s="199" t="s">
        <v>103</v>
      </c>
      <c r="D43" s="462" t="s">
        <v>383</v>
      </c>
      <c r="E43" s="477" t="s">
        <v>565</v>
      </c>
      <c r="F43" s="477" t="s">
        <v>565</v>
      </c>
      <c r="G43" s="464" t="s">
        <v>29</v>
      </c>
      <c r="H43" s="504" t="s">
        <v>570</v>
      </c>
      <c r="I43" s="468" t="s">
        <v>48</v>
      </c>
      <c r="J43" s="545" t="s">
        <v>578</v>
      </c>
      <c r="K43" s="551" t="s">
        <v>602</v>
      </c>
      <c r="L43" s="548" t="s">
        <v>611</v>
      </c>
      <c r="M43" s="549" t="s">
        <v>594</v>
      </c>
      <c r="N43" s="549" t="s">
        <v>594</v>
      </c>
      <c r="O43" s="549" t="s">
        <v>594</v>
      </c>
      <c r="P43" s="464" t="s">
        <v>29</v>
      </c>
      <c r="Q43" s="594" t="s">
        <v>656</v>
      </c>
      <c r="R43" s="594" t="s">
        <v>656</v>
      </c>
      <c r="S43" s="594" t="s">
        <v>656</v>
      </c>
      <c r="T43" s="552" t="s">
        <v>679</v>
      </c>
      <c r="U43" s="552" t="s">
        <v>679</v>
      </c>
      <c r="V43" s="525" t="s">
        <v>29</v>
      </c>
      <c r="W43" s="525" t="s">
        <v>29</v>
      </c>
      <c r="X43" s="525" t="s">
        <v>29</v>
      </c>
      <c r="Y43" s="451" t="s">
        <v>379</v>
      </c>
      <c r="Z43" s="464" t="s">
        <v>29</v>
      </c>
      <c r="AA43" s="118"/>
      <c r="AB43" s="451" t="s">
        <v>379</v>
      </c>
      <c r="AC43" s="118"/>
      <c r="AD43" s="468" t="s">
        <v>48</v>
      </c>
      <c r="AE43" s="118"/>
      <c r="AF43" s="118"/>
      <c r="AG43" s="468" t="s">
        <v>48</v>
      </c>
      <c r="AH43" s="118"/>
      <c r="AI43" s="118"/>
      <c r="AJ43" s="140">
        <f t="shared" si="5"/>
        <v>17</v>
      </c>
      <c r="AK43" s="140" t="s">
        <v>31</v>
      </c>
      <c r="AL43" s="78" t="s">
        <v>104</v>
      </c>
      <c r="AM43" s="141"/>
      <c r="AN43" s="104" t="s">
        <v>105</v>
      </c>
    </row>
    <row r="44" spans="1:44" ht="17.100000000000001" customHeight="1" thickBot="1">
      <c r="A44" s="192">
        <v>17</v>
      </c>
      <c r="B44" s="149" t="s">
        <v>106</v>
      </c>
      <c r="C44" s="199" t="s">
        <v>107</v>
      </c>
      <c r="D44" s="467" t="s">
        <v>497</v>
      </c>
      <c r="E44" s="464" t="s">
        <v>29</v>
      </c>
      <c r="F44" s="466" t="s">
        <v>522</v>
      </c>
      <c r="G44" s="477" t="s">
        <v>565</v>
      </c>
      <c r="H44" s="461" t="s">
        <v>522</v>
      </c>
      <c r="I44" s="520" t="s">
        <v>583</v>
      </c>
      <c r="J44" s="536" t="s">
        <v>588</v>
      </c>
      <c r="K44" s="547" t="s">
        <v>29</v>
      </c>
      <c r="L44" s="560" t="s">
        <v>602</v>
      </c>
      <c r="M44" s="549" t="s">
        <v>594</v>
      </c>
      <c r="N44" s="451" t="s">
        <v>519</v>
      </c>
      <c r="O44" s="451" t="s">
        <v>519</v>
      </c>
      <c r="P44" s="581" t="s">
        <v>519</v>
      </c>
      <c r="Q44" s="451" t="s">
        <v>519</v>
      </c>
      <c r="R44" s="451" t="s">
        <v>519</v>
      </c>
      <c r="S44" s="451" t="s">
        <v>519</v>
      </c>
      <c r="T44" s="451" t="s">
        <v>519</v>
      </c>
      <c r="U44" s="451" t="s">
        <v>519</v>
      </c>
      <c r="V44" s="451" t="s">
        <v>519</v>
      </c>
      <c r="W44" s="451" t="s">
        <v>519</v>
      </c>
      <c r="X44" s="451" t="s">
        <v>519</v>
      </c>
      <c r="Y44" s="729" t="s">
        <v>708</v>
      </c>
      <c r="Z44" s="451" t="s">
        <v>519</v>
      </c>
      <c r="AA44" s="118"/>
      <c r="AB44" s="118"/>
      <c r="AC44" s="118"/>
      <c r="AD44" s="118"/>
      <c r="AE44" s="118"/>
      <c r="AF44" s="118"/>
      <c r="AG44" s="118"/>
      <c r="AH44" s="118"/>
      <c r="AI44" s="118"/>
      <c r="AJ44" s="140">
        <f t="shared" si="5"/>
        <v>21</v>
      </c>
      <c r="AK44" s="140" t="s">
        <v>95</v>
      </c>
      <c r="AL44" s="78" t="s">
        <v>108</v>
      </c>
      <c r="AM44" s="143"/>
      <c r="AN44" s="104" t="s">
        <v>109</v>
      </c>
      <c r="AR44" s="104">
        <v>0</v>
      </c>
    </row>
    <row r="45" spans="1:44" ht="17.100000000000001" customHeight="1" thickBot="1">
      <c r="A45" s="192">
        <v>18</v>
      </c>
      <c r="B45" s="150" t="s">
        <v>110</v>
      </c>
      <c r="C45" s="200" t="s">
        <v>111</v>
      </c>
      <c r="D45" s="459" t="s">
        <v>382</v>
      </c>
      <c r="E45" s="460" t="s">
        <v>29</v>
      </c>
      <c r="F45" s="461" t="s">
        <v>522</v>
      </c>
      <c r="G45" s="461" t="s">
        <v>522</v>
      </c>
      <c r="H45" s="461" t="s">
        <v>522</v>
      </c>
      <c r="I45" s="520" t="s">
        <v>582</v>
      </c>
      <c r="J45" s="507" t="s">
        <v>29</v>
      </c>
      <c r="K45" s="451" t="s">
        <v>604</v>
      </c>
      <c r="L45" s="556" t="s">
        <v>600</v>
      </c>
      <c r="M45" s="549" t="s">
        <v>593</v>
      </c>
      <c r="N45" s="549" t="s">
        <v>593</v>
      </c>
      <c r="O45" s="525" t="s">
        <v>29</v>
      </c>
      <c r="P45" s="594" t="s">
        <v>655</v>
      </c>
      <c r="Q45" s="601" t="s">
        <v>665</v>
      </c>
      <c r="R45" s="601" t="s">
        <v>665</v>
      </c>
      <c r="S45" s="628" t="s">
        <v>678</v>
      </c>
      <c r="T45" s="552" t="s">
        <v>679</v>
      </c>
      <c r="U45" s="468" t="s">
        <v>29</v>
      </c>
      <c r="V45" s="552" t="s">
        <v>679</v>
      </c>
      <c r="W45" s="552" t="s">
        <v>679</v>
      </c>
      <c r="X45" s="728" t="s">
        <v>714</v>
      </c>
      <c r="Y45" s="654" t="s">
        <v>708</v>
      </c>
      <c r="Z45" s="525" t="s">
        <v>29</v>
      </c>
      <c r="AA45" s="525" t="s">
        <v>29</v>
      </c>
      <c r="AB45" s="451" t="s">
        <v>422</v>
      </c>
      <c r="AC45" s="118"/>
      <c r="AD45" s="118"/>
      <c r="AE45" s="118"/>
      <c r="AF45" s="118"/>
      <c r="AG45" s="118"/>
      <c r="AH45" s="118"/>
      <c r="AI45" s="118"/>
      <c r="AJ45" s="140">
        <f t="shared" si="5"/>
        <v>19</v>
      </c>
      <c r="AK45" s="140" t="s">
        <v>112</v>
      </c>
      <c r="AL45" s="78" t="s">
        <v>113</v>
      </c>
      <c r="AM45" s="143"/>
      <c r="AN45" s="104" t="s">
        <v>114</v>
      </c>
    </row>
    <row r="46" spans="1:44" ht="17.100000000000001" customHeight="1" thickBot="1">
      <c r="A46" s="136">
        <v>19</v>
      </c>
      <c r="B46" s="150" t="s">
        <v>115</v>
      </c>
      <c r="C46" s="200" t="s">
        <v>116</v>
      </c>
      <c r="D46" s="439" t="s">
        <v>499</v>
      </c>
      <c r="E46" s="453" t="s">
        <v>522</v>
      </c>
      <c r="F46" s="453" t="s">
        <v>522</v>
      </c>
      <c r="G46" s="320" t="s">
        <v>29</v>
      </c>
      <c r="H46" s="504" t="s">
        <v>570</v>
      </c>
      <c r="I46" s="520" t="s">
        <v>577</v>
      </c>
      <c r="J46" s="520" t="s">
        <v>577</v>
      </c>
      <c r="K46" s="464" t="s">
        <v>29</v>
      </c>
      <c r="L46" s="542" t="s">
        <v>601</v>
      </c>
      <c r="M46" s="549" t="s">
        <v>592</v>
      </c>
      <c r="N46" s="549" t="s">
        <v>592</v>
      </c>
      <c r="O46" s="464" t="s">
        <v>29</v>
      </c>
      <c r="P46" s="603" t="s">
        <v>653</v>
      </c>
      <c r="Q46" s="594" t="s">
        <v>653</v>
      </c>
      <c r="R46" s="594" t="s">
        <v>653</v>
      </c>
      <c r="S46" s="464" t="s">
        <v>29</v>
      </c>
      <c r="T46" s="552" t="s">
        <v>679</v>
      </c>
      <c r="U46" s="552" t="s">
        <v>679</v>
      </c>
      <c r="V46" s="552" t="s">
        <v>679</v>
      </c>
      <c r="W46" s="464" t="s">
        <v>29</v>
      </c>
      <c r="X46" s="648" t="s">
        <v>694</v>
      </c>
      <c r="Y46" s="654" t="s">
        <v>708</v>
      </c>
      <c r="Z46" s="118"/>
      <c r="AA46" s="118"/>
      <c r="AB46" s="118"/>
      <c r="AC46" s="118"/>
      <c r="AD46" s="118"/>
      <c r="AE46" s="118"/>
      <c r="AF46" s="451" t="s">
        <v>422</v>
      </c>
      <c r="AG46" s="118"/>
      <c r="AH46" s="118"/>
      <c r="AI46" s="118"/>
      <c r="AJ46" s="140">
        <f t="shared" si="5"/>
        <v>18</v>
      </c>
      <c r="AK46" s="140" t="s">
        <v>112</v>
      </c>
      <c r="AL46" s="78" t="s">
        <v>117</v>
      </c>
      <c r="AM46" s="151"/>
      <c r="AN46" s="104" t="s">
        <v>118</v>
      </c>
    </row>
    <row r="47" spans="1:44" ht="17.100000000000001" customHeight="1" thickBot="1">
      <c r="A47" s="192">
        <v>20</v>
      </c>
      <c r="B47" s="150" t="s">
        <v>119</v>
      </c>
      <c r="C47" s="200" t="s">
        <v>120</v>
      </c>
      <c r="D47" s="320" t="s">
        <v>29</v>
      </c>
      <c r="E47" s="477" t="s">
        <v>565</v>
      </c>
      <c r="F47" s="453" t="s">
        <v>523</v>
      </c>
      <c r="G47" s="453" t="s">
        <v>523</v>
      </c>
      <c r="H47" s="320" t="s">
        <v>29</v>
      </c>
      <c r="I47" s="520" t="s">
        <v>578</v>
      </c>
      <c r="J47" s="520" t="s">
        <v>578</v>
      </c>
      <c r="K47" s="542" t="s">
        <v>602</v>
      </c>
      <c r="L47" s="464" t="s">
        <v>29</v>
      </c>
      <c r="M47" s="554" t="s">
        <v>29</v>
      </c>
      <c r="N47" s="549" t="s">
        <v>594</v>
      </c>
      <c r="O47" s="549" t="s">
        <v>594</v>
      </c>
      <c r="P47" s="603" t="s">
        <v>656</v>
      </c>
      <c r="Q47" s="464" t="s">
        <v>29</v>
      </c>
      <c r="R47" s="601" t="s">
        <v>665</v>
      </c>
      <c r="S47" s="552" t="s">
        <v>680</v>
      </c>
      <c r="T47" s="552" t="s">
        <v>682</v>
      </c>
      <c r="U47" s="552" t="s">
        <v>682</v>
      </c>
      <c r="V47" s="464" t="s">
        <v>29</v>
      </c>
      <c r="W47" s="552" t="s">
        <v>679</v>
      </c>
      <c r="X47" s="464" t="s">
        <v>29</v>
      </c>
      <c r="Y47" s="451" t="s">
        <v>379</v>
      </c>
      <c r="Z47" s="118"/>
      <c r="AA47" s="118"/>
      <c r="AB47" s="451" t="s">
        <v>379</v>
      </c>
      <c r="AC47" s="118"/>
      <c r="AD47" s="118"/>
      <c r="AE47" s="118"/>
      <c r="AF47" s="118"/>
      <c r="AG47" s="118"/>
      <c r="AH47" s="118"/>
      <c r="AI47" s="118"/>
      <c r="AJ47" s="140">
        <f t="shared" si="5"/>
        <v>16</v>
      </c>
      <c r="AK47" s="140" t="s">
        <v>121</v>
      </c>
      <c r="AL47" s="78" t="s">
        <v>122</v>
      </c>
      <c r="AM47" s="152"/>
      <c r="AN47" s="104" t="s">
        <v>123</v>
      </c>
    </row>
    <row r="48" spans="1:44" ht="17.100000000000001" customHeight="1" thickBot="1">
      <c r="A48" s="136">
        <v>21</v>
      </c>
      <c r="B48" s="153" t="s">
        <v>124</v>
      </c>
      <c r="C48" s="200" t="s">
        <v>125</v>
      </c>
      <c r="D48" s="439" t="s">
        <v>517</v>
      </c>
      <c r="E48" s="320" t="s">
        <v>29</v>
      </c>
      <c r="F48" s="453" t="s">
        <v>522</v>
      </c>
      <c r="G48" s="478" t="s">
        <v>567</v>
      </c>
      <c r="H48" s="504" t="s">
        <v>570</v>
      </c>
      <c r="I48" s="520" t="s">
        <v>577</v>
      </c>
      <c r="J48" s="464" t="s">
        <v>29</v>
      </c>
      <c r="K48" s="548" t="s">
        <v>605</v>
      </c>
      <c r="L48" s="542" t="s">
        <v>600</v>
      </c>
      <c r="M48" s="549" t="s">
        <v>593</v>
      </c>
      <c r="N48" s="464" t="s">
        <v>29</v>
      </c>
      <c r="O48" s="549" t="s">
        <v>593</v>
      </c>
      <c r="P48" s="581" t="s">
        <v>520</v>
      </c>
      <c r="Q48" s="602" t="s">
        <v>435</v>
      </c>
      <c r="R48" s="464" t="s">
        <v>29</v>
      </c>
      <c r="S48" s="602" t="s">
        <v>435</v>
      </c>
      <c r="T48" s="552" t="s">
        <v>679</v>
      </c>
      <c r="U48" s="552" t="s">
        <v>679</v>
      </c>
      <c r="V48" s="464" t="s">
        <v>29</v>
      </c>
      <c r="W48" s="552" t="s">
        <v>679</v>
      </c>
      <c r="X48" s="728" t="s">
        <v>714</v>
      </c>
      <c r="Y48" s="654" t="s">
        <v>708</v>
      </c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40">
        <f t="shared" si="5"/>
        <v>17</v>
      </c>
      <c r="AK48" s="140" t="s">
        <v>112</v>
      </c>
      <c r="AL48" s="78" t="s">
        <v>126</v>
      </c>
      <c r="AM48" s="143"/>
      <c r="AN48" s="104" t="s">
        <v>127</v>
      </c>
    </row>
    <row r="49" spans="1:42" ht="17.100000000000001" customHeight="1" thickBot="1">
      <c r="A49" s="192">
        <v>22</v>
      </c>
      <c r="B49" s="154" t="s">
        <v>128</v>
      </c>
      <c r="C49" s="200" t="s">
        <v>129</v>
      </c>
      <c r="D49" s="348" t="s">
        <v>381</v>
      </c>
      <c r="E49" s="453" t="s">
        <v>523</v>
      </c>
      <c r="F49" s="320" t="s">
        <v>29</v>
      </c>
      <c r="G49" s="453" t="s">
        <v>522</v>
      </c>
      <c r="H49" s="453" t="s">
        <v>522</v>
      </c>
      <c r="I49" s="520" t="s">
        <v>582</v>
      </c>
      <c r="J49" s="520" t="s">
        <v>582</v>
      </c>
      <c r="K49" s="542" t="s">
        <v>601</v>
      </c>
      <c r="L49" s="548" t="s">
        <v>601</v>
      </c>
      <c r="M49" s="534" t="s">
        <v>29</v>
      </c>
      <c r="N49" s="549" t="s">
        <v>592</v>
      </c>
      <c r="O49" s="549" t="s">
        <v>592</v>
      </c>
      <c r="P49" s="603" t="s">
        <v>654</v>
      </c>
      <c r="Q49" s="601" t="s">
        <v>665</v>
      </c>
      <c r="R49" s="601" t="s">
        <v>665</v>
      </c>
      <c r="S49" s="464" t="s">
        <v>29</v>
      </c>
      <c r="T49" s="552" t="s">
        <v>682</v>
      </c>
      <c r="U49" s="552" t="s">
        <v>682</v>
      </c>
      <c r="V49" s="468" t="s">
        <v>29</v>
      </c>
      <c r="W49" s="629" t="s">
        <v>684</v>
      </c>
      <c r="X49" s="728" t="s">
        <v>714</v>
      </c>
      <c r="Y49" s="654" t="s">
        <v>708</v>
      </c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40">
        <f t="shared" si="5"/>
        <v>18</v>
      </c>
      <c r="AK49" s="140" t="s">
        <v>112</v>
      </c>
      <c r="AL49" s="78" t="s">
        <v>130</v>
      </c>
      <c r="AM49" s="143"/>
      <c r="AN49" s="104" t="s">
        <v>131</v>
      </c>
      <c r="AO49" s="104" t="s">
        <v>132</v>
      </c>
    </row>
    <row r="50" spans="1:42" ht="17.100000000000001" customHeight="1" thickBot="1">
      <c r="A50" s="136">
        <v>23</v>
      </c>
      <c r="B50" s="154" t="s">
        <v>133</v>
      </c>
      <c r="C50" s="200" t="s">
        <v>134</v>
      </c>
      <c r="D50" s="439" t="s">
        <v>499</v>
      </c>
      <c r="E50" s="453" t="s">
        <v>522</v>
      </c>
      <c r="F50" s="320" t="s">
        <v>29</v>
      </c>
      <c r="G50" s="453" t="s">
        <v>522</v>
      </c>
      <c r="H50" s="453" t="s">
        <v>522</v>
      </c>
      <c r="I50" s="520" t="s">
        <v>583</v>
      </c>
      <c r="J50" s="536" t="s">
        <v>588</v>
      </c>
      <c r="K50" s="508" t="s">
        <v>29</v>
      </c>
      <c r="L50" s="542" t="s">
        <v>601</v>
      </c>
      <c r="M50" s="549" t="s">
        <v>592</v>
      </c>
      <c r="N50" s="549" t="s">
        <v>592</v>
      </c>
      <c r="O50" s="549" t="s">
        <v>592</v>
      </c>
      <c r="P50" s="576" t="s">
        <v>29</v>
      </c>
      <c r="Q50" s="602" t="s">
        <v>435</v>
      </c>
      <c r="R50" s="613" t="s">
        <v>435</v>
      </c>
      <c r="S50" s="489" t="s">
        <v>29</v>
      </c>
      <c r="T50" s="489" t="s">
        <v>29</v>
      </c>
      <c r="U50" s="552" t="s">
        <v>682</v>
      </c>
      <c r="V50" s="552" t="s">
        <v>682</v>
      </c>
      <c r="W50" s="464" t="s">
        <v>29</v>
      </c>
      <c r="X50" s="728" t="s">
        <v>714</v>
      </c>
      <c r="Y50" s="654" t="s">
        <v>708</v>
      </c>
      <c r="Z50" s="118"/>
      <c r="AA50" s="118"/>
      <c r="AB50" s="118"/>
      <c r="AC50" s="118"/>
      <c r="AD50" s="118"/>
      <c r="AE50" s="118"/>
      <c r="AF50" s="451" t="s">
        <v>422</v>
      </c>
      <c r="AG50" s="118"/>
      <c r="AH50" s="118"/>
      <c r="AI50" s="118"/>
      <c r="AJ50" s="140">
        <f t="shared" si="5"/>
        <v>17</v>
      </c>
      <c r="AK50" s="140" t="s">
        <v>112</v>
      </c>
      <c r="AL50" s="78" t="s">
        <v>135</v>
      </c>
      <c r="AN50" s="104" t="s">
        <v>136</v>
      </c>
      <c r="AO50" s="104" t="s">
        <v>137</v>
      </c>
      <c r="AP50" s="145"/>
    </row>
    <row r="51" spans="1:42" ht="17.100000000000001" customHeight="1" thickBot="1">
      <c r="A51" s="136">
        <v>24</v>
      </c>
      <c r="B51" s="154" t="s">
        <v>138</v>
      </c>
      <c r="C51" s="200" t="s">
        <v>139</v>
      </c>
      <c r="D51" s="439" t="s">
        <v>499</v>
      </c>
      <c r="E51" s="453" t="s">
        <v>523</v>
      </c>
      <c r="F51" s="320" t="s">
        <v>29</v>
      </c>
      <c r="G51" s="453" t="s">
        <v>522</v>
      </c>
      <c r="H51" s="504" t="s">
        <v>572</v>
      </c>
      <c r="I51" s="520" t="s">
        <v>577</v>
      </c>
      <c r="J51" s="520" t="s">
        <v>577</v>
      </c>
      <c r="K51" s="508" t="s">
        <v>29</v>
      </c>
      <c r="L51" s="542" t="s">
        <v>601</v>
      </c>
      <c r="M51" s="549" t="s">
        <v>592</v>
      </c>
      <c r="N51" s="557" t="s">
        <v>592</v>
      </c>
      <c r="O51" s="464" t="s">
        <v>29</v>
      </c>
      <c r="P51" s="594" t="s">
        <v>653</v>
      </c>
      <c r="Q51" s="594" t="s">
        <v>653</v>
      </c>
      <c r="R51" s="603" t="s">
        <v>653</v>
      </c>
      <c r="S51" s="464" t="s">
        <v>29</v>
      </c>
      <c r="T51" s="552" t="s">
        <v>682</v>
      </c>
      <c r="U51" s="552" t="s">
        <v>682</v>
      </c>
      <c r="V51" s="464" t="s">
        <v>29</v>
      </c>
      <c r="W51" s="464" t="s">
        <v>29</v>
      </c>
      <c r="X51" s="728" t="s">
        <v>716</v>
      </c>
      <c r="Y51" s="451" t="s">
        <v>379</v>
      </c>
      <c r="Z51" s="118"/>
      <c r="AA51" s="118"/>
      <c r="AB51" s="451" t="s">
        <v>379</v>
      </c>
      <c r="AC51" s="118"/>
      <c r="AD51" s="118"/>
      <c r="AE51" s="118"/>
      <c r="AF51" s="118"/>
      <c r="AG51" s="118"/>
      <c r="AH51" s="118"/>
      <c r="AI51" s="118"/>
      <c r="AJ51" s="140">
        <f t="shared" si="5"/>
        <v>17</v>
      </c>
      <c r="AK51" s="140" t="s">
        <v>140</v>
      </c>
      <c r="AL51" s="78" t="s">
        <v>141</v>
      </c>
      <c r="AO51" s="104" t="s">
        <v>142</v>
      </c>
    </row>
    <row r="52" spans="1:42" ht="17.100000000000001" customHeight="1" thickBot="1">
      <c r="A52" s="136">
        <v>25</v>
      </c>
      <c r="B52" s="155" t="s">
        <v>143</v>
      </c>
      <c r="C52" s="200" t="s">
        <v>144</v>
      </c>
      <c r="D52" s="439" t="s">
        <v>516</v>
      </c>
      <c r="E52" s="453" t="s">
        <v>523</v>
      </c>
      <c r="F52" s="320" t="s">
        <v>29</v>
      </c>
      <c r="G52" s="453" t="s">
        <v>522</v>
      </c>
      <c r="H52" s="453" t="s">
        <v>522</v>
      </c>
      <c r="I52" s="520" t="s">
        <v>583</v>
      </c>
      <c r="J52" s="464" t="s">
        <v>29</v>
      </c>
      <c r="K52" s="542" t="s">
        <v>601</v>
      </c>
      <c r="L52" s="542" t="s">
        <v>601</v>
      </c>
      <c r="M52" s="590" t="s">
        <v>593</v>
      </c>
      <c r="N52" s="591" t="s">
        <v>593</v>
      </c>
      <c r="O52" s="464" t="s">
        <v>29</v>
      </c>
      <c r="P52" s="594" t="s">
        <v>655</v>
      </c>
      <c r="Q52" s="601" t="s">
        <v>665</v>
      </c>
      <c r="R52" s="601" t="s">
        <v>665</v>
      </c>
      <c r="S52" s="464" t="s">
        <v>29</v>
      </c>
      <c r="T52" s="552" t="s">
        <v>682</v>
      </c>
      <c r="U52" s="552" t="s">
        <v>682</v>
      </c>
      <c r="V52" s="552" t="s">
        <v>682</v>
      </c>
      <c r="W52" s="464" t="s">
        <v>29</v>
      </c>
      <c r="X52" s="728" t="s">
        <v>714</v>
      </c>
      <c r="Y52" s="654" t="s">
        <v>708</v>
      </c>
      <c r="Z52" s="118"/>
      <c r="AA52" s="118"/>
      <c r="AB52" s="118"/>
      <c r="AC52" s="451" t="s">
        <v>422</v>
      </c>
      <c r="AD52" s="658" t="s">
        <v>710</v>
      </c>
      <c r="AE52" s="658" t="s">
        <v>710</v>
      </c>
      <c r="AF52" s="118"/>
      <c r="AG52" s="118"/>
      <c r="AH52" s="118"/>
      <c r="AI52" s="118"/>
      <c r="AJ52" s="140">
        <f t="shared" si="5"/>
        <v>20</v>
      </c>
      <c r="AK52" s="140" t="s">
        <v>145</v>
      </c>
      <c r="AL52" s="78" t="s">
        <v>146</v>
      </c>
      <c r="AO52" s="104">
        <v>34</v>
      </c>
      <c r="AP52" s="146"/>
    </row>
    <row r="53" spans="1:42" ht="17.100000000000001" customHeight="1" thickBot="1">
      <c r="A53" s="136">
        <v>26</v>
      </c>
      <c r="B53" s="155" t="s">
        <v>147</v>
      </c>
      <c r="C53" s="200" t="s">
        <v>148</v>
      </c>
      <c r="D53" s="320" t="s">
        <v>29</v>
      </c>
      <c r="E53" s="453" t="s">
        <v>522</v>
      </c>
      <c r="F53" s="453" t="s">
        <v>523</v>
      </c>
      <c r="G53" s="453" t="s">
        <v>523</v>
      </c>
      <c r="H53" s="320" t="s">
        <v>29</v>
      </c>
      <c r="I53" s="520" t="s">
        <v>582</v>
      </c>
      <c r="J53" s="520" t="s">
        <v>582</v>
      </c>
      <c r="K53" s="553" t="s">
        <v>605</v>
      </c>
      <c r="L53" s="559" t="s">
        <v>600</v>
      </c>
      <c r="M53" s="557" t="s">
        <v>593</v>
      </c>
      <c r="N53" s="591" t="s">
        <v>593</v>
      </c>
      <c r="O53" s="468" t="s">
        <v>29</v>
      </c>
      <c r="P53" s="594" t="s">
        <v>655</v>
      </c>
      <c r="Q53" s="601" t="s">
        <v>665</v>
      </c>
      <c r="R53" s="601" t="s">
        <v>665</v>
      </c>
      <c r="S53" s="464" t="s">
        <v>29</v>
      </c>
      <c r="T53" s="552" t="s">
        <v>679</v>
      </c>
      <c r="U53" s="552" t="s">
        <v>679</v>
      </c>
      <c r="V53" s="468" t="s">
        <v>29</v>
      </c>
      <c r="W53" s="464" t="s">
        <v>29</v>
      </c>
      <c r="X53" s="728" t="s">
        <v>716</v>
      </c>
      <c r="Y53" s="654" t="s">
        <v>708</v>
      </c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40">
        <f t="shared" si="5"/>
        <v>16</v>
      </c>
      <c r="AK53" s="140" t="s">
        <v>145</v>
      </c>
      <c r="AL53" s="78" t="s">
        <v>149</v>
      </c>
      <c r="AO53" s="104" t="s">
        <v>137</v>
      </c>
      <c r="AP53" s="146"/>
    </row>
    <row r="54" spans="1:42" ht="17.100000000000001" customHeight="1" thickBot="1">
      <c r="A54" s="192">
        <v>27</v>
      </c>
      <c r="B54" s="156" t="s">
        <v>150</v>
      </c>
      <c r="C54" s="203" t="s">
        <v>151</v>
      </c>
      <c r="D54" s="439" t="s">
        <v>517</v>
      </c>
      <c r="E54" s="320" t="s">
        <v>29</v>
      </c>
      <c r="F54" s="463" t="s">
        <v>553</v>
      </c>
      <c r="G54" s="466" t="s">
        <v>522</v>
      </c>
      <c r="H54" s="504" t="s">
        <v>570</v>
      </c>
      <c r="I54" s="520" t="s">
        <v>582</v>
      </c>
      <c r="J54" s="464" t="s">
        <v>29</v>
      </c>
      <c r="K54" s="548" t="s">
        <v>605</v>
      </c>
      <c r="L54" s="548" t="s">
        <v>611</v>
      </c>
      <c r="M54" s="468" t="s">
        <v>29</v>
      </c>
      <c r="N54" s="591" t="s">
        <v>593</v>
      </c>
      <c r="O54" s="557" t="s">
        <v>593</v>
      </c>
      <c r="P54" s="594" t="s">
        <v>654</v>
      </c>
      <c r="Q54" s="464" t="s">
        <v>29</v>
      </c>
      <c r="R54" s="601" t="s">
        <v>665</v>
      </c>
      <c r="S54" s="628" t="s">
        <v>678</v>
      </c>
      <c r="T54" s="630" t="s">
        <v>686</v>
      </c>
      <c r="U54" s="464" t="s">
        <v>29</v>
      </c>
      <c r="V54" s="552" t="s">
        <v>679</v>
      </c>
      <c r="W54" s="552" t="s">
        <v>679</v>
      </c>
      <c r="X54" s="464" t="s">
        <v>29</v>
      </c>
      <c r="Y54" s="451" t="s">
        <v>379</v>
      </c>
      <c r="Z54" s="118"/>
      <c r="AA54" s="118"/>
      <c r="AB54" s="451" t="s">
        <v>379</v>
      </c>
      <c r="AC54" s="118"/>
      <c r="AD54" s="118"/>
      <c r="AE54" s="118"/>
      <c r="AF54" s="118"/>
      <c r="AG54" s="118"/>
      <c r="AH54" s="118"/>
      <c r="AI54" s="118"/>
      <c r="AJ54" s="140">
        <f t="shared" si="5"/>
        <v>17</v>
      </c>
      <c r="AK54" s="140" t="s">
        <v>145</v>
      </c>
      <c r="AL54" s="171" t="s">
        <v>152</v>
      </c>
      <c r="AM54" s="104" t="s">
        <v>706</v>
      </c>
      <c r="AP54" s="146"/>
    </row>
    <row r="55" spans="1:42" ht="17.100000000000001" customHeight="1" thickBot="1">
      <c r="A55" s="136">
        <v>28</v>
      </c>
      <c r="B55" s="157" t="s">
        <v>153</v>
      </c>
      <c r="C55" s="200" t="s">
        <v>154</v>
      </c>
      <c r="D55" s="439" t="s">
        <v>550</v>
      </c>
      <c r="E55" s="453" t="s">
        <v>522</v>
      </c>
      <c r="F55" s="453" t="s">
        <v>522</v>
      </c>
      <c r="G55" s="320" t="s">
        <v>29</v>
      </c>
      <c r="H55" s="504" t="s">
        <v>571</v>
      </c>
      <c r="I55" s="320" t="s">
        <v>29</v>
      </c>
      <c r="J55" s="520" t="s">
        <v>579</v>
      </c>
      <c r="K55" s="542" t="s">
        <v>598</v>
      </c>
      <c r="L55" s="548" t="s">
        <v>613</v>
      </c>
      <c r="M55" s="464" t="s">
        <v>29</v>
      </c>
      <c r="N55" s="591" t="s">
        <v>645</v>
      </c>
      <c r="O55" s="595" t="s">
        <v>593</v>
      </c>
      <c r="P55" s="594" t="s">
        <v>653</v>
      </c>
      <c r="Q55" s="594" t="s">
        <v>653</v>
      </c>
      <c r="R55" s="594" t="s">
        <v>653</v>
      </c>
      <c r="S55" s="464" t="s">
        <v>29</v>
      </c>
      <c r="T55" s="633" t="s">
        <v>681</v>
      </c>
      <c r="U55" s="464" t="s">
        <v>29</v>
      </c>
      <c r="V55" s="552" t="s">
        <v>679</v>
      </c>
      <c r="W55" s="552" t="s">
        <v>679</v>
      </c>
      <c r="X55" s="464" t="s">
        <v>29</v>
      </c>
      <c r="Y55" s="451" t="s">
        <v>379</v>
      </c>
      <c r="Z55" s="118"/>
      <c r="AA55" s="118"/>
      <c r="AB55" s="451" t="s">
        <v>379</v>
      </c>
      <c r="AC55" s="118"/>
      <c r="AD55" s="118"/>
      <c r="AE55" s="118"/>
      <c r="AF55" s="118"/>
      <c r="AG55" s="118"/>
      <c r="AH55" s="118"/>
      <c r="AI55" s="118"/>
      <c r="AJ55" s="140">
        <f t="shared" si="5"/>
        <v>17</v>
      </c>
      <c r="AK55" s="140" t="s">
        <v>140</v>
      </c>
      <c r="AL55" s="78" t="s">
        <v>155</v>
      </c>
      <c r="AO55" s="104">
        <v>128</v>
      </c>
      <c r="AP55" s="146"/>
    </row>
    <row r="56" spans="1:42" ht="17.100000000000001" customHeight="1" thickBot="1">
      <c r="A56" s="136">
        <v>29</v>
      </c>
      <c r="B56" s="158" t="s">
        <v>156</v>
      </c>
      <c r="C56" s="200" t="s">
        <v>157</v>
      </c>
      <c r="D56" s="335" t="s">
        <v>381</v>
      </c>
      <c r="E56" s="453" t="s">
        <v>523</v>
      </c>
      <c r="F56" s="453" t="s">
        <v>523</v>
      </c>
      <c r="G56" s="453" t="s">
        <v>523</v>
      </c>
      <c r="H56" s="320" t="s">
        <v>29</v>
      </c>
      <c r="I56" s="520" t="s">
        <v>577</v>
      </c>
      <c r="J56" s="520" t="s">
        <v>577</v>
      </c>
      <c r="K56" s="542" t="s">
        <v>601</v>
      </c>
      <c r="L56" s="468" t="s">
        <v>29</v>
      </c>
      <c r="M56" s="468" t="s">
        <v>29</v>
      </c>
      <c r="N56" s="591" t="s">
        <v>592</v>
      </c>
      <c r="O56" s="590" t="s">
        <v>592</v>
      </c>
      <c r="P56" s="594" t="s">
        <v>653</v>
      </c>
      <c r="Q56" s="594" t="s">
        <v>653</v>
      </c>
      <c r="R56" s="464" t="s">
        <v>29</v>
      </c>
      <c r="S56" s="628" t="s">
        <v>678</v>
      </c>
      <c r="T56" s="552" t="s">
        <v>682</v>
      </c>
      <c r="U56" s="552" t="s">
        <v>682</v>
      </c>
      <c r="V56" s="552" t="s">
        <v>682</v>
      </c>
      <c r="W56" s="464" t="s">
        <v>29</v>
      </c>
      <c r="X56" s="648" t="s">
        <v>694</v>
      </c>
      <c r="Y56" s="654" t="s">
        <v>708</v>
      </c>
      <c r="Z56" s="118"/>
      <c r="AA56" s="118"/>
      <c r="AB56" s="118"/>
      <c r="AC56" s="451" t="s">
        <v>422</v>
      </c>
      <c r="AD56" s="118"/>
      <c r="AE56" s="118"/>
      <c r="AF56" s="118"/>
      <c r="AG56" s="118"/>
      <c r="AH56" s="118"/>
      <c r="AI56" s="118"/>
      <c r="AJ56" s="140">
        <f t="shared" si="5"/>
        <v>18</v>
      </c>
      <c r="AK56" s="140" t="s">
        <v>140</v>
      </c>
      <c r="AL56" s="78" t="s">
        <v>158</v>
      </c>
      <c r="AO56" s="104">
        <v>128</v>
      </c>
      <c r="AP56" s="146">
        <v>1</v>
      </c>
    </row>
    <row r="57" spans="1:42" ht="17.100000000000001" customHeight="1" thickBot="1">
      <c r="A57" s="192">
        <v>31</v>
      </c>
      <c r="B57" s="159" t="s">
        <v>163</v>
      </c>
      <c r="C57" s="203" t="s">
        <v>164</v>
      </c>
      <c r="D57" s="439" t="s">
        <v>499</v>
      </c>
      <c r="E57" s="453" t="s">
        <v>523</v>
      </c>
      <c r="F57" s="453" t="s">
        <v>523</v>
      </c>
      <c r="G57" s="320" t="s">
        <v>29</v>
      </c>
      <c r="H57" s="453" t="s">
        <v>522</v>
      </c>
      <c r="I57" s="520" t="s">
        <v>577</v>
      </c>
      <c r="J57" s="321" t="s">
        <v>29</v>
      </c>
      <c r="K57" s="556" t="s">
        <v>601</v>
      </c>
      <c r="L57" s="556" t="s">
        <v>601</v>
      </c>
      <c r="M57" s="549" t="s">
        <v>592</v>
      </c>
      <c r="N57" s="591" t="s">
        <v>592</v>
      </c>
      <c r="O57" s="464" t="s">
        <v>29</v>
      </c>
      <c r="P57" s="594" t="s">
        <v>653</v>
      </c>
      <c r="Q57" s="594" t="s">
        <v>653</v>
      </c>
      <c r="R57" s="468" t="s">
        <v>552</v>
      </c>
      <c r="S57" s="468" t="s">
        <v>552</v>
      </c>
      <c r="T57" s="468" t="s">
        <v>552</v>
      </c>
      <c r="U57" s="468" t="s">
        <v>552</v>
      </c>
      <c r="V57" s="468" t="s">
        <v>552</v>
      </c>
      <c r="W57" s="525" t="s">
        <v>711</v>
      </c>
      <c r="X57" s="728" t="s">
        <v>714</v>
      </c>
      <c r="Y57" s="654" t="s">
        <v>708</v>
      </c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40">
        <f t="shared" ref="AJ57:AJ93" si="6">COUNTIFS(D57:AG57,"&lt;&gt;"&amp;"?",D57:AG57,"&lt;&gt;"&amp;"",D57:AG57,"&lt;&gt;"&amp;"fe",D57:AG57,"&lt;&gt;"&amp;"vn")</f>
        <v>14</v>
      </c>
      <c r="AK57" s="140" t="s">
        <v>140</v>
      </c>
      <c r="AL57" s="171" t="s">
        <v>165</v>
      </c>
      <c r="AP57" s="146"/>
    </row>
    <row r="58" spans="1:42" ht="17.100000000000001" customHeight="1" thickBot="1">
      <c r="A58" s="192">
        <v>32</v>
      </c>
      <c r="B58" s="159" t="s">
        <v>166</v>
      </c>
      <c r="C58" s="203" t="s">
        <v>167</v>
      </c>
      <c r="D58" s="320" t="s">
        <v>29</v>
      </c>
      <c r="E58" s="453" t="s">
        <v>522</v>
      </c>
      <c r="F58" s="453" t="s">
        <v>523</v>
      </c>
      <c r="G58" s="453" t="s">
        <v>523</v>
      </c>
      <c r="H58" s="320" t="s">
        <v>29</v>
      </c>
      <c r="I58" s="520" t="s">
        <v>582</v>
      </c>
      <c r="J58" s="520" t="s">
        <v>582</v>
      </c>
      <c r="K58" s="559" t="s">
        <v>605</v>
      </c>
      <c r="L58" s="559" t="s">
        <v>600</v>
      </c>
      <c r="M58" s="557" t="s">
        <v>593</v>
      </c>
      <c r="N58" s="591" t="s">
        <v>593</v>
      </c>
      <c r="O58" s="468" t="s">
        <v>29</v>
      </c>
      <c r="P58" s="468" t="s">
        <v>29</v>
      </c>
      <c r="Q58" s="602" t="s">
        <v>435</v>
      </c>
      <c r="R58" s="602" t="s">
        <v>435</v>
      </c>
      <c r="S58" s="602" t="s">
        <v>435</v>
      </c>
      <c r="T58" s="630" t="s">
        <v>683</v>
      </c>
      <c r="U58" s="464" t="s">
        <v>29</v>
      </c>
      <c r="V58" s="525" t="s">
        <v>581</v>
      </c>
      <c r="W58" s="525" t="s">
        <v>581</v>
      </c>
      <c r="X58" s="464" t="s">
        <v>29</v>
      </c>
      <c r="Y58" s="654" t="s">
        <v>708</v>
      </c>
      <c r="Z58" s="654" t="s">
        <v>708</v>
      </c>
      <c r="AA58" s="118"/>
      <c r="AB58" s="118"/>
      <c r="AC58" s="118"/>
      <c r="AD58" s="118"/>
      <c r="AE58" s="118"/>
      <c r="AF58" s="118"/>
      <c r="AG58" s="118"/>
      <c r="AH58" s="118"/>
      <c r="AI58" s="118"/>
      <c r="AJ58" s="140">
        <f t="shared" si="6"/>
        <v>17</v>
      </c>
      <c r="AK58" s="140" t="s">
        <v>140</v>
      </c>
      <c r="AL58" s="171" t="s">
        <v>168</v>
      </c>
    </row>
    <row r="59" spans="1:42" ht="17.100000000000001" customHeight="1" thickBot="1">
      <c r="A59" s="192">
        <v>33</v>
      </c>
      <c r="B59" s="159" t="s">
        <v>169</v>
      </c>
      <c r="C59" s="203" t="s">
        <v>170</v>
      </c>
      <c r="D59" s="439" t="s">
        <v>516</v>
      </c>
      <c r="E59" s="321" t="s">
        <v>29</v>
      </c>
      <c r="F59" s="463" t="s">
        <v>553</v>
      </c>
      <c r="G59" s="478" t="s">
        <v>567</v>
      </c>
      <c r="H59" s="504" t="s">
        <v>570</v>
      </c>
      <c r="I59" s="320" t="s">
        <v>29</v>
      </c>
      <c r="J59" s="520" t="s">
        <v>582</v>
      </c>
      <c r="K59" s="548" t="s">
        <v>603</v>
      </c>
      <c r="L59" s="548" t="s">
        <v>611</v>
      </c>
      <c r="M59" s="525" t="s">
        <v>581</v>
      </c>
      <c r="N59" s="525" t="s">
        <v>581</v>
      </c>
      <c r="O59" s="525" t="s">
        <v>581</v>
      </c>
      <c r="P59" s="525" t="s">
        <v>581</v>
      </c>
      <c r="Q59" s="602" t="s">
        <v>435</v>
      </c>
      <c r="R59" s="602" t="s">
        <v>435</v>
      </c>
      <c r="S59" s="628" t="s">
        <v>678</v>
      </c>
      <c r="T59" s="552" t="s">
        <v>679</v>
      </c>
      <c r="U59" s="552" t="s">
        <v>679</v>
      </c>
      <c r="V59" s="464" t="s">
        <v>29</v>
      </c>
      <c r="W59" s="464" t="s">
        <v>29</v>
      </c>
      <c r="X59" s="648" t="s">
        <v>694</v>
      </c>
      <c r="Y59" s="654" t="s">
        <v>708</v>
      </c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40">
        <f t="shared" si="6"/>
        <v>18</v>
      </c>
      <c r="AK59" s="140" t="s">
        <v>140</v>
      </c>
      <c r="AL59" s="171" t="s">
        <v>171</v>
      </c>
    </row>
    <row r="60" spans="1:42" ht="17.100000000000001" customHeight="1" thickBot="1">
      <c r="A60" s="136">
        <v>34</v>
      </c>
      <c r="B60" s="160" t="s">
        <v>172</v>
      </c>
      <c r="C60" s="204" t="s">
        <v>173</v>
      </c>
      <c r="D60" s="320" t="s">
        <v>29</v>
      </c>
      <c r="E60" s="453" t="s">
        <v>522</v>
      </c>
      <c r="F60" s="453" t="s">
        <v>523</v>
      </c>
      <c r="G60" s="453" t="s">
        <v>523</v>
      </c>
      <c r="H60" s="320" t="s">
        <v>29</v>
      </c>
      <c r="I60" s="520" t="s">
        <v>582</v>
      </c>
      <c r="J60" s="520" t="s">
        <v>582</v>
      </c>
      <c r="K60" s="553" t="s">
        <v>604</v>
      </c>
      <c r="L60" s="559" t="s">
        <v>600</v>
      </c>
      <c r="M60" s="549" t="s">
        <v>593</v>
      </c>
      <c r="N60" s="556" t="s">
        <v>593</v>
      </c>
      <c r="O60" s="464" t="s">
        <v>29</v>
      </c>
      <c r="P60" s="594" t="s">
        <v>654</v>
      </c>
      <c r="Q60" s="601" t="s">
        <v>665</v>
      </c>
      <c r="R60" s="601" t="s">
        <v>665</v>
      </c>
      <c r="S60" s="464" t="s">
        <v>29</v>
      </c>
      <c r="T60" s="552" t="s">
        <v>682</v>
      </c>
      <c r="U60" s="552" t="s">
        <v>682</v>
      </c>
      <c r="V60" s="552" t="s">
        <v>682</v>
      </c>
      <c r="W60" s="464" t="s">
        <v>29</v>
      </c>
      <c r="X60" s="728" t="s">
        <v>714</v>
      </c>
      <c r="Y60" s="654" t="s">
        <v>708</v>
      </c>
      <c r="Z60" s="118"/>
      <c r="AA60" s="118"/>
      <c r="AB60" s="118"/>
      <c r="AC60" s="118"/>
      <c r="AD60" s="658" t="s">
        <v>710</v>
      </c>
      <c r="AE60" s="658" t="s">
        <v>710</v>
      </c>
      <c r="AF60" s="118"/>
      <c r="AG60" s="118"/>
      <c r="AH60" s="118"/>
      <c r="AI60" s="118"/>
      <c r="AJ60" s="140">
        <f t="shared" si="6"/>
        <v>19</v>
      </c>
      <c r="AK60" s="140" t="s">
        <v>174</v>
      </c>
      <c r="AL60" s="172" t="s">
        <v>175</v>
      </c>
      <c r="AM60" s="111"/>
      <c r="AP60" s="104">
        <v>1</v>
      </c>
    </row>
    <row r="61" spans="1:42" ht="17.100000000000001" customHeight="1" thickBot="1">
      <c r="A61" s="192">
        <v>35</v>
      </c>
      <c r="B61" s="160" t="s">
        <v>176</v>
      </c>
      <c r="C61" s="204" t="s">
        <v>177</v>
      </c>
      <c r="D61" s="439" t="s">
        <v>516</v>
      </c>
      <c r="E61" s="453" t="s">
        <v>523</v>
      </c>
      <c r="F61" s="453" t="s">
        <v>523</v>
      </c>
      <c r="G61" s="320" t="s">
        <v>29</v>
      </c>
      <c r="H61" s="504" t="s">
        <v>572</v>
      </c>
      <c r="I61" s="520" t="s">
        <v>582</v>
      </c>
      <c r="J61" s="520" t="s">
        <v>582</v>
      </c>
      <c r="K61" s="320" t="s">
        <v>29</v>
      </c>
      <c r="L61" s="320" t="s">
        <v>29</v>
      </c>
      <c r="M61" s="549" t="s">
        <v>592</v>
      </c>
      <c r="N61" s="590" t="s">
        <v>593</v>
      </c>
      <c r="O61" s="590" t="s">
        <v>593</v>
      </c>
      <c r="P61" s="594" t="s">
        <v>654</v>
      </c>
      <c r="Q61" s="464" t="s">
        <v>29</v>
      </c>
      <c r="R61" s="601" t="s">
        <v>665</v>
      </c>
      <c r="S61" s="552" t="s">
        <v>680</v>
      </c>
      <c r="T61" s="552" t="s">
        <v>679</v>
      </c>
      <c r="U61" s="468" t="s">
        <v>29</v>
      </c>
      <c r="V61" s="468" t="s">
        <v>29</v>
      </c>
      <c r="W61" s="468" t="s">
        <v>29</v>
      </c>
      <c r="X61" s="728" t="s">
        <v>714</v>
      </c>
      <c r="Y61" s="654" t="s">
        <v>708</v>
      </c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40">
        <f t="shared" si="6"/>
        <v>15</v>
      </c>
      <c r="AK61" s="140" t="s">
        <v>174</v>
      </c>
      <c r="AL61" s="172" t="s">
        <v>178</v>
      </c>
      <c r="AM61" s="111"/>
    </row>
    <row r="62" spans="1:42" ht="17.100000000000001" customHeight="1" thickBot="1">
      <c r="A62" s="192">
        <v>36</v>
      </c>
      <c r="B62" s="161" t="s">
        <v>179</v>
      </c>
      <c r="C62" s="204" t="s">
        <v>180</v>
      </c>
      <c r="D62" s="335" t="s">
        <v>381</v>
      </c>
      <c r="E62" s="320" t="s">
        <v>29</v>
      </c>
      <c r="F62" s="463" t="s">
        <v>553</v>
      </c>
      <c r="G62" s="463" t="s">
        <v>553</v>
      </c>
      <c r="H62" s="320" t="s">
        <v>29</v>
      </c>
      <c r="I62" s="520" t="s">
        <v>577</v>
      </c>
      <c r="J62" s="520" t="s">
        <v>577</v>
      </c>
      <c r="K62" s="542" t="s">
        <v>603</v>
      </c>
      <c r="L62" s="320" t="s">
        <v>29</v>
      </c>
      <c r="M62" s="549" t="s">
        <v>592</v>
      </c>
      <c r="N62" s="549" t="s">
        <v>592</v>
      </c>
      <c r="O62" s="549" t="s">
        <v>592</v>
      </c>
      <c r="P62" s="464" t="s">
        <v>29</v>
      </c>
      <c r="Q62" s="610" t="s">
        <v>671</v>
      </c>
      <c r="R62" s="594" t="s">
        <v>653</v>
      </c>
      <c r="S62" s="628" t="s">
        <v>678</v>
      </c>
      <c r="T62" s="464" t="s">
        <v>29</v>
      </c>
      <c r="U62" s="552" t="s">
        <v>682</v>
      </c>
      <c r="V62" s="552" t="s">
        <v>682</v>
      </c>
      <c r="W62" s="464" t="s">
        <v>29</v>
      </c>
      <c r="X62" s="648" t="s">
        <v>694</v>
      </c>
      <c r="Y62" s="654" t="s">
        <v>708</v>
      </c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40">
        <f t="shared" si="6"/>
        <v>16</v>
      </c>
      <c r="AK62" s="140" t="s">
        <v>174</v>
      </c>
      <c r="AL62" s="172" t="s">
        <v>181</v>
      </c>
    </row>
    <row r="63" spans="1:42" ht="17.100000000000001" customHeight="1" thickBot="1">
      <c r="A63" s="192">
        <v>37</v>
      </c>
      <c r="B63" s="161" t="s">
        <v>182</v>
      </c>
      <c r="C63" s="204" t="s">
        <v>183</v>
      </c>
      <c r="D63" s="321" t="s">
        <v>552</v>
      </c>
      <c r="E63" s="321" t="s">
        <v>552</v>
      </c>
      <c r="F63" s="321" t="s">
        <v>552</v>
      </c>
      <c r="G63" s="453" t="s">
        <v>522</v>
      </c>
      <c r="H63" s="504" t="s">
        <v>572</v>
      </c>
      <c r="I63" s="520" t="s">
        <v>577</v>
      </c>
      <c r="J63" s="520" t="s">
        <v>577</v>
      </c>
      <c r="K63" s="320" t="s">
        <v>29</v>
      </c>
      <c r="L63" s="548" t="s">
        <v>601</v>
      </c>
      <c r="M63" s="549" t="s">
        <v>592</v>
      </c>
      <c r="N63" s="557" t="s">
        <v>592</v>
      </c>
      <c r="O63" s="464" t="s">
        <v>29</v>
      </c>
      <c r="P63" s="594" t="s">
        <v>653</v>
      </c>
      <c r="Q63" s="594" t="s">
        <v>653</v>
      </c>
      <c r="R63" s="594" t="s">
        <v>653</v>
      </c>
      <c r="S63" s="464" t="s">
        <v>29</v>
      </c>
      <c r="T63" s="552" t="s">
        <v>682</v>
      </c>
      <c r="U63" s="552" t="s">
        <v>682</v>
      </c>
      <c r="V63" s="552" t="s">
        <v>682</v>
      </c>
      <c r="W63" s="464" t="s">
        <v>29</v>
      </c>
      <c r="X63" s="648" t="s">
        <v>694</v>
      </c>
      <c r="Y63" s="654" t="s">
        <v>708</v>
      </c>
      <c r="Z63" s="118"/>
      <c r="AA63" s="118"/>
      <c r="AB63" s="118"/>
      <c r="AC63" s="118"/>
      <c r="AD63" s="658" t="s">
        <v>710</v>
      </c>
      <c r="AE63" s="658" t="s">
        <v>710</v>
      </c>
      <c r="AF63" s="118"/>
      <c r="AG63" s="118"/>
      <c r="AH63" s="118"/>
      <c r="AI63" s="118"/>
      <c r="AJ63" s="140">
        <f t="shared" si="6"/>
        <v>17</v>
      </c>
      <c r="AK63" s="140" t="s">
        <v>174</v>
      </c>
      <c r="AL63" s="172" t="s">
        <v>184</v>
      </c>
      <c r="AM63" s="104" t="s">
        <v>495</v>
      </c>
      <c r="AP63" s="104">
        <v>1</v>
      </c>
    </row>
    <row r="64" spans="1:42" ht="17.100000000000001" customHeight="1" thickBot="1">
      <c r="A64" s="136">
        <v>38</v>
      </c>
      <c r="B64" s="161" t="s">
        <v>185</v>
      </c>
      <c r="C64" s="204" t="s">
        <v>186</v>
      </c>
      <c r="D64" s="348" t="s">
        <v>381</v>
      </c>
      <c r="E64" s="453" t="s">
        <v>523</v>
      </c>
      <c r="F64" s="320" t="s">
        <v>29</v>
      </c>
      <c r="G64" s="453" t="s">
        <v>522</v>
      </c>
      <c r="H64" s="453" t="s">
        <v>522</v>
      </c>
      <c r="I64" s="520" t="s">
        <v>583</v>
      </c>
      <c r="J64" s="536" t="s">
        <v>588</v>
      </c>
      <c r="K64" s="320" t="s">
        <v>29</v>
      </c>
      <c r="L64" s="548" t="s">
        <v>601</v>
      </c>
      <c r="M64" s="549" t="s">
        <v>592</v>
      </c>
      <c r="N64" s="557" t="s">
        <v>592</v>
      </c>
      <c r="O64" s="464" t="s">
        <v>29</v>
      </c>
      <c r="P64" s="464" t="s">
        <v>29</v>
      </c>
      <c r="Q64" s="610" t="s">
        <v>671</v>
      </c>
      <c r="R64" s="594" t="s">
        <v>653</v>
      </c>
      <c r="S64" s="552" t="s">
        <v>680</v>
      </c>
      <c r="T64" s="630" t="s">
        <v>686</v>
      </c>
      <c r="U64" s="464" t="s">
        <v>29</v>
      </c>
      <c r="V64" s="552" t="s">
        <v>679</v>
      </c>
      <c r="W64" s="525" t="s">
        <v>711</v>
      </c>
      <c r="X64" s="648" t="s">
        <v>694</v>
      </c>
      <c r="Y64" s="654" t="s">
        <v>708</v>
      </c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40">
        <f t="shared" si="6"/>
        <v>17</v>
      </c>
      <c r="AK64" s="140" t="s">
        <v>174</v>
      </c>
      <c r="AL64" s="172" t="s">
        <v>187</v>
      </c>
    </row>
    <row r="65" spans="1:42" ht="17.100000000000001" customHeight="1" thickBot="1">
      <c r="A65" s="136">
        <v>39</v>
      </c>
      <c r="B65" s="162" t="s">
        <v>188</v>
      </c>
      <c r="C65" s="203" t="s">
        <v>189</v>
      </c>
      <c r="D65" s="439" t="s">
        <v>516</v>
      </c>
      <c r="E65" s="453" t="s">
        <v>523</v>
      </c>
      <c r="F65" s="453" t="s">
        <v>523</v>
      </c>
      <c r="G65" s="320" t="s">
        <v>29</v>
      </c>
      <c r="H65" s="320" t="s">
        <v>29</v>
      </c>
      <c r="I65" s="520" t="s">
        <v>577</v>
      </c>
      <c r="J65" s="520" t="s">
        <v>577</v>
      </c>
      <c r="K65" s="542" t="s">
        <v>603</v>
      </c>
      <c r="L65" s="320" t="s">
        <v>29</v>
      </c>
      <c r="M65" s="575" t="s">
        <v>29</v>
      </c>
      <c r="N65" s="591" t="s">
        <v>592</v>
      </c>
      <c r="O65" s="590" t="s">
        <v>592</v>
      </c>
      <c r="P65" s="594" t="s">
        <v>655</v>
      </c>
      <c r="Q65" s="464" t="s">
        <v>29</v>
      </c>
      <c r="R65" s="601" t="s">
        <v>665</v>
      </c>
      <c r="S65" s="552" t="s">
        <v>680</v>
      </c>
      <c r="T65" s="630" t="s">
        <v>686</v>
      </c>
      <c r="U65" s="464" t="s">
        <v>29</v>
      </c>
      <c r="V65" s="552" t="s">
        <v>679</v>
      </c>
      <c r="W65" s="552" t="s">
        <v>679</v>
      </c>
      <c r="X65" s="728" t="s">
        <v>716</v>
      </c>
      <c r="Y65" s="468" t="s">
        <v>29</v>
      </c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40">
        <f t="shared" si="6"/>
        <v>15</v>
      </c>
      <c r="AK65" s="140" t="s">
        <v>140</v>
      </c>
      <c r="AL65" s="171" t="s">
        <v>190</v>
      </c>
    </row>
    <row r="66" spans="1:42" ht="17.100000000000001" customHeight="1" thickBot="1">
      <c r="A66" s="136">
        <v>40</v>
      </c>
      <c r="B66" s="163" t="s">
        <v>191</v>
      </c>
      <c r="C66" s="200" t="s">
        <v>192</v>
      </c>
      <c r="D66" s="335" t="s">
        <v>383</v>
      </c>
      <c r="E66" s="345" t="s">
        <v>29</v>
      </c>
      <c r="F66" s="335" t="s">
        <v>383</v>
      </c>
      <c r="G66" s="463" t="s">
        <v>553</v>
      </c>
      <c r="H66" s="218" t="s">
        <v>29</v>
      </c>
      <c r="I66" s="520" t="s">
        <v>578</v>
      </c>
      <c r="J66" s="520" t="s">
        <v>578</v>
      </c>
      <c r="K66" s="544" t="s">
        <v>602</v>
      </c>
      <c r="L66" s="458" t="s">
        <v>29</v>
      </c>
      <c r="M66" s="550" t="s">
        <v>594</v>
      </c>
      <c r="N66" s="598" t="s">
        <v>590</v>
      </c>
      <c r="O66" s="599" t="s">
        <v>590</v>
      </c>
      <c r="P66" s="594" t="s">
        <v>657</v>
      </c>
      <c r="Q66" s="464" t="s">
        <v>29</v>
      </c>
      <c r="R66" s="594" t="s">
        <v>656</v>
      </c>
      <c r="S66" s="594" t="s">
        <v>656</v>
      </c>
      <c r="T66" s="552" t="s">
        <v>679</v>
      </c>
      <c r="U66" s="464" t="s">
        <v>29</v>
      </c>
      <c r="V66" s="552" t="s">
        <v>679</v>
      </c>
      <c r="W66" s="552" t="s">
        <v>679</v>
      </c>
      <c r="X66" s="464" t="s">
        <v>29</v>
      </c>
      <c r="Y66" s="451" t="s">
        <v>379</v>
      </c>
      <c r="Z66" s="118"/>
      <c r="AA66" s="118"/>
      <c r="AB66" s="451" t="s">
        <v>379</v>
      </c>
      <c r="AC66" s="118"/>
      <c r="AD66" s="118"/>
      <c r="AE66" s="118"/>
      <c r="AF66" s="118"/>
      <c r="AG66" s="118"/>
      <c r="AH66" s="118"/>
      <c r="AI66" s="118"/>
      <c r="AJ66" s="140">
        <f t="shared" si="6"/>
        <v>17</v>
      </c>
      <c r="AK66" s="140" t="s">
        <v>203</v>
      </c>
      <c r="AL66" s="78" t="s">
        <v>193</v>
      </c>
      <c r="AO66" s="104" t="s">
        <v>194</v>
      </c>
    </row>
    <row r="67" spans="1:42" ht="17.100000000000001" customHeight="1" thickBot="1">
      <c r="A67" s="192">
        <v>41</v>
      </c>
      <c r="B67" s="164" t="s">
        <v>195</v>
      </c>
      <c r="C67" s="204" t="s">
        <v>196</v>
      </c>
      <c r="D67" s="335" t="s">
        <v>383</v>
      </c>
      <c r="E67" s="335" t="s">
        <v>383</v>
      </c>
      <c r="F67" s="345" t="s">
        <v>29</v>
      </c>
      <c r="G67" s="477" t="s">
        <v>565</v>
      </c>
      <c r="H67" s="480" t="s">
        <v>553</v>
      </c>
      <c r="I67" s="520" t="s">
        <v>583</v>
      </c>
      <c r="J67" s="543" t="s">
        <v>588</v>
      </c>
      <c r="K67" s="542" t="s">
        <v>603</v>
      </c>
      <c r="L67" s="458" t="s">
        <v>29</v>
      </c>
      <c r="M67" s="497" t="s">
        <v>29</v>
      </c>
      <c r="N67" s="497" t="s">
        <v>29</v>
      </c>
      <c r="O67" s="497" t="s">
        <v>29</v>
      </c>
      <c r="P67" s="585" t="s">
        <v>29</v>
      </c>
      <c r="Q67" s="602" t="s">
        <v>435</v>
      </c>
      <c r="R67" s="602" t="s">
        <v>435</v>
      </c>
      <c r="S67" s="602" t="s">
        <v>435</v>
      </c>
      <c r="T67" s="552" t="s">
        <v>679</v>
      </c>
      <c r="U67" s="552" t="s">
        <v>679</v>
      </c>
      <c r="V67" s="464" t="s">
        <v>29</v>
      </c>
      <c r="W67" s="525" t="s">
        <v>711</v>
      </c>
      <c r="X67" s="648" t="s">
        <v>695</v>
      </c>
      <c r="Y67" s="654" t="s">
        <v>708</v>
      </c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40">
        <f t="shared" si="6"/>
        <v>15</v>
      </c>
      <c r="AK67" s="140" t="s">
        <v>569</v>
      </c>
      <c r="AL67" s="172" t="s">
        <v>197</v>
      </c>
      <c r="AM67" s="111"/>
    </row>
    <row r="68" spans="1:42" ht="17.100000000000001" customHeight="1" thickBot="1">
      <c r="A68" s="136">
        <v>42</v>
      </c>
      <c r="B68" s="164" t="s">
        <v>198</v>
      </c>
      <c r="C68" s="204" t="s">
        <v>199</v>
      </c>
      <c r="D68" s="439" t="s">
        <v>497</v>
      </c>
      <c r="E68" s="345" t="s">
        <v>29</v>
      </c>
      <c r="F68" s="335" t="s">
        <v>383</v>
      </c>
      <c r="G68" s="477" t="s">
        <v>565</v>
      </c>
      <c r="H68" s="453" t="s">
        <v>522</v>
      </c>
      <c r="I68" s="520" t="s">
        <v>578</v>
      </c>
      <c r="J68" s="320" t="s">
        <v>29</v>
      </c>
      <c r="K68" s="548" t="s">
        <v>601</v>
      </c>
      <c r="L68" s="542" t="s">
        <v>602</v>
      </c>
      <c r="M68" s="549" t="s">
        <v>594</v>
      </c>
      <c r="N68" s="464" t="s">
        <v>29</v>
      </c>
      <c r="O68" s="549" t="s">
        <v>594</v>
      </c>
      <c r="P68" s="594" t="s">
        <v>656</v>
      </c>
      <c r="Q68" s="594" t="s">
        <v>656</v>
      </c>
      <c r="R68" s="498" t="s">
        <v>552</v>
      </c>
      <c r="S68" s="498" t="s">
        <v>552</v>
      </c>
      <c r="T68" s="498" t="s">
        <v>552</v>
      </c>
      <c r="U68" s="498" t="s">
        <v>552</v>
      </c>
      <c r="V68" s="498" t="s">
        <v>552</v>
      </c>
      <c r="W68" s="498" t="s">
        <v>552</v>
      </c>
      <c r="X68" s="648" t="s">
        <v>695</v>
      </c>
      <c r="Y68" s="654" t="s">
        <v>708</v>
      </c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40">
        <f t="shared" si="6"/>
        <v>13</v>
      </c>
      <c r="AK68" s="140" t="s">
        <v>569</v>
      </c>
      <c r="AL68" s="172" t="s">
        <v>200</v>
      </c>
    </row>
    <row r="69" spans="1:42" ht="17.100000000000001" customHeight="1" thickBot="1">
      <c r="A69" s="192">
        <v>43</v>
      </c>
      <c r="B69" s="165" t="s">
        <v>201</v>
      </c>
      <c r="C69" s="205" t="s">
        <v>202</v>
      </c>
      <c r="D69" s="335" t="s">
        <v>383</v>
      </c>
      <c r="E69" s="345" t="s">
        <v>29</v>
      </c>
      <c r="F69" s="335" t="s">
        <v>383</v>
      </c>
      <c r="G69" s="477" t="s">
        <v>565</v>
      </c>
      <c r="H69" s="504" t="s">
        <v>570</v>
      </c>
      <c r="I69" s="320" t="s">
        <v>29</v>
      </c>
      <c r="J69" s="520" t="s">
        <v>578</v>
      </c>
      <c r="K69" s="553" t="s">
        <v>602</v>
      </c>
      <c r="L69" s="558" t="s">
        <v>602</v>
      </c>
      <c r="M69" s="549" t="s">
        <v>594</v>
      </c>
      <c r="N69" s="591" t="s">
        <v>594</v>
      </c>
      <c r="O69" s="464" t="s">
        <v>29</v>
      </c>
      <c r="P69" s="594" t="s">
        <v>657</v>
      </c>
      <c r="Q69" s="464" t="s">
        <v>29</v>
      </c>
      <c r="R69" s="594" t="s">
        <v>656</v>
      </c>
      <c r="S69" s="552" t="s">
        <v>680</v>
      </c>
      <c r="T69" s="630" t="s">
        <v>685</v>
      </c>
      <c r="U69" s="464" t="s">
        <v>29</v>
      </c>
      <c r="V69" s="552" t="s">
        <v>679</v>
      </c>
      <c r="W69" s="552" t="s">
        <v>679</v>
      </c>
      <c r="X69" s="464" t="s">
        <v>29</v>
      </c>
      <c r="Y69" s="654" t="s">
        <v>708</v>
      </c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40">
        <f t="shared" si="6"/>
        <v>16</v>
      </c>
      <c r="AK69" s="140" t="s">
        <v>203</v>
      </c>
      <c r="AL69" s="171" t="s">
        <v>204</v>
      </c>
      <c r="AP69" s="104">
        <v>1</v>
      </c>
    </row>
    <row r="70" spans="1:42" ht="17.100000000000001" customHeight="1" thickBot="1">
      <c r="A70" s="136">
        <v>44</v>
      </c>
      <c r="B70" s="166" t="s">
        <v>205</v>
      </c>
      <c r="C70" s="203" t="s">
        <v>206</v>
      </c>
      <c r="D70" s="439" t="s">
        <v>516</v>
      </c>
      <c r="E70" s="345" t="s">
        <v>29</v>
      </c>
      <c r="F70" s="453" t="s">
        <v>522</v>
      </c>
      <c r="G70" s="453" t="s">
        <v>523</v>
      </c>
      <c r="H70" s="218" t="s">
        <v>29</v>
      </c>
      <c r="I70" s="520" t="s">
        <v>577</v>
      </c>
      <c r="J70" s="520" t="s">
        <v>577</v>
      </c>
      <c r="K70" s="559" t="s">
        <v>601</v>
      </c>
      <c r="L70" s="559" t="s">
        <v>602</v>
      </c>
      <c r="M70" s="549" t="s">
        <v>592</v>
      </c>
      <c r="N70" s="591" t="s">
        <v>594</v>
      </c>
      <c r="O70" s="464" t="s">
        <v>29</v>
      </c>
      <c r="P70" s="594" t="s">
        <v>656</v>
      </c>
      <c r="Q70" s="602" t="s">
        <v>435</v>
      </c>
      <c r="R70" s="602" t="s">
        <v>435</v>
      </c>
      <c r="S70" s="464" t="s">
        <v>29</v>
      </c>
      <c r="T70" s="552" t="s">
        <v>682</v>
      </c>
      <c r="U70" s="552" t="s">
        <v>682</v>
      </c>
      <c r="V70" s="552" t="s">
        <v>682</v>
      </c>
      <c r="W70" s="464" t="s">
        <v>29</v>
      </c>
      <c r="X70" s="648" t="s">
        <v>695</v>
      </c>
      <c r="Y70" s="654" t="s">
        <v>708</v>
      </c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40">
        <f t="shared" si="6"/>
        <v>17</v>
      </c>
      <c r="AK70" s="140" t="s">
        <v>203</v>
      </c>
      <c r="AL70" s="171" t="s">
        <v>207</v>
      </c>
    </row>
    <row r="71" spans="1:42" s="109" customFormat="1" ht="17.100000000000001" customHeight="1" thickBot="1">
      <c r="A71" s="136">
        <v>45</v>
      </c>
      <c r="B71" s="166" t="s">
        <v>208</v>
      </c>
      <c r="C71" s="206" t="s">
        <v>209</v>
      </c>
      <c r="D71" s="439" t="s">
        <v>516</v>
      </c>
      <c r="E71" s="453" t="s">
        <v>523</v>
      </c>
      <c r="F71" s="321" t="s">
        <v>29</v>
      </c>
      <c r="G71" s="453" t="s">
        <v>522</v>
      </c>
      <c r="H71" s="504" t="s">
        <v>572</v>
      </c>
      <c r="I71" s="520" t="s">
        <v>582</v>
      </c>
      <c r="J71" s="320" t="s">
        <v>29</v>
      </c>
      <c r="K71" s="548" t="s">
        <v>604</v>
      </c>
      <c r="L71" s="542" t="s">
        <v>600</v>
      </c>
      <c r="M71" s="557" t="s">
        <v>593</v>
      </c>
      <c r="N71" s="464" t="s">
        <v>29</v>
      </c>
      <c r="O71" s="557" t="s">
        <v>594</v>
      </c>
      <c r="P71" s="601" t="s">
        <v>653</v>
      </c>
      <c r="Q71" s="613" t="s">
        <v>653</v>
      </c>
      <c r="R71" s="464" t="s">
        <v>29</v>
      </c>
      <c r="S71" s="628" t="s">
        <v>678</v>
      </c>
      <c r="T71" s="630" t="s">
        <v>683</v>
      </c>
      <c r="U71" s="464" t="s">
        <v>29</v>
      </c>
      <c r="V71" s="552" t="s">
        <v>679</v>
      </c>
      <c r="W71" s="464" t="s">
        <v>29</v>
      </c>
      <c r="X71" s="648" t="s">
        <v>694</v>
      </c>
      <c r="Y71" s="470" t="s">
        <v>558</v>
      </c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40">
        <f t="shared" si="6"/>
        <v>16</v>
      </c>
      <c r="AK71" s="140" t="s">
        <v>174</v>
      </c>
      <c r="AL71" s="167" t="s">
        <v>210</v>
      </c>
      <c r="AM71" s="104"/>
      <c r="AP71" s="109">
        <v>1</v>
      </c>
    </row>
    <row r="72" spans="1:42" s="438" customFormat="1" ht="17.100000000000001" customHeight="1" thickBot="1">
      <c r="A72" s="436"/>
      <c r="B72" s="104" t="s">
        <v>284</v>
      </c>
      <c r="C72" s="111" t="s">
        <v>410</v>
      </c>
      <c r="D72" s="321" t="s">
        <v>29</v>
      </c>
      <c r="E72" s="321" t="s">
        <v>29</v>
      </c>
      <c r="F72" s="453" t="s">
        <v>522</v>
      </c>
      <c r="G72" s="453" t="s">
        <v>523</v>
      </c>
      <c r="H72" s="218" t="s">
        <v>29</v>
      </c>
      <c r="I72" s="520" t="s">
        <v>578</v>
      </c>
      <c r="J72" s="520" t="s">
        <v>578</v>
      </c>
      <c r="K72" s="451" t="s">
        <v>379</v>
      </c>
      <c r="L72" s="451" t="s">
        <v>379</v>
      </c>
      <c r="M72" s="451" t="s">
        <v>379</v>
      </c>
      <c r="N72" s="464" t="s">
        <v>29</v>
      </c>
      <c r="O72" s="451" t="s">
        <v>422</v>
      </c>
      <c r="P72" s="594" t="s">
        <v>655</v>
      </c>
      <c r="Q72" s="601" t="s">
        <v>665</v>
      </c>
      <c r="R72" s="601" t="s">
        <v>665</v>
      </c>
      <c r="S72" s="468" t="s">
        <v>29</v>
      </c>
      <c r="T72" s="468" t="s">
        <v>29</v>
      </c>
      <c r="U72" s="552" t="s">
        <v>682</v>
      </c>
      <c r="V72" s="552" t="s">
        <v>682</v>
      </c>
      <c r="W72" s="464" t="s">
        <v>29</v>
      </c>
      <c r="X72" s="728" t="s">
        <v>714</v>
      </c>
      <c r="Y72" s="654" t="s">
        <v>708</v>
      </c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351"/>
      <c r="AK72" s="140" t="s">
        <v>174</v>
      </c>
      <c r="AL72" s="437"/>
      <c r="AM72" s="251"/>
    </row>
    <row r="73" spans="1:42" s="109" customFormat="1" ht="17.100000000000001" customHeight="1" thickBot="1">
      <c r="A73" s="192">
        <v>46</v>
      </c>
      <c r="B73" s="168" t="s">
        <v>211</v>
      </c>
      <c r="C73" s="206" t="s">
        <v>212</v>
      </c>
      <c r="D73" s="321" t="s">
        <v>29</v>
      </c>
      <c r="E73" s="321" t="s">
        <v>29</v>
      </c>
      <c r="F73" s="321" t="s">
        <v>29</v>
      </c>
      <c r="G73" s="479" t="s">
        <v>567</v>
      </c>
      <c r="H73" s="504" t="s">
        <v>572</v>
      </c>
      <c r="I73" s="520" t="s">
        <v>582</v>
      </c>
      <c r="J73" s="320" t="s">
        <v>29</v>
      </c>
      <c r="K73" s="548" t="s">
        <v>604</v>
      </c>
      <c r="L73" s="542" t="s">
        <v>600</v>
      </c>
      <c r="M73" s="549" t="s">
        <v>593</v>
      </c>
      <c r="N73" s="464" t="s">
        <v>29</v>
      </c>
      <c r="O73" s="549" t="s">
        <v>593</v>
      </c>
      <c r="P73" s="594" t="s">
        <v>654</v>
      </c>
      <c r="Q73" s="601" t="s">
        <v>665</v>
      </c>
      <c r="R73" s="464" t="s">
        <v>29</v>
      </c>
      <c r="S73" s="628" t="s">
        <v>678</v>
      </c>
      <c r="T73" s="552" t="s">
        <v>679</v>
      </c>
      <c r="U73" s="552" t="s">
        <v>682</v>
      </c>
      <c r="V73" s="552" t="s">
        <v>682</v>
      </c>
      <c r="W73" s="464" t="s">
        <v>29</v>
      </c>
      <c r="X73" s="470" t="s">
        <v>558</v>
      </c>
      <c r="Y73" s="654" t="s">
        <v>708</v>
      </c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40">
        <f t="shared" si="6"/>
        <v>15</v>
      </c>
      <c r="AK73" s="140" t="s">
        <v>174</v>
      </c>
      <c r="AL73" s="167" t="s">
        <v>213</v>
      </c>
      <c r="AM73" s="104" t="s">
        <v>388</v>
      </c>
      <c r="AO73" s="109" t="s">
        <v>321</v>
      </c>
      <c r="AP73" s="109">
        <v>1</v>
      </c>
    </row>
    <row r="74" spans="1:42" s="109" customFormat="1" ht="16.95" customHeight="1" thickBot="1">
      <c r="A74" s="192">
        <v>47</v>
      </c>
      <c r="B74" s="168" t="s">
        <v>214</v>
      </c>
      <c r="C74" s="206" t="s">
        <v>215</v>
      </c>
      <c r="D74" s="439" t="s">
        <v>516</v>
      </c>
      <c r="E74" s="321" t="s">
        <v>29</v>
      </c>
      <c r="F74" s="453" t="s">
        <v>522</v>
      </c>
      <c r="G74" s="453" t="s">
        <v>523</v>
      </c>
      <c r="H74" s="218" t="s">
        <v>29</v>
      </c>
      <c r="I74" s="520" t="s">
        <v>577</v>
      </c>
      <c r="J74" s="520" t="s">
        <v>577</v>
      </c>
      <c r="K74" s="548" t="s">
        <v>603</v>
      </c>
      <c r="L74" s="320" t="s">
        <v>29</v>
      </c>
      <c r="M74" s="321" t="s">
        <v>29</v>
      </c>
      <c r="N74" s="590" t="s">
        <v>593</v>
      </c>
      <c r="O74" s="590" t="s">
        <v>593</v>
      </c>
      <c r="P74" s="594" t="s">
        <v>653</v>
      </c>
      <c r="Q74" s="603" t="s">
        <v>653</v>
      </c>
      <c r="R74" s="464" t="s">
        <v>29</v>
      </c>
      <c r="S74" s="628" t="s">
        <v>678</v>
      </c>
      <c r="T74" s="630" t="s">
        <v>683</v>
      </c>
      <c r="U74" s="464" t="s">
        <v>29</v>
      </c>
      <c r="V74" s="552" t="s">
        <v>682</v>
      </c>
      <c r="W74" s="464" t="s">
        <v>29</v>
      </c>
      <c r="X74" s="470" t="s">
        <v>558</v>
      </c>
      <c r="Y74" s="654" t="s">
        <v>708</v>
      </c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40">
        <f t="shared" si="6"/>
        <v>15</v>
      </c>
      <c r="AK74" s="140" t="s">
        <v>174</v>
      </c>
      <c r="AL74" s="167" t="s">
        <v>216</v>
      </c>
      <c r="AO74" s="109" t="s">
        <v>320</v>
      </c>
    </row>
    <row r="75" spans="1:42" s="109" customFormat="1" ht="16.95" customHeight="1" thickBot="1">
      <c r="A75" s="136">
        <v>48</v>
      </c>
      <c r="B75" s="168" t="s">
        <v>217</v>
      </c>
      <c r="C75" s="206" t="s">
        <v>218</v>
      </c>
      <c r="D75" s="439" t="s">
        <v>499</v>
      </c>
      <c r="E75" s="453" t="s">
        <v>523</v>
      </c>
      <c r="F75" s="350" t="s">
        <v>29</v>
      </c>
      <c r="G75" s="453" t="s">
        <v>522</v>
      </c>
      <c r="H75" s="453" t="s">
        <v>522</v>
      </c>
      <c r="I75" s="520" t="s">
        <v>582</v>
      </c>
      <c r="J75" s="218" t="s">
        <v>29</v>
      </c>
      <c r="K75" s="548" t="s">
        <v>605</v>
      </c>
      <c r="L75" s="542" t="s">
        <v>600</v>
      </c>
      <c r="M75" s="549" t="s">
        <v>592</v>
      </c>
      <c r="N75" s="464" t="s">
        <v>29</v>
      </c>
      <c r="O75" s="549" t="s">
        <v>592</v>
      </c>
      <c r="P75" s="581" t="s">
        <v>557</v>
      </c>
      <c r="Q75" s="470" t="s">
        <v>557</v>
      </c>
      <c r="R75" s="603" t="s">
        <v>653</v>
      </c>
      <c r="S75" s="655" t="s">
        <v>29</v>
      </c>
      <c r="T75" s="631" t="s">
        <v>683</v>
      </c>
      <c r="U75" s="655" t="s">
        <v>29</v>
      </c>
      <c r="V75" s="452" t="s">
        <v>682</v>
      </c>
      <c r="W75" s="655" t="s">
        <v>29</v>
      </c>
      <c r="X75" s="656" t="s">
        <v>694</v>
      </c>
      <c r="Y75" s="657" t="s">
        <v>708</v>
      </c>
      <c r="Z75" s="452"/>
      <c r="AA75" s="452"/>
      <c r="AB75" s="452"/>
      <c r="AC75" s="452"/>
      <c r="AD75" s="452"/>
      <c r="AE75" s="452"/>
      <c r="AF75" s="452"/>
      <c r="AG75" s="118"/>
      <c r="AH75" s="118"/>
      <c r="AI75" s="118"/>
      <c r="AJ75" s="140">
        <f t="shared" si="6"/>
        <v>16</v>
      </c>
      <c r="AK75" s="140" t="s">
        <v>174</v>
      </c>
      <c r="AL75" s="167" t="s">
        <v>219</v>
      </c>
      <c r="AO75" s="109" t="s">
        <v>320</v>
      </c>
    </row>
    <row r="76" spans="1:42" s="109" customFormat="1" ht="17.100000000000001" customHeight="1" thickBot="1">
      <c r="A76" s="136">
        <v>49</v>
      </c>
      <c r="B76" s="168" t="s">
        <v>220</v>
      </c>
      <c r="C76" s="207" t="s">
        <v>221</v>
      </c>
      <c r="D76" s="196" t="s">
        <v>10</v>
      </c>
      <c r="E76" s="196" t="s">
        <v>10</v>
      </c>
      <c r="F76" s="196" t="s">
        <v>10</v>
      </c>
      <c r="G76" s="196" t="s">
        <v>10</v>
      </c>
      <c r="H76" s="196" t="s">
        <v>10</v>
      </c>
      <c r="I76" s="196" t="s">
        <v>10</v>
      </c>
      <c r="J76" s="196" t="s">
        <v>10</v>
      </c>
      <c r="K76" s="196" t="s">
        <v>10</v>
      </c>
      <c r="L76" s="548" t="s">
        <v>611</v>
      </c>
      <c r="M76" s="464" t="s">
        <v>29</v>
      </c>
      <c r="N76" s="451" t="s">
        <v>518</v>
      </c>
      <c r="O76" s="451" t="s">
        <v>518</v>
      </c>
      <c r="P76" s="581" t="s">
        <v>518</v>
      </c>
      <c r="Q76" s="581" t="s">
        <v>518</v>
      </c>
      <c r="R76" s="603" t="s">
        <v>653</v>
      </c>
      <c r="S76" s="464" t="s">
        <v>29</v>
      </c>
      <c r="T76" s="631" t="s">
        <v>679</v>
      </c>
      <c r="U76" s="452" t="s">
        <v>679</v>
      </c>
      <c r="V76" s="452" t="s">
        <v>679</v>
      </c>
      <c r="W76" s="451" t="s">
        <v>422</v>
      </c>
      <c r="X76" s="451" t="s">
        <v>518</v>
      </c>
      <c r="Y76" s="451" t="s">
        <v>518</v>
      </c>
      <c r="Z76" s="451" t="s">
        <v>518</v>
      </c>
      <c r="AA76" s="451" t="s">
        <v>518</v>
      </c>
      <c r="AB76" s="451" t="s">
        <v>518</v>
      </c>
      <c r="AC76" s="451" t="s">
        <v>518</v>
      </c>
      <c r="AD76" s="451" t="s">
        <v>518</v>
      </c>
      <c r="AE76" s="118"/>
      <c r="AF76" s="118"/>
      <c r="AG76" s="451" t="s">
        <v>422</v>
      </c>
      <c r="AH76" s="118"/>
      <c r="AI76" s="118"/>
      <c r="AJ76" s="140">
        <f t="shared" si="6"/>
        <v>26</v>
      </c>
      <c r="AK76" s="140" t="s">
        <v>174</v>
      </c>
      <c r="AL76" s="173" t="s">
        <v>222</v>
      </c>
    </row>
    <row r="77" spans="1:42" s="109" customFormat="1" ht="17.100000000000001" customHeight="1" thickBot="1">
      <c r="A77" s="136">
        <v>50</v>
      </c>
      <c r="B77" s="168" t="s">
        <v>223</v>
      </c>
      <c r="C77" s="207" t="s">
        <v>224</v>
      </c>
      <c r="D77" s="125" t="s">
        <v>10</v>
      </c>
      <c r="E77" s="125" t="s">
        <v>10</v>
      </c>
      <c r="F77" s="125" t="s">
        <v>10</v>
      </c>
      <c r="G77" s="125" t="s">
        <v>10</v>
      </c>
      <c r="H77" s="125" t="s">
        <v>10</v>
      </c>
      <c r="I77" s="125" t="s">
        <v>10</v>
      </c>
      <c r="J77" s="125" t="s">
        <v>10</v>
      </c>
      <c r="K77" s="125" t="s">
        <v>10</v>
      </c>
      <c r="L77" s="548" t="s">
        <v>611</v>
      </c>
      <c r="M77" s="464" t="s">
        <v>29</v>
      </c>
      <c r="N77" s="451" t="s">
        <v>518</v>
      </c>
      <c r="O77" s="451" t="s">
        <v>518</v>
      </c>
      <c r="P77" s="581" t="s">
        <v>518</v>
      </c>
      <c r="Q77" s="581" t="s">
        <v>518</v>
      </c>
      <c r="R77" s="603" t="s">
        <v>656</v>
      </c>
      <c r="S77" s="464" t="s">
        <v>29</v>
      </c>
      <c r="T77" s="468" t="s">
        <v>29</v>
      </c>
      <c r="U77" s="452" t="s">
        <v>679</v>
      </c>
      <c r="V77" s="452" t="s">
        <v>679</v>
      </c>
      <c r="W77" s="451" t="s">
        <v>422</v>
      </c>
      <c r="X77" s="451" t="s">
        <v>518</v>
      </c>
      <c r="Y77" s="451" t="s">
        <v>518</v>
      </c>
      <c r="Z77" s="451" t="s">
        <v>518</v>
      </c>
      <c r="AA77" s="451" t="s">
        <v>518</v>
      </c>
      <c r="AB77" s="451" t="s">
        <v>518</v>
      </c>
      <c r="AC77" s="451" t="s">
        <v>518</v>
      </c>
      <c r="AD77" s="451" t="s">
        <v>518</v>
      </c>
      <c r="AE77" s="118"/>
      <c r="AF77" s="118"/>
      <c r="AG77" s="451" t="s">
        <v>422</v>
      </c>
      <c r="AH77" s="118"/>
      <c r="AI77" s="118"/>
      <c r="AJ77" s="140">
        <f t="shared" si="6"/>
        <v>25</v>
      </c>
      <c r="AK77" s="140" t="s">
        <v>174</v>
      </c>
      <c r="AL77" s="173" t="s">
        <v>225</v>
      </c>
    </row>
    <row r="78" spans="1:42" s="109" customFormat="1" ht="17.100000000000001" customHeight="1" thickBot="1">
      <c r="A78" s="136">
        <v>51</v>
      </c>
      <c r="B78" s="168" t="s">
        <v>226</v>
      </c>
      <c r="C78" s="207" t="s">
        <v>227</v>
      </c>
      <c r="D78" s="125" t="s">
        <v>10</v>
      </c>
      <c r="E78" s="125" t="s">
        <v>10</v>
      </c>
      <c r="F78" s="125" t="s">
        <v>10</v>
      </c>
      <c r="G78" s="125" t="s">
        <v>10</v>
      </c>
      <c r="H78" s="125" t="s">
        <v>10</v>
      </c>
      <c r="I78" s="125" t="s">
        <v>10</v>
      </c>
      <c r="J78" s="125" t="s">
        <v>10</v>
      </c>
      <c r="K78" s="125" t="s">
        <v>10</v>
      </c>
      <c r="L78" s="548" t="s">
        <v>611</v>
      </c>
      <c r="M78" s="464" t="s">
        <v>29</v>
      </c>
      <c r="N78" s="451" t="s">
        <v>518</v>
      </c>
      <c r="O78" s="451" t="s">
        <v>518</v>
      </c>
      <c r="P78" s="581" t="s">
        <v>518</v>
      </c>
      <c r="Q78" s="581" t="s">
        <v>518</v>
      </c>
      <c r="R78" s="603" t="s">
        <v>656</v>
      </c>
      <c r="S78" s="464" t="s">
        <v>29</v>
      </c>
      <c r="T78" s="631" t="s">
        <v>679</v>
      </c>
      <c r="U78" s="452" t="s">
        <v>679</v>
      </c>
      <c r="V78" s="464" t="s">
        <v>29</v>
      </c>
      <c r="W78" s="451" t="s">
        <v>422</v>
      </c>
      <c r="X78" s="451" t="s">
        <v>518</v>
      </c>
      <c r="Y78" s="451" t="s">
        <v>518</v>
      </c>
      <c r="Z78" s="468" t="s">
        <v>29</v>
      </c>
      <c r="AA78" s="468" t="s">
        <v>29</v>
      </c>
      <c r="AB78" s="451" t="s">
        <v>518</v>
      </c>
      <c r="AC78" s="451" t="s">
        <v>518</v>
      </c>
      <c r="AD78" s="451" t="s">
        <v>518</v>
      </c>
      <c r="AE78" s="118"/>
      <c r="AF78" s="118"/>
      <c r="AG78" s="451" t="s">
        <v>422</v>
      </c>
      <c r="AH78" s="118"/>
      <c r="AI78" s="118"/>
      <c r="AJ78" s="140">
        <f t="shared" si="6"/>
        <v>23</v>
      </c>
      <c r="AK78" s="140" t="s">
        <v>174</v>
      </c>
      <c r="AL78" s="173" t="s">
        <v>228</v>
      </c>
    </row>
    <row r="79" spans="1:42" s="109" customFormat="1" ht="17.100000000000001" customHeight="1" thickBot="1">
      <c r="A79" s="136">
        <v>52</v>
      </c>
      <c r="B79" s="168" t="s">
        <v>229</v>
      </c>
      <c r="C79" s="207" t="s">
        <v>230</v>
      </c>
      <c r="D79" s="125" t="s">
        <v>10</v>
      </c>
      <c r="E79" s="125" t="s">
        <v>10</v>
      </c>
      <c r="F79" s="125" t="s">
        <v>10</v>
      </c>
      <c r="G79" s="125" t="s">
        <v>10</v>
      </c>
      <c r="H79" s="125" t="s">
        <v>10</v>
      </c>
      <c r="I79" s="125" t="s">
        <v>10</v>
      </c>
      <c r="J79" s="125" t="s">
        <v>10</v>
      </c>
      <c r="K79" s="125" t="s">
        <v>10</v>
      </c>
      <c r="L79" s="548" t="s">
        <v>611</v>
      </c>
      <c r="M79" s="464" t="s">
        <v>29</v>
      </c>
      <c r="N79" s="451" t="s">
        <v>518</v>
      </c>
      <c r="O79" s="451" t="s">
        <v>518</v>
      </c>
      <c r="P79" s="581" t="s">
        <v>518</v>
      </c>
      <c r="Q79" s="581" t="s">
        <v>518</v>
      </c>
      <c r="R79" s="613" t="s">
        <v>665</v>
      </c>
      <c r="S79" s="464" t="s">
        <v>29</v>
      </c>
      <c r="T79" s="631" t="s">
        <v>679</v>
      </c>
      <c r="U79" s="452" t="s">
        <v>679</v>
      </c>
      <c r="V79" s="452" t="s">
        <v>679</v>
      </c>
      <c r="W79" s="451" t="s">
        <v>422</v>
      </c>
      <c r="X79" s="451" t="s">
        <v>518</v>
      </c>
      <c r="Y79" s="451" t="s">
        <v>518</v>
      </c>
      <c r="Z79" s="451" t="s">
        <v>518</v>
      </c>
      <c r="AA79" s="451" t="s">
        <v>518</v>
      </c>
      <c r="AB79" s="451" t="s">
        <v>518</v>
      </c>
      <c r="AC79" s="451" t="s">
        <v>518</v>
      </c>
      <c r="AD79" s="451" t="s">
        <v>518</v>
      </c>
      <c r="AE79" s="118"/>
      <c r="AF79" s="118"/>
      <c r="AG79" s="451" t="s">
        <v>422</v>
      </c>
      <c r="AH79" s="118"/>
      <c r="AI79" s="118"/>
      <c r="AJ79" s="140">
        <f t="shared" si="6"/>
        <v>26</v>
      </c>
      <c r="AK79" s="140" t="s">
        <v>174</v>
      </c>
      <c r="AL79" s="173" t="s">
        <v>231</v>
      </c>
    </row>
    <row r="80" spans="1:42" s="109" customFormat="1" ht="17.100000000000001" customHeight="1" thickBot="1">
      <c r="A80" s="136">
        <v>53</v>
      </c>
      <c r="B80" s="165" t="s">
        <v>232</v>
      </c>
      <c r="C80" s="207" t="s">
        <v>233</v>
      </c>
      <c r="D80" s="125" t="s">
        <v>10</v>
      </c>
      <c r="E80" s="125" t="s">
        <v>10</v>
      </c>
      <c r="F80" s="125" t="s">
        <v>10</v>
      </c>
      <c r="G80" s="125" t="s">
        <v>10</v>
      </c>
      <c r="H80" s="125" t="s">
        <v>10</v>
      </c>
      <c r="I80" s="125" t="s">
        <v>10</v>
      </c>
      <c r="J80" s="125" t="s">
        <v>10</v>
      </c>
      <c r="K80" s="125" t="s">
        <v>10</v>
      </c>
      <c r="L80" s="548" t="s">
        <v>611</v>
      </c>
      <c r="M80" s="464" t="s">
        <v>29</v>
      </c>
      <c r="N80" s="451" t="s">
        <v>518</v>
      </c>
      <c r="O80" s="451" t="s">
        <v>518</v>
      </c>
      <c r="P80" s="581" t="s">
        <v>518</v>
      </c>
      <c r="Q80" s="581" t="s">
        <v>518</v>
      </c>
      <c r="R80" s="613" t="s">
        <v>665</v>
      </c>
      <c r="S80" s="464" t="s">
        <v>29</v>
      </c>
      <c r="T80" s="631" t="s">
        <v>679</v>
      </c>
      <c r="U80" s="452" t="s">
        <v>679</v>
      </c>
      <c r="V80" s="452" t="s">
        <v>679</v>
      </c>
      <c r="W80" s="451" t="s">
        <v>422</v>
      </c>
      <c r="X80" s="451" t="s">
        <v>518</v>
      </c>
      <c r="Y80" s="451" t="s">
        <v>518</v>
      </c>
      <c r="Z80" s="451" t="s">
        <v>518</v>
      </c>
      <c r="AA80" s="451" t="s">
        <v>518</v>
      </c>
      <c r="AB80" s="451" t="s">
        <v>518</v>
      </c>
      <c r="AC80" s="451" t="s">
        <v>518</v>
      </c>
      <c r="AD80" s="451" t="s">
        <v>518</v>
      </c>
      <c r="AE80" s="118"/>
      <c r="AF80" s="118"/>
      <c r="AG80" s="451" t="s">
        <v>422</v>
      </c>
      <c r="AH80" s="118"/>
      <c r="AI80" s="118"/>
      <c r="AJ80" s="140">
        <f t="shared" si="6"/>
        <v>26</v>
      </c>
      <c r="AK80" s="140" t="s">
        <v>174</v>
      </c>
      <c r="AL80" s="173" t="s">
        <v>234</v>
      </c>
      <c r="AP80" s="109">
        <v>1</v>
      </c>
    </row>
    <row r="81" spans="1:41" ht="17.100000000000001" customHeight="1" thickBot="1">
      <c r="A81" s="136">
        <v>30</v>
      </c>
      <c r="B81" s="157" t="s">
        <v>159</v>
      </c>
      <c r="C81" s="200" t="s">
        <v>160</v>
      </c>
      <c r="D81" s="197" t="s">
        <v>161</v>
      </c>
      <c r="E81" s="197" t="s">
        <v>161</v>
      </c>
      <c r="F81" s="197" t="s">
        <v>161</v>
      </c>
      <c r="G81" s="197" t="s">
        <v>161</v>
      </c>
      <c r="H81" s="197" t="s">
        <v>161</v>
      </c>
      <c r="I81" s="197" t="s">
        <v>161</v>
      </c>
      <c r="J81" s="197" t="s">
        <v>161</v>
      </c>
      <c r="K81" s="197" t="s">
        <v>161</v>
      </c>
      <c r="L81" s="197" t="s">
        <v>161</v>
      </c>
      <c r="M81" s="197" t="s">
        <v>161</v>
      </c>
      <c r="N81" s="197" t="s">
        <v>161</v>
      </c>
      <c r="O81" s="197" t="s">
        <v>161</v>
      </c>
      <c r="P81" s="197" t="s">
        <v>161</v>
      </c>
      <c r="Q81" s="197" t="s">
        <v>161</v>
      </c>
      <c r="R81" s="197" t="s">
        <v>161</v>
      </c>
      <c r="S81" s="197" t="s">
        <v>161</v>
      </c>
      <c r="T81" s="197" t="s">
        <v>161</v>
      </c>
      <c r="U81" s="197" t="s">
        <v>161</v>
      </c>
      <c r="V81" s="197" t="s">
        <v>161</v>
      </c>
      <c r="W81" s="197" t="s">
        <v>161</v>
      </c>
      <c r="X81" s="197" t="s">
        <v>161</v>
      </c>
      <c r="Y81" s="197" t="s">
        <v>161</v>
      </c>
      <c r="Z81" s="197" t="s">
        <v>161</v>
      </c>
      <c r="AA81" s="197" t="s">
        <v>161</v>
      </c>
      <c r="AB81" s="197" t="s">
        <v>161</v>
      </c>
      <c r="AC81" s="197" t="s">
        <v>161</v>
      </c>
      <c r="AD81" s="197" t="s">
        <v>161</v>
      </c>
      <c r="AE81" s="197" t="s">
        <v>161</v>
      </c>
      <c r="AF81" s="197" t="s">
        <v>161</v>
      </c>
      <c r="AG81" s="197" t="s">
        <v>161</v>
      </c>
      <c r="AH81" s="197" t="s">
        <v>161</v>
      </c>
      <c r="AI81" s="118"/>
      <c r="AJ81" s="140">
        <f t="shared" si="6"/>
        <v>30</v>
      </c>
      <c r="AK81" s="140" t="s">
        <v>140</v>
      </c>
      <c r="AL81" s="78" t="s">
        <v>162</v>
      </c>
      <c r="AM81" s="111"/>
      <c r="AO81" s="104">
        <v>128</v>
      </c>
    </row>
    <row r="82" spans="1:41" s="251" customFormat="1" ht="17.100000000000001" customHeight="1" thickBot="1">
      <c r="A82" s="436"/>
      <c r="B82" s="621" t="s">
        <v>675</v>
      </c>
      <c r="C82" s="200" t="s">
        <v>676</v>
      </c>
      <c r="D82" s="197"/>
      <c r="E82" s="197"/>
      <c r="F82" s="197"/>
      <c r="G82" s="625"/>
      <c r="H82" s="625"/>
      <c r="I82" s="625"/>
      <c r="J82" s="625"/>
      <c r="K82" s="622"/>
      <c r="L82" s="623"/>
      <c r="M82" s="623"/>
      <c r="N82" s="622"/>
      <c r="O82" s="623"/>
      <c r="P82" s="626"/>
      <c r="Q82" s="623"/>
      <c r="R82" s="623"/>
      <c r="S82" s="623"/>
      <c r="T82" s="623"/>
      <c r="U82" s="552" t="s">
        <v>679</v>
      </c>
      <c r="V82" s="552" t="s">
        <v>682</v>
      </c>
      <c r="W82" s="464" t="s">
        <v>29</v>
      </c>
      <c r="X82" s="728" t="s">
        <v>714</v>
      </c>
      <c r="Y82" s="623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351"/>
      <c r="AK82" s="351"/>
      <c r="AL82" s="624"/>
      <c r="AM82" s="472"/>
    </row>
    <row r="83" spans="1:41" s="251" customFormat="1" ht="17.100000000000001" customHeight="1" thickBot="1">
      <c r="A83" s="436"/>
      <c r="B83" s="621" t="s">
        <v>677</v>
      </c>
      <c r="C83" s="200" t="s">
        <v>687</v>
      </c>
      <c r="D83" s="197"/>
      <c r="E83" s="197"/>
      <c r="F83" s="197"/>
      <c r="G83" s="625"/>
      <c r="H83" s="625"/>
      <c r="I83" s="625"/>
      <c r="J83" s="625"/>
      <c r="K83" s="622"/>
      <c r="L83" s="623"/>
      <c r="M83" s="623"/>
      <c r="N83" s="622"/>
      <c r="O83" s="623"/>
      <c r="P83" s="626"/>
      <c r="Q83" s="594" t="s">
        <v>653</v>
      </c>
      <c r="R83" s="464" t="s">
        <v>29</v>
      </c>
      <c r="S83" s="464" t="s">
        <v>29</v>
      </c>
      <c r="T83" s="464" t="s">
        <v>29</v>
      </c>
      <c r="U83" s="552" t="s">
        <v>679</v>
      </c>
      <c r="V83" s="552" t="s">
        <v>679</v>
      </c>
      <c r="W83" s="464" t="s">
        <v>29</v>
      </c>
      <c r="X83" s="728" t="s">
        <v>714</v>
      </c>
      <c r="Y83" s="623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351"/>
      <c r="AK83" s="351"/>
      <c r="AL83" s="624"/>
      <c r="AM83" s="472"/>
    </row>
    <row r="84" spans="1:41" ht="17.100000000000001" customHeight="1" thickBot="1">
      <c r="A84" s="192">
        <v>55</v>
      </c>
      <c r="B84" s="185" t="s">
        <v>235</v>
      </c>
      <c r="C84" s="208" t="s">
        <v>236</v>
      </c>
      <c r="D84" s="335" t="s">
        <v>383</v>
      </c>
      <c r="E84" s="335" t="s">
        <v>383</v>
      </c>
      <c r="F84" s="335" t="s">
        <v>383</v>
      </c>
      <c r="G84" s="463" t="s">
        <v>553</v>
      </c>
      <c r="H84" s="525" t="s">
        <v>580</v>
      </c>
      <c r="I84" s="525" t="s">
        <v>580</v>
      </c>
      <c r="J84" s="525" t="s">
        <v>580</v>
      </c>
      <c r="K84" s="525" t="s">
        <v>580</v>
      </c>
      <c r="L84" s="525" t="s">
        <v>580</v>
      </c>
      <c r="M84" s="525" t="s">
        <v>580</v>
      </c>
      <c r="N84" s="525" t="s">
        <v>580</v>
      </c>
      <c r="O84" s="525" t="s">
        <v>580</v>
      </c>
      <c r="P84" t="s">
        <v>657</v>
      </c>
      <c r="Q84" s="525" t="s">
        <v>580</v>
      </c>
      <c r="R84" s="525" t="s">
        <v>580</v>
      </c>
      <c r="S84" s="525" t="s">
        <v>580</v>
      </c>
      <c r="T84" s="525" t="s">
        <v>580</v>
      </c>
      <c r="U84" s="525" t="s">
        <v>580</v>
      </c>
      <c r="V84" s="525" t="s">
        <v>580</v>
      </c>
      <c r="W84" s="525" t="s">
        <v>580</v>
      </c>
      <c r="X84" s="525" t="s">
        <v>580</v>
      </c>
      <c r="Y84" s="525" t="s">
        <v>580</v>
      </c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40">
        <f t="shared" si="6"/>
        <v>22</v>
      </c>
      <c r="AK84" s="140" t="s">
        <v>319</v>
      </c>
      <c r="AL84" s="78" t="s">
        <v>237</v>
      </c>
    </row>
    <row r="85" spans="1:41" ht="17.100000000000001" customHeight="1">
      <c r="A85" s="136">
        <v>56</v>
      </c>
      <c r="B85" s="104" t="s">
        <v>238</v>
      </c>
      <c r="C85" s="209"/>
      <c r="D85" s="179" t="s">
        <v>239</v>
      </c>
      <c r="E85" s="179" t="s">
        <v>239</v>
      </c>
      <c r="F85" s="179" t="s">
        <v>239</v>
      </c>
      <c r="G85" s="179" t="s">
        <v>239</v>
      </c>
      <c r="H85" s="179" t="s">
        <v>239</v>
      </c>
      <c r="I85" s="179" t="s">
        <v>239</v>
      </c>
      <c r="J85" s="179" t="s">
        <v>239</v>
      </c>
      <c r="K85" s="179" t="s">
        <v>239</v>
      </c>
      <c r="L85" s="179" t="s">
        <v>239</v>
      </c>
      <c r="M85" s="179" t="s">
        <v>239</v>
      </c>
      <c r="N85" s="179" t="s">
        <v>239</v>
      </c>
      <c r="O85" s="179" t="s">
        <v>239</v>
      </c>
      <c r="P85" s="104" t="s">
        <v>239</v>
      </c>
      <c r="Q85" s="179"/>
      <c r="R85" s="179" t="s">
        <v>239</v>
      </c>
      <c r="S85" s="179"/>
      <c r="T85" s="179"/>
      <c r="U85" s="179"/>
      <c r="V85" s="179"/>
      <c r="W85" s="179"/>
      <c r="X85" s="179"/>
      <c r="Y85" s="179"/>
      <c r="Z85" s="179"/>
      <c r="AA85" s="179"/>
      <c r="AB85" s="179" t="s">
        <v>239</v>
      </c>
      <c r="AC85" s="179" t="s">
        <v>239</v>
      </c>
      <c r="AD85" s="179" t="s">
        <v>239</v>
      </c>
      <c r="AE85" s="179" t="s">
        <v>239</v>
      </c>
      <c r="AF85" s="179" t="s">
        <v>239</v>
      </c>
      <c r="AG85" s="179" t="s">
        <v>239</v>
      </c>
      <c r="AH85" s="179" t="s">
        <v>239</v>
      </c>
      <c r="AI85" s="179" t="s">
        <v>239</v>
      </c>
      <c r="AJ85" s="140">
        <f t="shared" si="6"/>
        <v>20</v>
      </c>
      <c r="AL85" s="104">
        <v>84986222241</v>
      </c>
    </row>
    <row r="86" spans="1:41" ht="17.100000000000001" customHeight="1">
      <c r="A86" s="136">
        <v>57</v>
      </c>
      <c r="B86" s="104" t="s">
        <v>240</v>
      </c>
      <c r="C86" s="209" t="s">
        <v>241</v>
      </c>
      <c r="D86" s="251"/>
      <c r="E86" s="251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586"/>
      <c r="Q86" s="116"/>
      <c r="R86" s="116"/>
      <c r="S86" s="116"/>
      <c r="T86" s="116"/>
      <c r="U86" s="116"/>
      <c r="V86" s="116"/>
      <c r="W86" s="116"/>
      <c r="X86" s="116"/>
      <c r="Y86" s="116"/>
      <c r="Z86" s="211"/>
      <c r="AA86" s="104"/>
      <c r="AB86" s="104"/>
      <c r="AC86" s="104"/>
      <c r="AD86" s="104"/>
      <c r="AE86" s="104"/>
      <c r="AF86" s="104"/>
      <c r="AG86" s="104"/>
      <c r="AH86" s="251"/>
      <c r="AI86" s="251"/>
      <c r="AJ86" s="140">
        <f t="shared" si="6"/>
        <v>0</v>
      </c>
      <c r="AL86" s="171" t="s">
        <v>242</v>
      </c>
    </row>
    <row r="87" spans="1:41" ht="17.100000000000001" customHeight="1">
      <c r="A87" s="136">
        <v>58</v>
      </c>
      <c r="B87" s="104" t="s">
        <v>243</v>
      </c>
      <c r="C87" s="209"/>
      <c r="D87" s="104" t="s">
        <v>411</v>
      </c>
      <c r="E87" s="104" t="s">
        <v>411</v>
      </c>
      <c r="F87" s="104" t="s">
        <v>411</v>
      </c>
      <c r="G87" s="104" t="s">
        <v>411</v>
      </c>
      <c r="H87" s="104" t="s">
        <v>411</v>
      </c>
      <c r="I87" s="104" t="s">
        <v>411</v>
      </c>
      <c r="J87" s="116"/>
      <c r="K87" s="116"/>
      <c r="L87" s="116"/>
      <c r="M87" s="116"/>
      <c r="N87" s="116"/>
      <c r="O87" s="104" t="s">
        <v>412</v>
      </c>
      <c r="P87" s="104" t="s">
        <v>411</v>
      </c>
      <c r="Q87" s="104" t="s">
        <v>411</v>
      </c>
      <c r="R87" s="104"/>
      <c r="S87" s="179" t="s">
        <v>239</v>
      </c>
      <c r="T87" s="179" t="s">
        <v>239</v>
      </c>
      <c r="U87" s="179" t="s">
        <v>239</v>
      </c>
      <c r="V87" s="179" t="s">
        <v>239</v>
      </c>
      <c r="W87" s="179" t="s">
        <v>239</v>
      </c>
      <c r="X87" s="179" t="s">
        <v>239</v>
      </c>
      <c r="Y87" s="179" t="s">
        <v>239</v>
      </c>
      <c r="Z87" s="179" t="s">
        <v>239</v>
      </c>
      <c r="AA87" s="179" t="s">
        <v>239</v>
      </c>
      <c r="AB87" s="104" t="s">
        <v>411</v>
      </c>
      <c r="AC87" s="104" t="s">
        <v>411</v>
      </c>
      <c r="AD87" s="104" t="s">
        <v>411</v>
      </c>
      <c r="AE87" s="104" t="s">
        <v>411</v>
      </c>
      <c r="AF87" s="104" t="s">
        <v>411</v>
      </c>
      <c r="AG87" s="104" t="s">
        <v>411</v>
      </c>
      <c r="AH87" s="104" t="s">
        <v>411</v>
      </c>
      <c r="AI87" s="104" t="s">
        <v>411</v>
      </c>
      <c r="AJ87" s="140">
        <f t="shared" si="6"/>
        <v>24</v>
      </c>
      <c r="AL87" s="78" t="s">
        <v>244</v>
      </c>
    </row>
    <row r="88" spans="1:41" ht="17.100000000000001" customHeight="1">
      <c r="A88" s="136">
        <v>59</v>
      </c>
      <c r="B88" s="104" t="s">
        <v>245</v>
      </c>
      <c r="C88" s="209"/>
      <c r="D88" s="179" t="s">
        <v>246</v>
      </c>
      <c r="E88" s="179" t="s">
        <v>246</v>
      </c>
      <c r="F88" s="179" t="s">
        <v>246</v>
      </c>
      <c r="G88" s="179" t="s">
        <v>246</v>
      </c>
      <c r="H88" s="179" t="s">
        <v>246</v>
      </c>
      <c r="I88" s="179" t="s">
        <v>246</v>
      </c>
      <c r="J88" s="179" t="s">
        <v>246</v>
      </c>
      <c r="K88" s="179" t="s">
        <v>246</v>
      </c>
      <c r="L88" s="179" t="s">
        <v>246</v>
      </c>
      <c r="M88" s="179" t="s">
        <v>246</v>
      </c>
      <c r="N88" s="179" t="s">
        <v>246</v>
      </c>
      <c r="O88" s="179" t="s">
        <v>246</v>
      </c>
      <c r="P88" s="104" t="s">
        <v>246</v>
      </c>
      <c r="Q88" s="179" t="s">
        <v>246</v>
      </c>
      <c r="R88" s="179" t="s">
        <v>246</v>
      </c>
      <c r="S88" s="179" t="s">
        <v>246</v>
      </c>
      <c r="T88" s="179" t="s">
        <v>246</v>
      </c>
      <c r="U88" s="179" t="s">
        <v>246</v>
      </c>
      <c r="V88" s="179" t="s">
        <v>246</v>
      </c>
      <c r="W88" s="179" t="s">
        <v>246</v>
      </c>
      <c r="X88" s="179" t="s">
        <v>246</v>
      </c>
      <c r="Y88" s="179" t="s">
        <v>246</v>
      </c>
      <c r="Z88" s="179" t="s">
        <v>246</v>
      </c>
      <c r="AA88" s="179" t="s">
        <v>246</v>
      </c>
      <c r="AB88" s="179" t="s">
        <v>246</v>
      </c>
      <c r="AC88" s="179" t="s">
        <v>246</v>
      </c>
      <c r="AD88" s="179" t="s">
        <v>246</v>
      </c>
      <c r="AE88" s="179" t="s">
        <v>246</v>
      </c>
      <c r="AF88" s="179" t="s">
        <v>246</v>
      </c>
      <c r="AG88" s="179" t="s">
        <v>246</v>
      </c>
      <c r="AH88" s="179" t="s">
        <v>246</v>
      </c>
      <c r="AI88" s="179" t="s">
        <v>246</v>
      </c>
      <c r="AJ88" s="140">
        <f t="shared" si="6"/>
        <v>30</v>
      </c>
      <c r="AL88" s="78" t="s">
        <v>247</v>
      </c>
    </row>
    <row r="89" spans="1:41" s="251" customFormat="1" ht="17.100000000000001" customHeight="1" thickBot="1">
      <c r="A89" s="136">
        <v>60</v>
      </c>
      <c r="B89" s="251" t="s">
        <v>413</v>
      </c>
      <c r="C89" s="209"/>
      <c r="D89" s="104" t="s">
        <v>414</v>
      </c>
      <c r="E89" s="193" t="s">
        <v>29</v>
      </c>
      <c r="F89" s="104" t="s">
        <v>414</v>
      </c>
      <c r="G89" s="104" t="s">
        <v>414</v>
      </c>
      <c r="H89" s="104" t="s">
        <v>414</v>
      </c>
      <c r="I89" s="104" t="s">
        <v>414</v>
      </c>
      <c r="J89" s="338"/>
      <c r="K89" s="338"/>
      <c r="L89" s="338"/>
      <c r="M89" s="338"/>
      <c r="N89" s="338"/>
      <c r="O89" s="104" t="s">
        <v>414</v>
      </c>
      <c r="P89" s="104" t="s">
        <v>414</v>
      </c>
      <c r="Q89" s="104" t="s">
        <v>414</v>
      </c>
      <c r="R89" s="104" t="s">
        <v>414</v>
      </c>
      <c r="S89" s="104" t="s">
        <v>414</v>
      </c>
      <c r="T89" s="104" t="s">
        <v>414</v>
      </c>
      <c r="U89" s="104" t="s">
        <v>414</v>
      </c>
      <c r="V89" s="104" t="s">
        <v>414</v>
      </c>
      <c r="W89" s="104" t="s">
        <v>414</v>
      </c>
      <c r="X89" s="104" t="s">
        <v>414</v>
      </c>
      <c r="Y89" s="104" t="s">
        <v>414</v>
      </c>
      <c r="Z89" s="104" t="s">
        <v>414</v>
      </c>
      <c r="AA89" s="104" t="s">
        <v>414</v>
      </c>
      <c r="AB89" s="112" t="s">
        <v>29</v>
      </c>
      <c r="AC89" s="104" t="s">
        <v>414</v>
      </c>
      <c r="AD89" s="104" t="s">
        <v>414</v>
      </c>
      <c r="AE89" s="104" t="s">
        <v>414</v>
      </c>
      <c r="AF89" s="104" t="s">
        <v>414</v>
      </c>
      <c r="AG89" s="104" t="s">
        <v>414</v>
      </c>
      <c r="AH89" s="104" t="s">
        <v>414</v>
      </c>
      <c r="AI89" s="104" t="s">
        <v>414</v>
      </c>
      <c r="AJ89" s="140">
        <f t="shared" si="6"/>
        <v>23</v>
      </c>
      <c r="AL89" s="349" t="s">
        <v>420</v>
      </c>
    </row>
    <row r="90" spans="1:41" ht="17.100000000000001" customHeight="1" thickBot="1">
      <c r="A90" s="136">
        <v>61</v>
      </c>
      <c r="B90" s="104" t="s">
        <v>248</v>
      </c>
      <c r="C90" s="209"/>
      <c r="D90" s="251"/>
      <c r="E90" s="251"/>
      <c r="F90" s="116"/>
      <c r="G90" s="179" t="s">
        <v>246</v>
      </c>
      <c r="H90" s="179" t="s">
        <v>246</v>
      </c>
      <c r="I90" s="116"/>
      <c r="J90" s="118"/>
      <c r="K90" s="118"/>
      <c r="L90" s="118"/>
      <c r="M90" s="118"/>
      <c r="N90" s="118"/>
      <c r="O90" s="118"/>
      <c r="P90" s="57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40">
        <f t="shared" si="6"/>
        <v>2</v>
      </c>
    </row>
    <row r="91" spans="1:41" ht="17.100000000000001" customHeight="1" thickBot="1">
      <c r="A91" s="169"/>
      <c r="B91" s="169" t="s">
        <v>249</v>
      </c>
      <c r="C91" s="170"/>
      <c r="D91" s="251"/>
      <c r="E91" s="251"/>
      <c r="F91" s="116"/>
      <c r="G91" s="116"/>
      <c r="H91" s="116"/>
      <c r="I91" s="116"/>
      <c r="J91" s="118"/>
      <c r="K91" s="118"/>
      <c r="L91" s="118"/>
      <c r="M91" s="118"/>
      <c r="N91" s="118"/>
      <c r="O91" s="118"/>
      <c r="P91" s="57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40">
        <f t="shared" si="6"/>
        <v>0</v>
      </c>
    </row>
    <row r="92" spans="1:41" ht="14.1" customHeight="1" thickBot="1">
      <c r="A92" s="104"/>
      <c r="B92" s="186" t="s">
        <v>250</v>
      </c>
      <c r="C92" s="210" t="s">
        <v>251</v>
      </c>
      <c r="D92" s="439" t="s">
        <v>497</v>
      </c>
      <c r="E92" s="477" t="s">
        <v>565</v>
      </c>
      <c r="G92" s="477" t="s">
        <v>565</v>
      </c>
      <c r="H92" s="112" t="s">
        <v>581</v>
      </c>
      <c r="I92" s="112" t="s">
        <v>581</v>
      </c>
      <c r="J92" s="112" t="s">
        <v>581</v>
      </c>
      <c r="K92" s="112" t="s">
        <v>581</v>
      </c>
      <c r="L92" s="112" t="s">
        <v>581</v>
      </c>
      <c r="M92" s="112" t="s">
        <v>581</v>
      </c>
      <c r="N92" s="112" t="s">
        <v>581</v>
      </c>
      <c r="O92" s="112" t="s">
        <v>581</v>
      </c>
      <c r="P92" s="112" t="s">
        <v>581</v>
      </c>
      <c r="Q92" s="112" t="s">
        <v>581</v>
      </c>
      <c r="R92" s="112" t="s">
        <v>581</v>
      </c>
      <c r="S92" s="112" t="s">
        <v>581</v>
      </c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40">
        <f t="shared" si="6"/>
        <v>15</v>
      </c>
      <c r="AK92" s="104" t="s">
        <v>95</v>
      </c>
    </row>
    <row r="93" spans="1:41" s="251" customFormat="1" ht="14.1" customHeight="1" thickBot="1">
      <c r="B93" s="144" t="s">
        <v>384</v>
      </c>
      <c r="C93" s="337" t="s">
        <v>387</v>
      </c>
      <c r="D93" s="439" t="s">
        <v>517</v>
      </c>
      <c r="E93" s="193" t="s">
        <v>29</v>
      </c>
      <c r="F93" s="453" t="s">
        <v>523</v>
      </c>
      <c r="G93" s="453" t="s">
        <v>523</v>
      </c>
      <c r="H93" s="193" t="s">
        <v>29</v>
      </c>
      <c r="I93" s="523" t="s">
        <v>161</v>
      </c>
      <c r="J93" s="524" t="s">
        <v>161</v>
      </c>
      <c r="K93" s="523" t="s">
        <v>161</v>
      </c>
      <c r="L93" s="524" t="s">
        <v>161</v>
      </c>
      <c r="M93" s="523" t="s">
        <v>161</v>
      </c>
      <c r="N93" s="524" t="s">
        <v>161</v>
      </c>
      <c r="O93" s="523" t="s">
        <v>161</v>
      </c>
      <c r="P93" s="587" t="s">
        <v>161</v>
      </c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40">
        <f t="shared" si="6"/>
        <v>11</v>
      </c>
      <c r="AK93" s="251" t="s">
        <v>54</v>
      </c>
    </row>
    <row r="94" spans="1:41" s="251" customFormat="1" ht="19.2" customHeight="1" thickBot="1">
      <c r="A94" s="248"/>
      <c r="B94" s="251" t="s">
        <v>440</v>
      </c>
      <c r="C94" s="209" t="s">
        <v>441</v>
      </c>
      <c r="D94" s="350" t="s">
        <v>29</v>
      </c>
      <c r="E94" s="453" t="s">
        <v>522</v>
      </c>
      <c r="F94" s="453" t="s">
        <v>523</v>
      </c>
      <c r="G94" s="453" t="s">
        <v>523</v>
      </c>
      <c r="H94" s="350" t="s">
        <v>29</v>
      </c>
      <c r="I94" s="350" t="s">
        <v>29</v>
      </c>
      <c r="J94" s="118"/>
      <c r="K94" s="118"/>
      <c r="L94" s="118"/>
      <c r="M94" s="118"/>
      <c r="N94" s="118"/>
      <c r="O94" s="118"/>
      <c r="P94" s="57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351"/>
      <c r="AL94" s="376" t="s">
        <v>442</v>
      </c>
    </row>
    <row r="95" spans="1:41" ht="15" thickBot="1">
      <c r="B95" s="440" t="s">
        <v>423</v>
      </c>
      <c r="C95" s="209" t="s">
        <v>417</v>
      </c>
      <c r="D95" s="350" t="s">
        <v>29</v>
      </c>
      <c r="E95" s="453" t="s">
        <v>522</v>
      </c>
      <c r="F95" s="453" t="s">
        <v>523</v>
      </c>
      <c r="G95" s="453" t="s">
        <v>523</v>
      </c>
      <c r="H95" s="350" t="s">
        <v>29</v>
      </c>
      <c r="I95" s="350" t="s">
        <v>29</v>
      </c>
      <c r="J95" s="118"/>
      <c r="K95" s="118"/>
      <c r="L95" s="118"/>
      <c r="M95" s="118"/>
      <c r="N95" s="118"/>
      <c r="O95" s="118"/>
      <c r="P95" s="57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</row>
    <row r="96" spans="1:41" ht="15" thickBot="1">
      <c r="B96" s="440" t="s">
        <v>415</v>
      </c>
      <c r="C96" s="209" t="s">
        <v>416</v>
      </c>
      <c r="D96" s="350" t="s">
        <v>29</v>
      </c>
      <c r="E96" s="453" t="s">
        <v>522</v>
      </c>
      <c r="F96" s="453" t="s">
        <v>523</v>
      </c>
      <c r="G96" s="453" t="s">
        <v>523</v>
      </c>
      <c r="H96" s="350" t="s">
        <v>29</v>
      </c>
      <c r="I96" s="350" t="s">
        <v>29</v>
      </c>
      <c r="J96" s="118"/>
      <c r="K96" s="118"/>
      <c r="L96" s="118"/>
      <c r="M96" s="118"/>
      <c r="N96" s="118"/>
      <c r="O96" s="118"/>
      <c r="P96" s="57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</row>
    <row r="97" spans="1:35" ht="15" thickBot="1">
      <c r="B97" s="440" t="s">
        <v>418</v>
      </c>
      <c r="C97" s="209" t="s">
        <v>419</v>
      </c>
      <c r="D97" s="439" t="s">
        <v>517</v>
      </c>
      <c r="E97" s="350" t="s">
        <v>29</v>
      </c>
      <c r="F97" s="350" t="s">
        <v>29</v>
      </c>
      <c r="G97" s="453" t="s">
        <v>522</v>
      </c>
      <c r="H97" s="453" t="s">
        <v>522</v>
      </c>
      <c r="I97" s="350" t="s">
        <v>29</v>
      </c>
      <c r="J97" s="118"/>
      <c r="K97" s="118"/>
      <c r="L97" s="118"/>
      <c r="M97" s="118"/>
      <c r="N97" s="118"/>
      <c r="O97" s="118"/>
      <c r="P97" s="57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</row>
    <row r="98" spans="1:35" ht="15" thickBot="1">
      <c r="B98" s="104" t="s">
        <v>524</v>
      </c>
      <c r="C98" s="111" t="s">
        <v>525</v>
      </c>
      <c r="D98" s="439" t="s">
        <v>499</v>
      </c>
      <c r="J98" s="118"/>
      <c r="K98" s="118"/>
      <c r="L98" s="118"/>
      <c r="M98" s="118"/>
      <c r="N98" s="118"/>
      <c r="O98" s="118"/>
      <c r="P98" s="57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</row>
    <row r="99" spans="1:35" ht="15" thickBot="1">
      <c r="B99" s="104" t="s">
        <v>526</v>
      </c>
      <c r="C99" s="111" t="s">
        <v>527</v>
      </c>
      <c r="D99" s="439" t="s">
        <v>499</v>
      </c>
      <c r="R99" s="112"/>
      <c r="S99" s="112"/>
      <c r="T99" s="112"/>
      <c r="U99" s="112"/>
      <c r="V99" s="112"/>
      <c r="W99" s="112"/>
      <c r="X99" s="112"/>
    </row>
    <row r="100" spans="1:35" ht="15" thickBot="1">
      <c r="B100" s="104" t="s">
        <v>528</v>
      </c>
      <c r="C100" s="111" t="s">
        <v>529</v>
      </c>
      <c r="D100" s="439" t="s">
        <v>516</v>
      </c>
      <c r="E100" s="456" t="s">
        <v>553</v>
      </c>
      <c r="F100" s="456" t="s">
        <v>553</v>
      </c>
      <c r="R100" s="112"/>
      <c r="S100" s="112"/>
      <c r="T100" s="112"/>
      <c r="U100" s="112"/>
      <c r="V100" s="112"/>
      <c r="W100" s="112"/>
      <c r="X100" s="112"/>
    </row>
    <row r="101" spans="1:35" ht="15" thickBot="1">
      <c r="B101" s="104" t="s">
        <v>530</v>
      </c>
      <c r="C101" s="111" t="s">
        <v>531</v>
      </c>
      <c r="D101" s="335" t="s">
        <v>381</v>
      </c>
      <c r="F101" s="453" t="s">
        <v>522</v>
      </c>
      <c r="R101" s="112"/>
      <c r="S101" s="112"/>
      <c r="T101" s="112"/>
      <c r="U101" s="112"/>
      <c r="V101" s="112"/>
      <c r="W101" s="112"/>
      <c r="X101" s="112"/>
    </row>
    <row r="102" spans="1:35" ht="15" thickBot="1">
      <c r="B102" s="104" t="s">
        <v>532</v>
      </c>
      <c r="C102" s="111" t="s">
        <v>533</v>
      </c>
      <c r="D102" s="335" t="s">
        <v>381</v>
      </c>
      <c r="E102" s="453" t="s">
        <v>522</v>
      </c>
      <c r="F102" s="453" t="s">
        <v>522</v>
      </c>
      <c r="R102" s="112"/>
      <c r="S102" s="112"/>
      <c r="T102" s="112"/>
      <c r="U102" s="112"/>
      <c r="V102" s="112"/>
      <c r="W102" s="112"/>
      <c r="X102" s="112"/>
    </row>
    <row r="103" spans="1:35" s="251" customFormat="1" ht="15" thickBot="1">
      <c r="A103" s="248"/>
      <c r="B103" s="251" t="s">
        <v>563</v>
      </c>
      <c r="C103" s="472" t="s">
        <v>564</v>
      </c>
      <c r="D103" s="476"/>
      <c r="E103" s="456" t="s">
        <v>553</v>
      </c>
      <c r="F103" s="456" t="s">
        <v>553</v>
      </c>
      <c r="G103" s="474"/>
      <c r="H103" s="474"/>
      <c r="I103" s="350"/>
      <c r="J103" s="350"/>
      <c r="K103" s="350"/>
      <c r="L103" s="474"/>
      <c r="M103" s="474"/>
      <c r="N103" s="350"/>
      <c r="O103" s="350"/>
      <c r="Q103" s="474"/>
      <c r="R103" s="474"/>
      <c r="S103" s="474"/>
      <c r="T103" s="474"/>
      <c r="U103" s="474"/>
      <c r="V103" s="474"/>
      <c r="W103" s="474"/>
      <c r="X103" s="474"/>
      <c r="Y103" s="350"/>
      <c r="Z103" s="350"/>
      <c r="AA103" s="350"/>
      <c r="AB103" s="350"/>
      <c r="AC103" s="474"/>
      <c r="AD103" s="475"/>
      <c r="AE103" s="350"/>
      <c r="AF103" s="350"/>
      <c r="AG103" s="350"/>
      <c r="AH103" s="350"/>
      <c r="AI103" s="350"/>
    </row>
    <row r="104" spans="1:35" ht="15" thickBot="1">
      <c r="B104" s="104" t="s">
        <v>534</v>
      </c>
      <c r="C104" s="111" t="s">
        <v>535</v>
      </c>
      <c r="D104" s="348" t="s">
        <v>382</v>
      </c>
      <c r="E104" s="456" t="s">
        <v>553</v>
      </c>
      <c r="F104" s="453" t="s">
        <v>522</v>
      </c>
      <c r="K104" s="350"/>
      <c r="R104" s="112"/>
      <c r="S104" s="112"/>
      <c r="T104" s="112"/>
      <c r="U104" s="112"/>
      <c r="V104" s="112"/>
      <c r="W104" s="112"/>
      <c r="X104" s="112"/>
    </row>
    <row r="105" spans="1:35" ht="15" thickBot="1">
      <c r="B105" s="104" t="s">
        <v>536</v>
      </c>
      <c r="C105" s="111" t="s">
        <v>537</v>
      </c>
      <c r="D105" s="348" t="s">
        <v>382</v>
      </c>
      <c r="E105" s="456" t="s">
        <v>553</v>
      </c>
      <c r="F105" s="456" t="s">
        <v>553</v>
      </c>
      <c r="K105" s="350"/>
      <c r="R105" s="112"/>
      <c r="S105" s="112"/>
      <c r="T105" s="112"/>
      <c r="U105" s="112"/>
      <c r="V105" s="112"/>
      <c r="W105" s="112"/>
      <c r="X105" s="112"/>
    </row>
    <row r="106" spans="1:35" ht="16.2" thickBot="1">
      <c r="A106" s="454"/>
      <c r="B106" s="104" t="s">
        <v>538</v>
      </c>
      <c r="C106" s="111" t="s">
        <v>539</v>
      </c>
      <c r="D106" s="348" t="s">
        <v>382</v>
      </c>
      <c r="E106" s="453" t="s">
        <v>523</v>
      </c>
      <c r="J106" s="481"/>
      <c r="K106" s="482"/>
      <c r="R106" s="112"/>
      <c r="S106" s="112"/>
      <c r="T106" s="112"/>
      <c r="U106" s="112"/>
      <c r="V106" s="112"/>
      <c r="W106" s="112"/>
      <c r="X106" s="112"/>
    </row>
    <row r="107" spans="1:35" ht="16.2" thickBot="1">
      <c r="A107" s="454"/>
      <c r="B107" s="104" t="s">
        <v>540</v>
      </c>
      <c r="C107" s="111" t="s">
        <v>541</v>
      </c>
      <c r="D107" s="348" t="s">
        <v>382</v>
      </c>
      <c r="J107" s="483"/>
      <c r="K107" s="484"/>
      <c r="R107" s="112"/>
      <c r="S107" s="112"/>
      <c r="T107" s="630" t="s">
        <v>683</v>
      </c>
      <c r="U107" s="112"/>
      <c r="V107" s="112"/>
      <c r="W107" s="112"/>
      <c r="X107" s="112"/>
    </row>
    <row r="108" spans="1:35" s="251" customFormat="1" ht="16.2" thickBot="1">
      <c r="A108" s="471"/>
      <c r="B108" s="251" t="s">
        <v>368</v>
      </c>
      <c r="C108" s="472" t="s">
        <v>369</v>
      </c>
      <c r="D108" s="473"/>
      <c r="E108" s="453" t="s">
        <v>523</v>
      </c>
      <c r="F108" s="453" t="s">
        <v>523</v>
      </c>
      <c r="G108" s="453" t="s">
        <v>523</v>
      </c>
      <c r="H108" s="474"/>
      <c r="I108" s="350"/>
      <c r="J108" s="483"/>
      <c r="K108" s="485"/>
      <c r="L108" s="474"/>
      <c r="M108" s="474"/>
      <c r="N108" s="350"/>
      <c r="O108" s="350"/>
      <c r="Q108" s="474"/>
      <c r="R108" s="474"/>
      <c r="S108" s="474"/>
      <c r="T108" s="474"/>
      <c r="U108" s="474"/>
      <c r="V108" s="474"/>
      <c r="W108" s="474"/>
      <c r="X108" s="474"/>
      <c r="Y108" s="350"/>
      <c r="Z108" s="350"/>
      <c r="AA108" s="350"/>
      <c r="AB108" s="350"/>
      <c r="AC108" s="474"/>
      <c r="AD108" s="475"/>
      <c r="AE108" s="350"/>
      <c r="AF108" s="350"/>
      <c r="AG108" s="350"/>
      <c r="AH108" s="350"/>
      <c r="AI108" s="350"/>
    </row>
    <row r="109" spans="1:35" ht="16.2" thickBot="1">
      <c r="A109" s="454"/>
      <c r="B109" s="104" t="s">
        <v>542</v>
      </c>
      <c r="C109" s="111" t="s">
        <v>543</v>
      </c>
      <c r="D109" s="439" t="s">
        <v>497</v>
      </c>
      <c r="F109" s="453" t="s">
        <v>522</v>
      </c>
      <c r="G109" s="453" t="s">
        <v>522</v>
      </c>
      <c r="J109" s="483"/>
      <c r="K109" s="485"/>
      <c r="R109" s="112"/>
      <c r="S109" s="112"/>
      <c r="T109" s="112"/>
      <c r="U109" s="112"/>
      <c r="V109" s="112"/>
      <c r="W109" s="112"/>
      <c r="X109" s="112"/>
    </row>
    <row r="110" spans="1:35" ht="16.2" thickBot="1">
      <c r="A110" s="454"/>
      <c r="B110" s="139" t="s">
        <v>374</v>
      </c>
      <c r="C110" s="111" t="s">
        <v>375</v>
      </c>
      <c r="D110" s="439" t="s">
        <v>517</v>
      </c>
      <c r="E110" s="453" t="s">
        <v>523</v>
      </c>
      <c r="J110" s="486"/>
      <c r="K110" s="487"/>
      <c r="R110" s="112"/>
      <c r="S110" s="112"/>
      <c r="T110" s="112"/>
      <c r="U110" s="112"/>
      <c r="V110" s="112"/>
      <c r="W110" s="112"/>
      <c r="X110" s="112"/>
    </row>
    <row r="111" spans="1:35" ht="16.2" thickBot="1">
      <c r="A111" s="454"/>
      <c r="B111" s="139" t="s">
        <v>544</v>
      </c>
      <c r="C111" s="111" t="s">
        <v>545</v>
      </c>
      <c r="D111" s="439" t="s">
        <v>517</v>
      </c>
      <c r="J111" s="483"/>
      <c r="K111" s="484"/>
      <c r="R111" s="112"/>
      <c r="S111" s="112"/>
      <c r="T111" s="112"/>
      <c r="U111" s="112"/>
      <c r="V111" s="112"/>
      <c r="W111" s="112"/>
      <c r="X111" s="112"/>
    </row>
    <row r="112" spans="1:35" ht="16.2" thickBot="1">
      <c r="A112" s="454"/>
      <c r="B112" s="139" t="s">
        <v>546</v>
      </c>
      <c r="C112" s="111" t="s">
        <v>547</v>
      </c>
      <c r="D112" s="439" t="s">
        <v>517</v>
      </c>
      <c r="J112" s="483"/>
      <c r="K112" s="484"/>
      <c r="R112" s="112"/>
      <c r="S112" s="112"/>
      <c r="T112" s="112"/>
      <c r="U112" s="112"/>
      <c r="V112" s="112"/>
      <c r="W112" s="112"/>
      <c r="X112" s="112"/>
    </row>
    <row r="113" spans="1:24" ht="16.2" thickBot="1">
      <c r="A113" s="454"/>
      <c r="B113" s="139" t="s">
        <v>548</v>
      </c>
      <c r="C113" s="111" t="s">
        <v>549</v>
      </c>
      <c r="D113" s="439" t="s">
        <v>517</v>
      </c>
      <c r="F113" s="453" t="s">
        <v>522</v>
      </c>
      <c r="J113" s="483"/>
      <c r="K113" s="484"/>
      <c r="R113" s="112"/>
      <c r="S113" s="112"/>
      <c r="T113" s="112"/>
      <c r="U113" s="112"/>
      <c r="V113" s="112"/>
      <c r="W113" s="112"/>
      <c r="X113" s="112"/>
    </row>
    <row r="114" spans="1:24" ht="16.2" thickBot="1">
      <c r="B114" s="104" t="s">
        <v>370</v>
      </c>
      <c r="C114" s="111" t="s">
        <v>371</v>
      </c>
      <c r="E114" s="453" t="s">
        <v>522</v>
      </c>
      <c r="F114" s="453" t="s">
        <v>523</v>
      </c>
      <c r="G114" s="453" t="s">
        <v>523</v>
      </c>
      <c r="J114" s="483"/>
      <c r="K114" s="488"/>
      <c r="R114" s="112"/>
      <c r="S114" s="112"/>
      <c r="T114" s="112"/>
      <c r="U114" s="112"/>
      <c r="V114" s="112"/>
      <c r="W114" s="112"/>
      <c r="X114" s="112"/>
    </row>
    <row r="115" spans="1:24" ht="15" thickBot="1">
      <c r="B115" s="104" t="s">
        <v>372</v>
      </c>
      <c r="C115" s="111" t="s">
        <v>373</v>
      </c>
      <c r="E115" s="453" t="s">
        <v>522</v>
      </c>
      <c r="F115" s="453" t="s">
        <v>523</v>
      </c>
      <c r="G115" s="453" t="s">
        <v>523</v>
      </c>
      <c r="R115" s="112"/>
      <c r="S115" s="112"/>
      <c r="T115" s="112"/>
      <c r="U115" s="112"/>
      <c r="V115" s="112"/>
      <c r="W115" s="112"/>
      <c r="X115" s="112"/>
    </row>
    <row r="116" spans="1:24" ht="15" thickBot="1">
      <c r="B116" s="104" t="s">
        <v>439</v>
      </c>
      <c r="C116" s="111" t="s">
        <v>559</v>
      </c>
      <c r="E116" s="453" t="s">
        <v>522</v>
      </c>
      <c r="G116" s="492" t="s">
        <v>567</v>
      </c>
      <c r="R116" s="112"/>
      <c r="S116" s="112"/>
      <c r="T116" s="112"/>
      <c r="U116" s="112"/>
      <c r="V116" s="112"/>
      <c r="W116" s="112"/>
      <c r="X116" s="112"/>
    </row>
    <row r="117" spans="1:24" ht="15" thickBot="1">
      <c r="B117" s="104" t="s">
        <v>560</v>
      </c>
      <c r="C117" s="111" t="s">
        <v>561</v>
      </c>
      <c r="E117" s="456" t="s">
        <v>553</v>
      </c>
      <c r="G117" s="466" t="s">
        <v>522</v>
      </c>
      <c r="R117" s="112"/>
      <c r="S117" s="112"/>
      <c r="T117" s="633" t="s">
        <v>685</v>
      </c>
      <c r="U117" s="112"/>
      <c r="V117" s="112"/>
      <c r="W117" s="112"/>
      <c r="X117" s="112"/>
    </row>
    <row r="118" spans="1:24" ht="15" thickBot="1">
      <c r="B118" s="104" t="s">
        <v>377</v>
      </c>
      <c r="C118" s="108" t="s">
        <v>562</v>
      </c>
      <c r="E118" s="477" t="s">
        <v>565</v>
      </c>
      <c r="F118" s="453" t="s">
        <v>522</v>
      </c>
      <c r="R118" s="112"/>
      <c r="S118" s="112"/>
      <c r="T118" s="630" t="s">
        <v>683</v>
      </c>
      <c r="U118" s="112"/>
      <c r="V118" s="112"/>
      <c r="W118" s="112"/>
      <c r="X118" s="112"/>
    </row>
    <row r="119" spans="1:24" ht="15" thickBot="1">
      <c r="B119" s="104" t="s">
        <v>421</v>
      </c>
      <c r="C119" s="111" t="s">
        <v>386</v>
      </c>
      <c r="E119" s="335" t="s">
        <v>383</v>
      </c>
      <c r="R119" s="112"/>
      <c r="S119" s="112"/>
      <c r="T119" s="112"/>
      <c r="U119" s="112"/>
      <c r="V119" s="112"/>
      <c r="W119" s="112"/>
      <c r="X119" s="112"/>
    </row>
    <row r="120" spans="1:24" ht="16.2" thickBot="1">
      <c r="B120" s="104" t="s">
        <v>408</v>
      </c>
      <c r="C120" s="490" t="s">
        <v>409</v>
      </c>
      <c r="G120" s="466" t="s">
        <v>522</v>
      </c>
      <c r="R120" s="112"/>
      <c r="S120" s="112"/>
      <c r="T120" s="112"/>
      <c r="U120" s="112"/>
      <c r="V120" s="112"/>
      <c r="W120" s="112"/>
      <c r="X120" s="112"/>
    </row>
    <row r="121" spans="1:24" ht="15" thickBot="1">
      <c r="B121" s="104" t="s">
        <v>385</v>
      </c>
      <c r="C121" s="111" t="s">
        <v>688</v>
      </c>
      <c r="R121" s="112"/>
      <c r="S121" s="112"/>
      <c r="T121" s="633" t="s">
        <v>686</v>
      </c>
      <c r="U121" s="112"/>
      <c r="V121" s="112"/>
      <c r="W121" s="112"/>
      <c r="X121" s="112"/>
    </row>
    <row r="122" spans="1:24" ht="15" thickBot="1">
      <c r="B122" s="104" t="s">
        <v>689</v>
      </c>
      <c r="C122" s="111" t="s">
        <v>690</v>
      </c>
      <c r="R122" s="112"/>
      <c r="S122" s="112"/>
      <c r="T122" s="634" t="s">
        <v>691</v>
      </c>
      <c r="U122" s="112"/>
      <c r="V122" s="112"/>
      <c r="W122" s="112"/>
      <c r="X122" s="112"/>
    </row>
    <row r="123" spans="1:24" ht="15" thickBot="1">
      <c r="B123" s="104" t="s">
        <v>696</v>
      </c>
      <c r="C123" s="111" t="s">
        <v>697</v>
      </c>
      <c r="R123" s="112"/>
      <c r="S123" s="112"/>
      <c r="T123" s="630" t="s">
        <v>683</v>
      </c>
      <c r="U123" s="112"/>
      <c r="V123" s="112"/>
      <c r="W123" s="112"/>
      <c r="X123" s="112"/>
    </row>
    <row r="124" spans="1:24" ht="15" thickBot="1">
      <c r="B124" s="104" t="s">
        <v>698</v>
      </c>
      <c r="C124" s="111" t="s">
        <v>699</v>
      </c>
      <c r="R124" s="112"/>
      <c r="S124" s="112"/>
      <c r="T124" s="633" t="s">
        <v>686</v>
      </c>
      <c r="U124" s="112"/>
      <c r="V124" s="112"/>
      <c r="W124" s="112"/>
      <c r="X124" s="112"/>
    </row>
    <row r="125" spans="1:24">
      <c r="R125" s="112"/>
      <c r="S125" s="112"/>
      <c r="T125" s="112"/>
      <c r="U125" s="112"/>
      <c r="V125" s="112"/>
      <c r="W125" s="112"/>
      <c r="X125" s="112"/>
    </row>
    <row r="126" spans="1:24">
      <c r="R126" s="112"/>
      <c r="S126" s="112"/>
      <c r="T126" s="112"/>
      <c r="U126" s="112"/>
      <c r="V126" s="112"/>
      <c r="W126" s="112"/>
      <c r="X126" s="112"/>
    </row>
    <row r="127" spans="1:24">
      <c r="R127" s="112"/>
      <c r="S127" s="112"/>
      <c r="T127" s="112"/>
      <c r="U127" s="112"/>
      <c r="V127" s="112"/>
      <c r="W127" s="112"/>
      <c r="X127" s="112"/>
    </row>
    <row r="128" spans="1:24">
      <c r="R128" s="112"/>
      <c r="S128" s="112"/>
      <c r="T128" s="112"/>
      <c r="U128" s="112"/>
      <c r="V128" s="112"/>
      <c r="W128" s="112"/>
      <c r="X128" s="112"/>
    </row>
  </sheetData>
  <autoFilter ref="A24:AS124" xr:uid="{00000000-0009-0000-0000-000000000000}"/>
  <mergeCells count="4">
    <mergeCell ref="B1:B3"/>
    <mergeCell ref="AJ23:AJ24"/>
    <mergeCell ref="AK23:AK24"/>
    <mergeCell ref="AL23:AL24"/>
  </mergeCells>
  <phoneticPr fontId="157" type="noConversion"/>
  <conditionalFormatting sqref="A26">
    <cfRule type="expression" dxfId="243" priority="6">
      <formula>MOD(ROW(A26),2)=0</formula>
    </cfRule>
  </conditionalFormatting>
  <conditionalFormatting sqref="B73">
    <cfRule type="duplicateValues" dxfId="242" priority="4"/>
  </conditionalFormatting>
  <conditionalFormatting sqref="B74">
    <cfRule type="duplicateValues" dxfId="241" priority="5"/>
  </conditionalFormatting>
  <conditionalFormatting sqref="D23:AI24">
    <cfRule type="expression" dxfId="240" priority="73">
      <formula>D$24=TODAY()</formula>
    </cfRule>
    <cfRule type="expression" dxfId="239" priority="74">
      <formula>D$23="T7"</formula>
    </cfRule>
    <cfRule type="expression" dxfId="238" priority="75">
      <formula>D$23="CN"</formula>
    </cfRule>
  </conditionalFormatting>
  <dataValidations disablePrompts="1" count="2">
    <dataValidation type="list" allowBlank="1" showInputMessage="1" showErrorMessage="1" sqref="B4" xr:uid="{00000000-0002-0000-0000-000000000000}">
      <formula1>"01,02,03,04,05,06,07,08,09,10,11,12"</formula1>
    </dataValidation>
    <dataValidation type="list" allowBlank="1" showInputMessage="1" showErrorMessage="1" sqref="AK3:AK11" xr:uid="{00000000-0002-0000-0000-000001000000}">
      <formula1>$D$24:$AG$24</formula1>
    </dataValidation>
  </dataValidations>
  <hyperlinks>
    <hyperlink ref="P24" location="'13'!A1" display="'13'!A1" xr:uid="{00000000-0004-0000-0000-000000000000}"/>
    <hyperlink ref="Q24" location="'14 '!A1" display="'14 '!A1" xr:uid="{00000000-0004-0000-0000-000001000000}"/>
    <hyperlink ref="R24" location="'15'!A1" display="=Q21+1" xr:uid="{00000000-0004-0000-0000-000002000000}"/>
    <hyperlink ref="S24" location="'16'!A1" display="=R21+1" xr:uid="{00000000-0004-0000-0000-000003000000}"/>
    <hyperlink ref="T24" location="'17'!A1" display="=S21+1" xr:uid="{00000000-0004-0000-0000-000004000000}"/>
    <hyperlink ref="U24" location="'18'!A1" display="=T21+1" xr:uid="{00000000-0004-0000-0000-000005000000}"/>
    <hyperlink ref="V24" location="'19'!A1" display="=U21+1" xr:uid="{00000000-0004-0000-0000-000006000000}"/>
    <hyperlink ref="W24" location="'20'!A1" display="=V21+1" xr:uid="{00000000-0004-0000-0000-000007000000}"/>
    <hyperlink ref="X24" location="'21'!A1" display="=W21+1" xr:uid="{00000000-0004-0000-0000-000008000000}"/>
    <hyperlink ref="Y24" location="'22'!A1" display="=X21+1" xr:uid="{00000000-0004-0000-0000-000009000000}"/>
    <hyperlink ref="Z24" location="'23'!A1" display="=Y21+1" xr:uid="{00000000-0004-0000-0000-00000A000000}"/>
    <hyperlink ref="AA24" location="'24'!A1" display="=Z21+1" xr:uid="{00000000-0004-0000-0000-00000B000000}"/>
    <hyperlink ref="AB24" location="'25'!A1" display="=AA21+1" xr:uid="{00000000-0004-0000-0000-00000C000000}"/>
    <hyperlink ref="AC24" location="'26'!A1" display="=AB21+1" xr:uid="{00000000-0004-0000-0000-00000D000000}"/>
    <hyperlink ref="AD24" location="'27'!A1" display="=AC21+1" xr:uid="{00000000-0004-0000-0000-00000E000000}"/>
    <hyperlink ref="AE24" location="'28'!A1" display="=AD21+1" xr:uid="{00000000-0004-0000-0000-00000F000000}"/>
    <hyperlink ref="AF24" location="'29'!A1" display="=AE21+1" xr:uid="{00000000-0004-0000-0000-000010000000}"/>
    <hyperlink ref="AG24" location="'30'!A1" display="=AF21+1" xr:uid="{00000000-0004-0000-0000-000011000000}"/>
    <hyperlink ref="E24" location="'2'!A1" display="=D21+1" xr:uid="{00000000-0004-0000-0000-000012000000}"/>
    <hyperlink ref="D24" location="'1'!A1" display="=DATE($B$4,$B$3,1)" xr:uid="{00000000-0004-0000-0000-000013000000}"/>
    <hyperlink ref="AH24:AI24" location="'30'!A1" display="=AF21+1" xr:uid="{00000000-0004-0000-0000-000014000000}"/>
    <hyperlink ref="F24:O24" location="'2'!A1" display="=D21+1" xr:uid="{00000000-0004-0000-0000-000015000000}"/>
    <hyperlink ref="F24" location="'3'!A1" display="'3'!A1" xr:uid="{00000000-0004-0000-0000-000016000000}"/>
    <hyperlink ref="G24" location="'4'!A1" display="'4'!A1" xr:uid="{00000000-0004-0000-0000-000017000000}"/>
    <hyperlink ref="H24" location="'5'!A1" display="'5'!A1" xr:uid="{00000000-0004-0000-0000-000018000000}"/>
    <hyperlink ref="I24" location="'6'!A1" display="'6'!A1" xr:uid="{00000000-0004-0000-0000-000019000000}"/>
    <hyperlink ref="J24" location="'7'!A1" display="'7'!A1" xr:uid="{00000000-0004-0000-0000-00001A000000}"/>
    <hyperlink ref="K24" location="'8'!A1" display="'8'!A1" xr:uid="{00000000-0004-0000-0000-00001B000000}"/>
    <hyperlink ref="L24" location="'9'!A1" display="'9'!A1" xr:uid="{00000000-0004-0000-0000-00001C000000}"/>
    <hyperlink ref="M24" location="'10'!A1" display="'10'!A1" xr:uid="{00000000-0004-0000-0000-00001D000000}"/>
    <hyperlink ref="N24" location="'11'!A1" display="'11'!A1" xr:uid="{00000000-0004-0000-0000-00001E000000}"/>
    <hyperlink ref="O24" location="'12'!A1" display="'12'!A1" xr:uid="{00000000-0004-0000-0000-00001F000000}"/>
  </hyperlinks>
  <pageMargins left="0.7" right="0.7" top="0.75" bottom="0.75" header="0.3" footer="0.3"/>
  <pageSetup paperSize="9" scale="3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O122"/>
  <sheetViews>
    <sheetView zoomScaleNormal="100" workbookViewId="0">
      <selection activeCell="A15" sqref="A15:XFD15"/>
    </sheetView>
  </sheetViews>
  <sheetFormatPr defaultColWidth="9" defaultRowHeight="23.25" customHeight="1"/>
  <cols>
    <col min="1" max="1" width="6" style="1" customWidth="1"/>
    <col min="2" max="2" width="26.33203125" style="1" customWidth="1"/>
    <col min="3" max="3" width="18" style="1" customWidth="1"/>
    <col min="4" max="4" width="13.5546875" style="1" customWidth="1"/>
    <col min="5" max="5" width="20.33203125" style="2" customWidth="1"/>
    <col min="6" max="6" width="16.5546875" style="2" customWidth="1"/>
    <col min="7" max="7" width="2.109375" style="1" customWidth="1"/>
    <col min="8" max="8" width="5.5546875" style="1" customWidth="1"/>
    <col min="9" max="9" width="22.5546875" style="1" customWidth="1"/>
    <col min="10" max="10" width="24.33203125" style="1" customWidth="1"/>
    <col min="11" max="11" width="16" style="1" customWidth="1"/>
    <col min="12" max="12" width="14.33203125" style="1" customWidth="1"/>
    <col min="13" max="13" width="18.33203125" style="1" customWidth="1"/>
    <col min="14" max="14" width="7.44140625" style="1" customWidth="1"/>
    <col min="15" max="15" width="11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5" t="s">
        <v>255</v>
      </c>
      <c r="B3" s="6" t="str">
        <f>LEFT(VLOOKUP("h*",ROSTER!D24:D70,1,0),6)</f>
        <v>HL8082</v>
      </c>
      <c r="C3" s="102"/>
      <c r="D3" s="51"/>
      <c r="E3" s="666">
        <f>ROSTER!D24</f>
        <v>46143</v>
      </c>
      <c r="F3" s="666"/>
      <c r="G3" s="9"/>
      <c r="I3" s="96" t="s">
        <v>256</v>
      </c>
      <c r="K3" s="10"/>
    </row>
    <row r="4" spans="1:15" ht="15.6">
      <c r="A4" s="11"/>
      <c r="B4" s="18" t="s">
        <v>257</v>
      </c>
      <c r="C4" s="19" t="str">
        <f>INDEX(ROSTER!$B$25:$B$150,MATCH("*FM1*",ROSTER!D$25:D$227,0),1)</f>
        <v>Hà Quang Vinh</v>
      </c>
      <c r="D4" s="20" t="s">
        <v>258</v>
      </c>
      <c r="E4" s="34" t="str">
        <f>INDEX(ROSTER!$AL$25:$AL$211,MATCH('1 (2)'!C4,ROSTER!$B$25:$B$150,0),1)</f>
        <v>0904298289</v>
      </c>
      <c r="F4" s="105"/>
      <c r="G4" s="16"/>
      <c r="H4" s="17"/>
      <c r="I4" s="18" t="s">
        <v>260</v>
      </c>
      <c r="J4" s="19" t="str">
        <f>INDEX(ROSTER!$B$25:$B$150,MATCH("*TECH*",ROSTER!D$25:D$227,0),1)</f>
        <v>Huỳnh Tố Như</v>
      </c>
      <c r="K4" s="20" t="s">
        <v>258</v>
      </c>
      <c r="L4" s="34" t="str">
        <f>INDEX(ROSTER!$AL$25:$AL$211,MATCH('1 (2)'!J4,ROSTER!$B$25:$B$150,0),1)</f>
        <v>0702785789</v>
      </c>
      <c r="M4" s="106"/>
      <c r="O4" s="31" t="s">
        <v>261</v>
      </c>
    </row>
    <row r="5" spans="1:15" ht="15.6">
      <c r="A5" s="11"/>
      <c r="B5" s="18" t="s">
        <v>262</v>
      </c>
      <c r="C5" s="19" t="str">
        <f>INDEX(ROSTER!$B$25:$B$150,MATCH("*QC*",ROSTER!D$25:D$227,0),1)</f>
        <v>Trần Phương</v>
      </c>
      <c r="D5" s="20" t="s">
        <v>258</v>
      </c>
      <c r="E5" s="34">
        <f>INDEX(ROSTER!$AL$25:$AL$211,MATCH('1 (2)'!C5,ROSTER!$B$25:$B$150,0),1)</f>
        <v>84986222241</v>
      </c>
      <c r="F5" s="99"/>
      <c r="G5" s="16"/>
      <c r="H5" s="17"/>
      <c r="I5" s="18" t="s">
        <v>263</v>
      </c>
      <c r="J5" s="19" t="str">
        <f>INDEX(ROSTER!$B$25:$B$150,MATCH("*PPC*",ROSTER!D$25:D$227,0),1)</f>
        <v>Trần Hoàng Nhung</v>
      </c>
      <c r="K5" s="20" t="s">
        <v>258</v>
      </c>
      <c r="L5" s="34" t="str">
        <f>INDEX(ROSTER!$AL$25:$AL$211,MATCH('1 (2)'!J5,ROSTER!$B$25:$B$150,0),1)</f>
        <v>0906852989</v>
      </c>
      <c r="M5" s="106"/>
      <c r="O5" s="31"/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  <c r="O6" s="31" t="s">
        <v>270</v>
      </c>
    </row>
    <row r="7" spans="1:15" ht="17.399999999999999">
      <c r="A7" s="26"/>
      <c r="B7" s="660" t="str">
        <f>$B$3&amp;"-128"</f>
        <v>HL8082-128</v>
      </c>
      <c r="C7" s="661"/>
      <c r="D7" s="671"/>
      <c r="E7" s="672"/>
      <c r="F7" s="28"/>
      <c r="G7" s="29"/>
      <c r="H7" s="26"/>
      <c r="I7" s="660" t="str">
        <f>$B$3&amp;"-34567"</f>
        <v>HL8082-34567</v>
      </c>
      <c r="J7" s="661"/>
      <c r="K7" s="30"/>
      <c r="L7" s="30"/>
      <c r="M7" s="28"/>
      <c r="O7" s="31" t="s">
        <v>271</v>
      </c>
    </row>
    <row r="8" spans="1:15" ht="18" customHeight="1">
      <c r="A8" s="32">
        <f>IF(B8="","",ROW(A1))</f>
        <v>1</v>
      </c>
      <c r="B8" s="32" t="str" cm="1">
        <f t="array" ref="B8">IFERROR(INDEX(ROSTER!$B$24:$B$150,MATCH(1,INDEX(($B$7=ROSTER!D$24:D$150)*(COUNTIFS(B$7:B7,ROSTER!$B$24:$B$150)=0),0,1),0),1),"")</f>
        <v>Nguyễn Đức Tuân</v>
      </c>
      <c r="C8" s="32" t="str">
        <f>IFERROR(INDEX(ROSTER!$C$24:$C$150,MATCH('1 (2)'!$B8,ROSTER!$B$24:$B$150,0),1),"")</f>
        <v>VAE00732</v>
      </c>
      <c r="D8" s="32" t="str">
        <f>IFERROR(INDEX(ROSTER!$AK$23:$AK$150,MATCH('1 (2)'!$B8,ROSTER!$B$23:$B$150,0),1),"")</f>
        <v>B1 B787/ATR/A321</v>
      </c>
      <c r="E8" s="32" t="str">
        <f>IFERROR(INDEX(ROSTER!$AL$23:$AL$150,MATCH('1 (2)'!$B8,ROSTER!$B$23:$B$150,0),1),"")</f>
        <v>0979747380</v>
      </c>
      <c r="F8" s="32" t="s">
        <v>270</v>
      </c>
      <c r="G8" s="29"/>
      <c r="H8" s="195">
        <f>IF(I8="","",ROW(A1))</f>
        <v>1</v>
      </c>
      <c r="I8" s="195" t="str" cm="1">
        <f t="array" ref="I8">IFERROR(INDEX(ROSTER!$B$24:$B$150,MATCH(1,INDEX(($I$7=ROSTER!D$24:D$150)*(COUNTIFS(I$7:I7,ROSTER!$B$24:$B$150)=0),0,1),0),1),"")</f>
        <v>Lê Thanh Hải</v>
      </c>
      <c r="J8" s="195" t="str">
        <f>IFERROR(INDEX(ROSTER!$C$24:$C$150,MATCH('1 (2)'!$I8,ROSTER!$B$24:$B$150,0),1),"")</f>
        <v>VAE02718</v>
      </c>
      <c r="K8" s="195" t="str">
        <f>IFERROR(INDEX(ROSTER!$AK$23:$AK$150,MATCH('1 (2)'!$I8,ROSTER!$B$23:$B$150,0),1),"")</f>
        <v>B1 B787/A321</v>
      </c>
      <c r="L8" s="195" t="str">
        <f>IFERROR(INDEX(ROSTER!$AL$23:$AL$150,MATCH('1 (2)'!$I8,ROSTER!$B$23:$B$150,0),1),"")</f>
        <v>0979690783</v>
      </c>
      <c r="M8" s="455" t="s">
        <v>259</v>
      </c>
      <c r="O8" s="31" t="s">
        <v>272</v>
      </c>
    </row>
    <row r="9" spans="1:15" ht="14.85" customHeight="1">
      <c r="A9" s="32">
        <f t="shared" ref="A9:A19" si="0">IF(B9="","",ROW(A2))</f>
        <v>2</v>
      </c>
      <c r="B9" s="32" t="str" cm="1">
        <f t="array" ref="B9">IFERROR(INDEX(ROSTER!$B$24:$B$150,MATCH(1,INDEX(($B$7=ROSTER!D$24:D$150)*(COUNTIFS(B$7:B8,ROSTER!$B$24:$B$150)=0),0,1),0),1),"")</f>
        <v>Nguyễn Văn Quyền</v>
      </c>
      <c r="C9" s="32" t="str">
        <f>IFERROR(INDEX(ROSTER!$C$24:$C$150,MATCH('1 (2)'!$B9,ROSTER!$B$24:$B$150,0),1),"")</f>
        <v>VAE03234</v>
      </c>
      <c r="D9" s="32" t="str">
        <f>IFERROR(INDEX(ROSTER!$AK$23:$AK$150,MATCH('1 (2)'!$B9,ROSTER!$B$23:$B$150,0),1),"")</f>
        <v>B1 B787/A321</v>
      </c>
      <c r="E9" s="32" t="str">
        <f>IFERROR(INDEX(ROSTER!$AL$23:$AL$150,MATCH('1 (2)'!$B9,ROSTER!$B$23:$B$150,0),1),"")</f>
        <v>0902164495</v>
      </c>
      <c r="F9" s="32" t="s">
        <v>270</v>
      </c>
      <c r="G9" s="29"/>
      <c r="H9" s="195">
        <f t="shared" ref="H9:H16" si="1">IF(I9="","",ROW(A2))</f>
        <v>2</v>
      </c>
      <c r="I9" s="195" t="str" cm="1">
        <f t="array" ref="I9">IFERROR(INDEX(ROSTER!$B$24:$B$150,MATCH(1,INDEX(($I$7=ROSTER!D$24:D$150)*(COUNTIFS(I$7:I8,ROSTER!$B$24:$B$150)=0),0,1),0),1),"")</f>
        <v>Đào Việt  Hải</v>
      </c>
      <c r="J9" s="195" t="str">
        <f>IFERROR(INDEX(ROSTER!$C$24:$C$150,MATCH('1 (2)'!$I9,ROSTER!$B$24:$B$150,0),1),"")</f>
        <v>VAE00708</v>
      </c>
      <c r="K9" s="195" t="str">
        <f>IFERROR(INDEX(ROSTER!$AK$23:$AK$150,MATCH('1 (2)'!$I9,ROSTER!$B$23:$B$150,0),1),"")</f>
        <v>B1 787</v>
      </c>
      <c r="L9" s="195" t="str">
        <f>IFERROR(INDEX(ROSTER!$AL$23:$AL$150,MATCH('1 (2)'!$I9,ROSTER!$B$23:$B$150,0),1),"")</f>
        <v>0908630644</v>
      </c>
      <c r="M9" s="32" t="s">
        <v>270</v>
      </c>
      <c r="O9" s="31" t="s">
        <v>273</v>
      </c>
    </row>
    <row r="10" spans="1:15" ht="14.85" customHeight="1">
      <c r="A10" s="32">
        <f t="shared" si="0"/>
        <v>3</v>
      </c>
      <c r="B10" s="32" t="str" cm="1">
        <f t="array" ref="B10">IFERROR(INDEX(ROSTER!$B$24:$B$150,MATCH(1,INDEX(($B$7=ROSTER!D$24:D$150)*(COUNTIFS(B$7:B9,ROSTER!$B$24:$B$150)=0),0,1),0),1),"")</f>
        <v>Vũ Văn Mạnh</v>
      </c>
      <c r="C10" s="32" t="str">
        <f>IFERROR(INDEX(ROSTER!$C$24:$C$150,MATCH('1 (2)'!$B10,ROSTER!$B$24:$B$150,0),1),"")</f>
        <v>VAE03240</v>
      </c>
      <c r="D10" s="32" t="str">
        <f>IFERROR(INDEX(ROSTER!$AK$23:$AK$150,MATCH('1 (2)'!$B10,ROSTER!$B$23:$B$150,0),1),"")</f>
        <v>B1 B787/A321</v>
      </c>
      <c r="E10" s="32" t="str">
        <f>IFERROR(INDEX(ROSTER!$AL$23:$AL$150,MATCH('1 (2)'!$B10,ROSTER!$B$23:$B$150,0),1),"")</f>
        <v>0968697183</v>
      </c>
      <c r="F10" s="195"/>
      <c r="G10" s="29"/>
      <c r="H10" s="195">
        <f t="shared" si="1"/>
        <v>3</v>
      </c>
      <c r="I10" s="195" t="str" cm="1">
        <f t="array" ref="I10">IFERROR(INDEX(ROSTER!$B$24:$B$150,MATCH(1,INDEX(($I$7=ROSTER!D$24:D$150)*(COUNTIFS(I$7:I9,ROSTER!$B$24:$B$150)=0),0,1),0),1),"")</f>
        <v>Võ Tiến Dũng</v>
      </c>
      <c r="J10" s="195" t="str">
        <f>IFERROR(INDEX(ROSTER!$C$24:$C$150,MATCH('1 (2)'!$I10,ROSTER!$B$24:$B$150,0),1),"")</f>
        <v>VAE00749</v>
      </c>
      <c r="K10" s="195" t="str">
        <f>IFERROR(INDEX(ROSTER!$AK$23:$AK$150,MATCH('1 (2)'!$I10,ROSTER!$B$23:$B$150,0),1),"")</f>
        <v>QM 787</v>
      </c>
      <c r="L10" s="195" t="str">
        <f>IFERROR(INDEX(ROSTER!$AL$23:$AL$150,MATCH('1 (2)'!$I10,ROSTER!$B$23:$B$150,0),1),"")</f>
        <v>0375121297</v>
      </c>
      <c r="M10" s="195"/>
      <c r="O10" s="31" t="s">
        <v>259</v>
      </c>
    </row>
    <row r="11" spans="1:15" ht="14.85" customHeight="1">
      <c r="A11" s="32">
        <f t="shared" si="0"/>
        <v>4</v>
      </c>
      <c r="B11" s="32" t="str" cm="1">
        <f t="array" ref="B11">IFERROR(INDEX(ROSTER!$B$24:$B$150,MATCH(1,INDEX(($B$7=ROSTER!D$24:D$150)*(COUNTIFS(B$7:B10,ROSTER!$B$24:$B$150)=0),0,1),0),1),"")</f>
        <v>Đoàn Mạnh Quyết</v>
      </c>
      <c r="C11" s="32" t="str">
        <f>IFERROR(INDEX(ROSTER!$C$24:$C$150,MATCH('1 (2)'!$B11,ROSTER!$B$24:$B$150,0),1),"")</f>
        <v>VAE00521</v>
      </c>
      <c r="D11" s="32" t="str">
        <f>IFERROR(INDEX(ROSTER!$AK$23:$AK$150,MATCH('1 (2)'!$B11,ROSTER!$B$23:$B$150,0),1),"")</f>
        <v>QM 787</v>
      </c>
      <c r="E11" s="175" t="str">
        <f>IFERROR(INDEX(ROSTER!$AL$23:$AL$150,MATCH('1 (2)'!$B11,ROSTER!$B$23:$B$150,0),1),"")</f>
        <v>0979789920</v>
      </c>
      <c r="F11" s="195"/>
      <c r="G11" s="29"/>
      <c r="H11" s="195">
        <f t="shared" si="1"/>
        <v>4</v>
      </c>
      <c r="I11" s="195" t="str" cm="1">
        <f t="array" ref="I11">IFERROR(INDEX(ROSTER!$B$24:$B$150,MATCH(1,INDEX(($I$7=ROSTER!D$24:D$150)*(COUNTIFS(I$7:I10,ROSTER!$B$24:$B$150)=0),0,1),0),1),"")</f>
        <v>Nguyễn Sinh Thái</v>
      </c>
      <c r="J11" s="195" t="str">
        <f>IFERROR(INDEX(ROSTER!$C$24:$C$150,MATCH('1 (2)'!$I11,ROSTER!$B$24:$B$150,0),1),"")</f>
        <v xml:space="preserve">VAE04208  </v>
      </c>
      <c r="K11" s="195">
        <f>IFERROR(INDEX(ROSTER!$AK$23:$AK$150,MATCH('1 (2)'!$I11,ROSTER!$B$23:$B$150,0),1),"")</f>
        <v>0</v>
      </c>
      <c r="L11" s="195">
        <f>IFERROR(INDEX(ROSTER!$AL$23:$AL$150,MATCH('1 (2)'!$I11,ROSTER!$B$23:$B$150,0),1),"")</f>
        <v>0</v>
      </c>
      <c r="M11" s="195" t="s">
        <v>275</v>
      </c>
      <c r="O11" s="31"/>
    </row>
    <row r="12" spans="1:15" ht="14.85" customHeight="1">
      <c r="A12" s="32">
        <f t="shared" si="0"/>
        <v>5</v>
      </c>
      <c r="B12" s="32" t="str" cm="1">
        <f t="array" ref="B12">IFERROR(INDEX(ROSTER!$B$24:$B$150,MATCH(1,INDEX(($B$7=ROSTER!D$24:D$150)*(COUNTIFS(B$7:B11,ROSTER!$B$24:$B$150)=0),0,1),0),1),"")</f>
        <v>Nguyễn Phan Hoàng Long</v>
      </c>
      <c r="C12" s="32" t="str">
        <f>IFERROR(INDEX(ROSTER!$C$24:$C$150,MATCH('1 (2)'!$B12,ROSTER!$B$24:$B$150,0),1),"")</f>
        <v>VAE03596</v>
      </c>
      <c r="D12" s="32" t="str">
        <f>IFERROR(INDEX(ROSTER!$AK$23:$AK$150,MATCH('1 (2)'!$B12,ROSTER!$B$23:$B$150,0),1),"")</f>
        <v>QM AF</v>
      </c>
      <c r="E12" s="175" t="str">
        <f>IFERROR(INDEX(ROSTER!$AL$23:$AL$150,MATCH('1 (2)'!$B12,ROSTER!$B$23:$B$150,0),1),"")</f>
        <v>0967103203</v>
      </c>
      <c r="F12" s="195"/>
      <c r="G12" s="29"/>
      <c r="H12" s="195">
        <f t="shared" si="1"/>
        <v>5</v>
      </c>
      <c r="I12" s="195" t="str" cm="1">
        <f t="array" ref="I12">IFERROR(INDEX(ROSTER!$B$24:$B$150,MATCH(1,INDEX(($I$7=ROSTER!D$24:D$150)*(COUNTIFS(I$7:I11,ROSTER!$B$24:$B$150)=0),0,1),0),1),"")</f>
        <v xml:space="preserve">Thái Quang Anh </v>
      </c>
      <c r="J12" s="195" t="str">
        <f>IFERROR(INDEX(ROSTER!$C$24:$C$150,MATCH('1 (2)'!$I12,ROSTER!$B$24:$B$150,0),1),"")</f>
        <v>VAE04252</v>
      </c>
      <c r="K12" s="195">
        <f>IFERROR(INDEX(ROSTER!$AK$23:$AK$150,MATCH('1 (2)'!$I12,ROSTER!$B$23:$B$150,0),1),"")</f>
        <v>0</v>
      </c>
      <c r="L12" s="195">
        <f>IFERROR(INDEX(ROSTER!$AL$23:$AL$150,MATCH('1 (2)'!$I12,ROSTER!$B$23:$B$150,0),1),"")</f>
        <v>0</v>
      </c>
      <c r="M12" s="195" t="s">
        <v>261</v>
      </c>
      <c r="O12" s="31"/>
    </row>
    <row r="13" spans="1:15" ht="14.85" customHeight="1">
      <c r="A13" s="32">
        <f t="shared" si="0"/>
        <v>6</v>
      </c>
      <c r="B13" s="32" t="str" cm="1">
        <f t="array" ref="B13">IFERROR(INDEX(ROSTER!$B$24:$B$150,MATCH(1,INDEX(($B$7=ROSTER!D$24:D$150)*(COUNTIFS(B$7:B12,ROSTER!$B$24:$B$150)=0),0,1),0),1),"")</f>
        <v>Nguyễn An Bình</v>
      </c>
      <c r="C13" s="32" t="str">
        <f>IFERROR(INDEX(ROSTER!$C$24:$C$150,MATCH('1 (2)'!$B13,ROSTER!$B$24:$B$150,0),1),"")</f>
        <v>VAE04051</v>
      </c>
      <c r="D13" s="32" t="str">
        <f>IFERROR(INDEX(ROSTER!$AK$23:$AK$150,MATCH('1 (2)'!$B13,ROSTER!$B$23:$B$150,0),1),"")</f>
        <v>MECH</v>
      </c>
      <c r="E13" s="175" t="str">
        <f>IFERROR(INDEX(ROSTER!$AL$23:$AL$150,MATCH('1 (2)'!$B13,ROSTER!$B$23:$B$150,0),1),"")</f>
        <v>0852188678</v>
      </c>
      <c r="F13" s="195" t="s">
        <v>275</v>
      </c>
      <c r="G13" s="29"/>
      <c r="H13" s="195">
        <f t="shared" si="1"/>
        <v>6</v>
      </c>
      <c r="I13" s="195" t="str" cm="1">
        <f t="array" ref="I13">IFERROR(INDEX(ROSTER!$B$24:$B$150,MATCH(1,INDEX(($I$7=ROSTER!D$24:D$150)*(COUNTIFS(I$7:I12,ROSTER!$B$24:$B$150)=0),0,1),0),1),"")</f>
        <v xml:space="preserve">Bùi Phú Duy </v>
      </c>
      <c r="J13" s="195" t="str">
        <f>IFERROR(INDEX(ROSTER!$C$24:$C$150,MATCH('1 (2)'!$I13,ROSTER!$B$24:$B$150,0),1),"")</f>
        <v>VAE04017</v>
      </c>
      <c r="K13" s="195">
        <f>IFERROR(INDEX(ROSTER!$AK$23:$AK$150,MATCH('1 (2)'!$I13,ROSTER!$B$23:$B$150,0),1),"")</f>
        <v>0</v>
      </c>
      <c r="L13" s="195">
        <f>IFERROR(INDEX(ROSTER!$AL$23:$AL$150,MATCH('1 (2)'!$I13,ROSTER!$B$23:$B$150,0),1),"")</f>
        <v>0</v>
      </c>
      <c r="M13" s="195" t="s">
        <v>261</v>
      </c>
      <c r="O13" s="31"/>
    </row>
    <row r="14" spans="1:15" ht="14.85" customHeight="1">
      <c r="A14" s="32">
        <f t="shared" si="0"/>
        <v>7</v>
      </c>
      <c r="B14" s="32" t="str" cm="1">
        <f t="array" ref="B14">IFERROR(INDEX(ROSTER!$B$24:$B$150,MATCH(1,INDEX(($B$7=ROSTER!D$24:D$150)*(COUNTIFS(B$7:B13,ROSTER!$B$24:$B$150)=0),0,1),0),1),"")</f>
        <v>Nguyễn Thành Trung</v>
      </c>
      <c r="C14" s="32" t="str">
        <f>IFERROR(INDEX(ROSTER!$C$24:$C$150,MATCH('1 (2)'!$B14,ROSTER!$B$24:$B$150,0),1),"")</f>
        <v>VAE04031</v>
      </c>
      <c r="D14" s="32" t="str">
        <f>IFERROR(INDEX(ROSTER!$AK$23:$AK$150,MATCH('1 (2)'!$B14,ROSTER!$B$23:$B$150,0),1),"")</f>
        <v>MECH</v>
      </c>
      <c r="E14" s="32" t="str">
        <f>IFERROR(INDEX(ROSTER!$AL$23:$AL$150,MATCH('1 (2)'!$B14,ROSTER!$B$23:$B$150,0),1),"")</f>
        <v>0962516841</v>
      </c>
      <c r="F14" s="195" t="s">
        <v>275</v>
      </c>
      <c r="G14" s="29"/>
      <c r="H14" s="195">
        <f t="shared" si="1"/>
        <v>7</v>
      </c>
      <c r="I14" s="195" t="str" cm="1">
        <f t="array" ref="I14">IFERROR(INDEX(ROSTER!$B$24:$B$150,MATCH(1,INDEX(($I$7=ROSTER!D$24:D$150)*(COUNTIFS(I$7:I13,ROSTER!$B$24:$B$150)=0),0,1),0),1),"")</f>
        <v>Nguyễn Thiên Đình</v>
      </c>
      <c r="J14" s="195" t="str">
        <f>IFERROR(INDEX(ROSTER!$C$24:$C$150,MATCH('1 (2)'!$I14,ROSTER!$B$24:$B$150,0),1),"")</f>
        <v>VAE03084</v>
      </c>
      <c r="K14" s="195">
        <f>IFERROR(INDEX(ROSTER!$AK$23:$AK$150,MATCH('1 (2)'!$I14,ROSTER!$B$23:$B$150,0),1),"")</f>
        <v>0</v>
      </c>
      <c r="L14" s="195">
        <f>IFERROR(INDEX(ROSTER!$AL$23:$AL$150,MATCH('1 (2)'!$I14,ROSTER!$B$23:$B$150,0),1),"")</f>
        <v>0</v>
      </c>
      <c r="M14" s="195"/>
      <c r="O14" s="31"/>
    </row>
    <row r="15" spans="1:15" ht="14.85" customHeight="1">
      <c r="A15" s="32">
        <f t="shared" si="0"/>
        <v>8</v>
      </c>
      <c r="B15" s="32" t="str" cm="1">
        <f t="array" ref="B15">IFERROR(INDEX(ROSTER!$B$24:$B$150,MATCH(1,INDEX(($B$7=ROSTER!D$24:D$150)*(COUNTIFS(B$7:B14,ROSTER!$B$24:$B$150)=0),0,1),0),1),"")</f>
        <v>Nguyễn Quang Vinh</v>
      </c>
      <c r="C15" s="32" t="str">
        <f>IFERROR(INDEX(ROSTER!$C$24:$C$150,MATCH('1 (2)'!$B15,ROSTER!$B$24:$B$150,0),1),"")</f>
        <v xml:space="preserve">VAE04206  </v>
      </c>
      <c r="D15" s="32">
        <f>IFERROR(INDEX(ROSTER!$AK$23:$AK$150,MATCH('1 (2)'!$B15,ROSTER!$B$23:$B$150,0),1),"")</f>
        <v>0</v>
      </c>
      <c r="E15" s="175">
        <f>IFERROR(INDEX(ROSTER!$AL$23:$AL$150,MATCH('1 (2)'!$B15,ROSTER!$B$23:$B$150,0),1),"")</f>
        <v>0</v>
      </c>
      <c r="F15" s="195" t="s">
        <v>261</v>
      </c>
      <c r="G15" s="29"/>
      <c r="H15" s="195" t="str">
        <f t="shared" si="1"/>
        <v/>
      </c>
      <c r="I15" s="195" t="str" cm="1">
        <f t="array" ref="I15">IFERROR(INDEX(ROSTER!$B$24:$B$150,MATCH(1,INDEX(($I$7=ROSTER!D$24:D$150)*(COUNTIFS(I$7:I14,ROSTER!$B$24:$B$150)=0),0,1),0),1),"")</f>
        <v/>
      </c>
      <c r="J15" s="195" t="str">
        <f>IFERROR(INDEX(ROSTER!$C$24:$C$150,MATCH('1 (2)'!$I15,ROSTER!$B$24:$B$150,0),1),"")</f>
        <v/>
      </c>
      <c r="K15" s="195" t="str">
        <f>IFERROR(INDEX(ROSTER!$AK$23:$AK$150,MATCH('1 (2)'!$I15,ROSTER!$B$23:$B$150,0),1),"")</f>
        <v/>
      </c>
      <c r="L15" s="195" t="str">
        <f>IFERROR(INDEX(ROSTER!$AL$23:$AL$150,MATCH('1 (2)'!$I15,ROSTER!$B$23:$B$150,0),1),"")</f>
        <v/>
      </c>
      <c r="M15" s="195"/>
      <c r="O15" s="31"/>
    </row>
    <row r="16" spans="1:15" ht="14.85" customHeight="1">
      <c r="A16" s="32">
        <f t="shared" si="0"/>
        <v>9</v>
      </c>
      <c r="B16" s="32" t="str" cm="1">
        <f t="array" ref="B16">IFERROR(INDEX(ROSTER!$B$24:$B$150,MATCH(1,INDEX(($B$7=ROSTER!D$24:D$150)*(COUNTIFS(B$7:B15,ROSTER!$B$24:$B$150)=0),0,1),0),1),"")</f>
        <v>Đặng Phương Nam</v>
      </c>
      <c r="C16" s="32" t="str">
        <f>IFERROR(INDEX(ROSTER!$C$24:$C$150,MATCH('1 (2)'!$B16,ROSTER!$B$24:$B$150,0),1),"")</f>
        <v xml:space="preserve">VAE04213  </v>
      </c>
      <c r="D16" s="32">
        <f>IFERROR(INDEX(ROSTER!$AK$23:$AK$150,MATCH('1 (2)'!$B16,ROSTER!$B$23:$B$150,0),1),"")</f>
        <v>0</v>
      </c>
      <c r="E16" s="32">
        <f>IFERROR(INDEX(ROSTER!$AL$23:$AL$150,MATCH('1 (2)'!$B16,ROSTER!$B$23:$B$150,0),1),"")</f>
        <v>0</v>
      </c>
      <c r="F16" s="195"/>
      <c r="G16" s="29"/>
      <c r="H16" s="195" t="str">
        <f t="shared" si="1"/>
        <v/>
      </c>
      <c r="I16" s="195" t="str" cm="1">
        <f t="array" ref="I16">IFERROR(INDEX(ROSTER!$B$24:$B$150,MATCH(1,INDEX(($I$7=ROSTER!D$24:D$150)*(COUNTIFS(I$7:I15,ROSTER!$B$24:$B$150)=0),0,1),0),1),"")</f>
        <v/>
      </c>
      <c r="J16" s="195" t="str">
        <f>IFERROR(INDEX(ROSTER!$C$24:$C$150,MATCH('1 (2)'!$I16,ROSTER!$B$24:$B$150,0),1),"")</f>
        <v/>
      </c>
      <c r="K16" s="195" t="str">
        <f>IFERROR(INDEX(ROSTER!$AK$23:$AK$150,MATCH('1 (2)'!$I16,ROSTER!$B$23:$B$150,0),1),"")</f>
        <v/>
      </c>
      <c r="L16" s="195" t="str">
        <f>IFERROR(INDEX(ROSTER!$AL$23:$AL$150,MATCH('1 (2)'!$I16,ROSTER!$B$23:$B$150,0),1),"")</f>
        <v/>
      </c>
      <c r="M16" s="195"/>
      <c r="O16" s="31"/>
    </row>
    <row r="17" spans="1:15" ht="14.85" customHeight="1">
      <c r="A17" s="32" t="str">
        <f t="shared" si="0"/>
        <v/>
      </c>
      <c r="B17" s="32" t="str" cm="1">
        <f t="array" ref="B17">IFERROR(INDEX(ROSTER!$B$24:$B$150,MATCH(1,INDEX(($B$7=ROSTER!D$24:D$150)*(COUNTIFS(B$7:B16,ROSTER!$B$24:$B$150)=0),0,1),0),1),"")</f>
        <v/>
      </c>
      <c r="C17" s="32" t="str">
        <f>IFERROR(INDEX(ROSTER!$C$24:$C$150,MATCH('1 (2)'!$B17,ROSTER!$B$24:$B$150,0),1),"")</f>
        <v/>
      </c>
      <c r="D17" s="32" t="str">
        <f>IFERROR(INDEX(ROSTER!$AK$23:$AK$150,MATCH('1 (2)'!$B17,ROSTER!$B$23:$B$150,0),1),"")</f>
        <v/>
      </c>
      <c r="E17" s="32" t="str">
        <f>IFERROR(INDEX(ROSTER!$AL$23:$AL$150,MATCH('1 (2)'!$B17,ROSTER!$B$23:$B$150,0),1),"")</f>
        <v/>
      </c>
      <c r="F17" s="195"/>
      <c r="G17" s="29"/>
      <c r="H17" s="195" t="str">
        <f t="shared" ref="H17:H29" si="2">IF(I17="","",ROW(A10))</f>
        <v/>
      </c>
      <c r="I17" s="195" t="str" cm="1">
        <f t="array" ref="I17">IFERROR(INDEX(ROSTER!$B$24:$B$150,MATCH(1,INDEX(($I$7=ROSTER!D$24:D$150)*(COUNTIFS(I$7:I16,ROSTER!$B$24:$B$150)=0),0,1),0),1),"")</f>
        <v/>
      </c>
      <c r="J17" s="195" t="str">
        <f>IFERROR(INDEX(ROSTER!$C$24:$C$150,MATCH('1 (2)'!$I17,ROSTER!$B$24:$B$150,0),1),"")</f>
        <v/>
      </c>
      <c r="K17" s="195" t="str">
        <f>IFERROR(INDEX(ROSTER!$AK$23:$AK$150,MATCH('1 (2)'!$I17,ROSTER!$B$23:$B$150,0),1),"")</f>
        <v/>
      </c>
      <c r="L17" s="195" t="str">
        <f>IFERROR(INDEX(ROSTER!$AL$23:$AL$150,MATCH('1 (2)'!$I17,ROSTER!$B$23:$B$150,0),1),"")</f>
        <v/>
      </c>
      <c r="M17" s="195"/>
      <c r="O17" s="31"/>
    </row>
    <row r="18" spans="1:15" ht="14.85" customHeight="1">
      <c r="A18" s="215" t="str">
        <f t="shared" si="0"/>
        <v/>
      </c>
      <c r="B18" s="215" t="str" cm="1">
        <f t="array" ref="B18">IFERROR(INDEX(ROSTER!$B$24:$B$150,MATCH(1,INDEX(($B$7=ROSTER!D$24:D$150)*(COUNTIFS(B$7:B17,ROSTER!$B$24:$B$150)=0),0,1),0),1),"")</f>
        <v/>
      </c>
      <c r="C18" s="215" t="str">
        <f>IFERROR(INDEX(ROSTER!$C$24:$C$150,MATCH('1 (2)'!$B18,ROSTER!$B$24:$B$150,0),1),"")</f>
        <v/>
      </c>
      <c r="D18" s="215" t="str">
        <f>IFERROR(INDEX(ROSTER!$AK$23:$AK$150,MATCH('1 (2)'!$B18,ROSTER!$B$23:$B$150,0),1),"")</f>
        <v/>
      </c>
      <c r="E18" s="216" t="str">
        <f>IFERROR(INDEX(ROSTER!$AL$23:$AL$150,MATCH('1 (2)'!$B18,ROSTER!$B$23:$B$150,0),1),"")</f>
        <v/>
      </c>
      <c r="F18" s="195"/>
      <c r="G18" s="29"/>
      <c r="H18" s="195" t="str">
        <f t="shared" si="2"/>
        <v/>
      </c>
      <c r="I18" s="195" t="str" cm="1">
        <f t="array" ref="I18">IFERROR(INDEX(ROSTER!$B$24:$B$150,MATCH(1,INDEX(($I$7=ROSTER!D$24:D$150)*(COUNTIFS(I$7:I17,ROSTER!$B$24:$B$150)=0),0,1),0),1),"")</f>
        <v/>
      </c>
      <c r="J18" s="195" t="str">
        <f>IFERROR(INDEX(ROSTER!$C$24:$C$150,MATCH('1 (2)'!$I18,ROSTER!$B$24:$B$150,0),1),"")</f>
        <v/>
      </c>
      <c r="K18" s="195" t="str">
        <f>IFERROR(INDEX(ROSTER!$AK$23:$AK$150,MATCH('1 (2)'!$I18,ROSTER!$B$23:$B$150,0),1),"")</f>
        <v/>
      </c>
      <c r="L18" s="195" t="str">
        <f>IFERROR(INDEX(ROSTER!$AL$23:$AL$150,MATCH('1 (2)'!$I18,ROSTER!$B$23:$B$150,0),1),"")</f>
        <v/>
      </c>
      <c r="M18" s="195"/>
      <c r="O18" s="31"/>
    </row>
    <row r="19" spans="1:15" ht="14.85" customHeight="1">
      <c r="A19" s="32" t="str">
        <f t="shared" si="0"/>
        <v/>
      </c>
      <c r="B19" s="32" t="str" cm="1">
        <f t="array" ref="B19">IFERROR(INDEX(ROSTER!$B$24:$B$150,MATCH(1,INDEX(($B$7=ROSTER!D$24:D$150)*(COUNTIFS(B$7:B18,ROSTER!$B$24:$B$150)=0),0,1),0),1),"")</f>
        <v/>
      </c>
      <c r="C19" s="32" t="str">
        <f>IFERROR(INDEX(ROSTER!$C$24:$C$150,MATCH('1 (2)'!$B19,ROSTER!$B$24:$B$150,0),1),"")</f>
        <v/>
      </c>
      <c r="D19" s="32" t="str">
        <f>IFERROR(INDEX(ROSTER!$AK$23:$AK$150,MATCH('1 (2)'!$B19,ROSTER!$B$23:$B$150,0),1),"")</f>
        <v/>
      </c>
      <c r="E19" s="32" t="str">
        <f>IFERROR(INDEX(ROSTER!$AL$23:$AL$150,MATCH('1 (2)'!$B19,ROSTER!$B$23:$B$150,0),1),"")</f>
        <v/>
      </c>
      <c r="F19" s="195"/>
      <c r="G19" s="29"/>
      <c r="H19" s="195" t="str">
        <f t="shared" si="2"/>
        <v/>
      </c>
      <c r="I19" s="195" t="str" cm="1">
        <f t="array" ref="I19">IFERROR(INDEX(ROSTER!$B$24:$B$150,MATCH(1,INDEX(($I$7=ROSTER!D$24:D$150)*(COUNTIFS(I$7:I18,ROSTER!$B$24:$B$150)=0),0,1),0),1),"")</f>
        <v/>
      </c>
      <c r="J19" s="195" t="str">
        <f>IFERROR(INDEX(ROSTER!$C$24:$C$150,MATCH('1 (2)'!$I19,ROSTER!$B$24:$B$150,0),1),"")</f>
        <v/>
      </c>
      <c r="K19" s="195" t="str">
        <f>IFERROR(INDEX(ROSTER!$AK$23:$AK$150,MATCH('1 (2)'!$I19,ROSTER!$B$23:$B$150,0),1),"")</f>
        <v/>
      </c>
      <c r="L19" s="195" t="str">
        <f>IFERROR(INDEX(ROSTER!$AL$23:$AL$150,MATCH('1 (2)'!$I19,ROSTER!$B$23:$B$150,0),1),"")</f>
        <v/>
      </c>
      <c r="M19" s="195"/>
      <c r="O19" s="31"/>
    </row>
    <row r="20" spans="1:15" ht="14.85" customHeight="1">
      <c r="A20" s="215"/>
      <c r="B20" s="660" t="str">
        <f>$B$3&amp;"-AVI"</f>
        <v>HL8082-AVI</v>
      </c>
      <c r="C20" s="661"/>
      <c r="D20" s="27"/>
      <c r="E20" s="27"/>
      <c r="F20" s="195"/>
      <c r="G20" s="29"/>
      <c r="H20" s="195" t="str">
        <f t="shared" si="2"/>
        <v/>
      </c>
      <c r="I20" s="195" t="str" cm="1">
        <f t="array" ref="I20">IFERROR(INDEX(ROSTER!$B$24:$B$150,MATCH(1,INDEX(($I$7=ROSTER!D$24:D$150)*(COUNTIFS(I$7:I19,ROSTER!$B$24:$B$150)=0),0,1),0),1),"")</f>
        <v/>
      </c>
      <c r="J20" s="195" t="str">
        <f>IFERROR(INDEX(ROSTER!$C$24:$C$150,MATCH('1 (2)'!$I20,ROSTER!$B$24:$B$150,0),1),"")</f>
        <v/>
      </c>
      <c r="K20" s="195" t="str">
        <f>IFERROR(INDEX(ROSTER!$AK$23:$AK$150,MATCH('1 (2)'!$I20,ROSTER!$B$23:$B$150,0),1),"")</f>
        <v/>
      </c>
      <c r="L20" s="195" t="str">
        <f>IFERROR(INDEX(ROSTER!$AL$23:$AL$150,MATCH('1 (2)'!$I20,ROSTER!$B$23:$B$150,0),1),"")</f>
        <v/>
      </c>
      <c r="M20" s="195"/>
      <c r="O20" s="31"/>
    </row>
    <row r="21" spans="1:15" ht="14.85" customHeight="1">
      <c r="A21" s="32">
        <f t="shared" ref="A21:A29" si="3">IF(B21="","",ROW(A1))</f>
        <v>1</v>
      </c>
      <c r="B21" s="32" t="str" cm="1">
        <f t="array" ref="B21">IFERROR(INDEX(ROSTER!$B$24:$B$150,MATCH(1,INDEX(($B$20=ROSTER!D$24:D$150)*(COUNTIFS(B$7:B20,ROSTER!$B$24:$B$150)=0),0,1),0),1),"")</f>
        <v>Đậu Thanh Tâm</v>
      </c>
      <c r="C21" s="32" t="str">
        <f>IFERROR(INDEX(ROSTER!$C$24:$C$150,MATCH('1 (2)'!$B21,ROSTER!$B$24:$B$150,0),1),"")</f>
        <v>VAE00742</v>
      </c>
      <c r="D21" s="32" t="str">
        <f>IFERROR(INDEX(ROSTER!$AK$23:$AK$150,MATCH('1 (2)'!$B21,ROSTER!$B$23:$B$150,0),1),"")</f>
        <v>B2 787</v>
      </c>
      <c r="E21" s="32" t="str">
        <f>IFERROR(INDEX(ROSTER!$AL$23:$AL$150,MATCH('1 (2)'!$B21,ROSTER!$B$23:$B$150,0),1),"")</f>
        <v>0903804857</v>
      </c>
      <c r="F21" s="195"/>
      <c r="G21" s="29"/>
      <c r="H21" s="195" t="str">
        <f t="shared" si="2"/>
        <v/>
      </c>
      <c r="I21" s="195" t="str" cm="1">
        <f t="array" ref="I21">IFERROR(INDEX(ROSTER!$B$24:$B$150,MATCH(1,INDEX(($I$7=ROSTER!D$24:D$150)*(COUNTIFS(I$7:I20,ROSTER!$B$24:$B$150)=0),0,1),0),1),"")</f>
        <v/>
      </c>
      <c r="J21" s="195" t="str">
        <f>IFERROR(INDEX(ROSTER!$C$24:$C$150,MATCH('1 (2)'!$I21,ROSTER!$B$24:$B$150,0),1),"")</f>
        <v/>
      </c>
      <c r="K21" s="195" t="str">
        <f>IFERROR(INDEX(ROSTER!$AK$23:$AK$150,MATCH('1 (2)'!$I21,ROSTER!$B$23:$B$150,0),1),"")</f>
        <v/>
      </c>
      <c r="L21" s="195" t="str">
        <f>IFERROR(INDEX(ROSTER!$AL$23:$AL$150,MATCH('1 (2)'!$I21,ROSTER!$B$23:$B$150,0),1),"")</f>
        <v/>
      </c>
      <c r="M21" s="195"/>
      <c r="O21" s="31"/>
    </row>
    <row r="22" spans="1:15" ht="14.85" customHeight="1">
      <c r="A22" s="32">
        <f t="shared" si="3"/>
        <v>2</v>
      </c>
      <c r="B22" s="32" t="str" cm="1">
        <f t="array" ref="B22">IFERROR(INDEX(ROSTER!$B$24:$B$150,MATCH(1,INDEX(($B$20=ROSTER!D$24:D$150)*(COUNTIFS(B$7:B21,ROSTER!$B$24:$B$150)=0),0,1),0),1),"")</f>
        <v>Đoàn Văn Tú</v>
      </c>
      <c r="C22" s="32" t="str">
        <f>IFERROR(INDEX(ROSTER!$C$24:$C$150,MATCH('1 (2)'!$B22,ROSTER!$B$24:$B$150,0),1),"")</f>
        <v>VAE00256</v>
      </c>
      <c r="D22" s="32" t="str">
        <f>IFERROR(INDEX(ROSTER!$AK$23:$AK$150,MATCH('1 (2)'!$B22,ROSTER!$B$23:$B$150,0),1),"")</f>
        <v>B2 B787/A321</v>
      </c>
      <c r="E22" s="32" t="str">
        <f>IFERROR(INDEX(ROSTER!$AL$23:$AL$70,MATCH('1 (2)'!$B22,ROSTER!$B$23:$B$150,0),1),"")</f>
        <v>0917384394</v>
      </c>
      <c r="F22" s="195"/>
      <c r="G22" s="29"/>
      <c r="H22" s="195" t="str">
        <f t="shared" si="2"/>
        <v/>
      </c>
      <c r="I22" s="195" t="str" cm="1">
        <f t="array" ref="I22">IFERROR(INDEX(ROSTER!$B$24:$B$150,MATCH(1,INDEX(($I$7=ROSTER!D$24:D$150)*(COUNTIFS(I$7:I21,ROSTER!$B$24:$B$150)=0),0,1),0),1),"")</f>
        <v/>
      </c>
      <c r="J22" s="195" t="str">
        <f>IFERROR(INDEX(ROSTER!$C$24:$C$150,MATCH('1 (2)'!$I22,ROSTER!$B$24:$B$150,0),1),"")</f>
        <v/>
      </c>
      <c r="K22" s="195" t="str">
        <f>IFERROR(INDEX(ROSTER!$AK$23:$AK$150,MATCH('1 (2)'!$I22,ROSTER!$B$23:$B$150,0),1),"")</f>
        <v/>
      </c>
      <c r="L22" s="195" t="str">
        <f>IFERROR(INDEX(ROSTER!$AL$23:$AL$150,MATCH('1 (2)'!$I22,ROSTER!$B$23:$B$150,0),1),"")</f>
        <v/>
      </c>
      <c r="M22" s="195"/>
      <c r="O22" s="31"/>
    </row>
    <row r="23" spans="1:15" ht="14.85" customHeight="1">
      <c r="A23" s="32">
        <f t="shared" si="3"/>
        <v>3</v>
      </c>
      <c r="B23" s="32" t="str" cm="1">
        <f t="array" ref="B23">IFERROR(INDEX(ROSTER!$B$24:$B$150,MATCH(1,INDEX(($B$20=ROSTER!D$24:D$150)*(COUNTIFS(B$7:B22,ROSTER!$B$24:$B$150)=0),0,1),0),1),"")</f>
        <v>Đinh Vương Anh Thông</v>
      </c>
      <c r="C23" s="32" t="str">
        <f>IFERROR(INDEX(ROSTER!$C$24:$C$150,MATCH('1 (2)'!$B23,ROSTER!$B$24:$B$150,0),1),"")</f>
        <v>VAE03590</v>
      </c>
      <c r="D23" s="32" t="str">
        <f>IFERROR(INDEX(ROSTER!$AK$23:$AK$150,MATCH('1 (2)'!$B23,ROSTER!$B$23:$B$150,0),1),"")</f>
        <v>EA 787/321</v>
      </c>
      <c r="E23" s="175" t="str">
        <f>IFERROR(INDEX(ROSTER!$AL$23:$AL$70,MATCH('1 (2)'!$B23,ROSTER!$B$23:$B$150,0),1),"")</f>
        <v>0943213677</v>
      </c>
      <c r="F23" s="195" t="s">
        <v>261</v>
      </c>
      <c r="G23" s="29"/>
      <c r="H23" s="195" t="str">
        <f t="shared" si="2"/>
        <v/>
      </c>
      <c r="I23" s="195" t="str" cm="1">
        <f t="array" ref="I23">IFERROR(INDEX(ROSTER!$B$24:$B$150,MATCH(1,INDEX(($I$7=ROSTER!D$24:D$150)*(COUNTIFS(I$7:I22,ROSTER!$B$24:$B$150)=0),0,1),0),1),"")</f>
        <v/>
      </c>
      <c r="J23" s="195" t="str">
        <f>IFERROR(INDEX(ROSTER!$C$24:$C$150,MATCH('1 (2)'!$I23,ROSTER!$B$24:$B$150,0),1),"")</f>
        <v/>
      </c>
      <c r="K23" s="195" t="str">
        <f>IFERROR(INDEX(ROSTER!$AK$23:$AK$150,MATCH('1 (2)'!$I23,ROSTER!$B$23:$B$150,0),1),"")</f>
        <v/>
      </c>
      <c r="L23" s="195" t="str">
        <f>IFERROR(INDEX(ROSTER!$AL$23:$AL$150,MATCH('1 (2)'!$I23,ROSTER!$B$23:$B$150,0),1),"")</f>
        <v/>
      </c>
      <c r="M23" s="195"/>
      <c r="O23" s="31"/>
    </row>
    <row r="24" spans="1:15" ht="14.85" customHeight="1">
      <c r="A24" s="32">
        <f t="shared" si="3"/>
        <v>4</v>
      </c>
      <c r="B24" s="32" t="str" cm="1">
        <f t="array" ref="B24">IFERROR(INDEX(ROSTER!$B$24:$B$150,MATCH(1,INDEX(($B$20=ROSTER!D$24:D$150)*(COUNTIFS(B$7:B23,ROSTER!$B$24:$B$150)=0),0,1),0),1),"")</f>
        <v>Nguyễn Trương Tân</v>
      </c>
      <c r="C24" s="32" t="str">
        <f>IFERROR(INDEX(ROSTER!$C$24:$C$150,MATCH('1 (2)'!$B24,ROSTER!$B$24:$B$150,0),1),"")</f>
        <v>VAE04019</v>
      </c>
      <c r="D24" s="32" t="str">
        <f>IFERROR(INDEX(ROSTER!$AK$23:$AK$150,MATCH('1 (2)'!$B24,ROSTER!$B$23:$B$150,0),1),"")</f>
        <v xml:space="preserve">EA 787 </v>
      </c>
      <c r="E24" s="32" t="str">
        <f>IFERROR(INDEX(ROSTER!$AL$23:$AL$70,MATCH('1 (2)'!$B24,ROSTER!$B$23:$B$150,0),1),"")</f>
        <v>0902827093</v>
      </c>
      <c r="F24" s="195" t="s">
        <v>275</v>
      </c>
      <c r="G24" s="29"/>
      <c r="H24" s="195" t="str">
        <f t="shared" si="2"/>
        <v/>
      </c>
      <c r="I24" s="195" t="str" cm="1">
        <f t="array" ref="I24">IFERROR(INDEX(ROSTER!$B$24:$B$150,MATCH(1,INDEX(($I$7=ROSTER!D$24:D$150)*(COUNTIFS(I$7:I23,ROSTER!$B$24:$B$150)=0),0,1),0),1),"")</f>
        <v/>
      </c>
      <c r="J24" s="195" t="str">
        <f>IFERROR(INDEX(ROSTER!$C$24:$C$150,MATCH('1 (2)'!$I24,ROSTER!$B$24:$B$150,0),1),"")</f>
        <v/>
      </c>
      <c r="K24" s="195" t="str">
        <f>IFERROR(INDEX(ROSTER!$AK$23:$AK$150,MATCH('1 (2)'!$I24,ROSTER!$B$23:$B$150,0),1),"")</f>
        <v/>
      </c>
      <c r="L24" s="195" t="str">
        <f>IFERROR(INDEX(ROSTER!$AL$23:$AL$150,MATCH('1 (2)'!$I24,ROSTER!$B$23:$B$150,0),1),"")</f>
        <v/>
      </c>
      <c r="M24" s="195"/>
      <c r="O24" s="31"/>
    </row>
    <row r="25" spans="1:15" ht="14.85" customHeight="1">
      <c r="A25" s="32">
        <f t="shared" si="3"/>
        <v>5</v>
      </c>
      <c r="B25" s="32" t="str" cm="1">
        <f t="array" ref="B25">IFERROR(INDEX(ROSTER!$B$24:$B$150,MATCH(1,INDEX(($B$20=ROSTER!D$24:D$150)*(COUNTIFS(B$7:B24,ROSTER!$B$24:$B$150)=0),0,1),0),1),"")</f>
        <v>Nguyễn Hữu Hoàng</v>
      </c>
      <c r="C25" s="32" t="str">
        <f>IFERROR(INDEX(ROSTER!$C$24:$C$150,MATCH('1 (2)'!$B25,ROSTER!$B$24:$B$150,0),1),"")</f>
        <v>VAE03618</v>
      </c>
      <c r="D25" s="32" t="str">
        <f>IFERROR(INDEX(ROSTER!$AK$23:$AK$150,MATCH('1 (2)'!$B25,ROSTER!$B$23:$B$150,0),1),"")</f>
        <v>EA 787/321</v>
      </c>
      <c r="E25" s="32" t="str">
        <f>IFERROR(INDEX(ROSTER!$AL$23:$AL$70,MATCH('1 (2)'!$B25,ROSTER!$B$23:$B$150,0),1),"")</f>
        <v>0937919456</v>
      </c>
      <c r="F25" s="195" t="s">
        <v>270</v>
      </c>
      <c r="G25" s="29"/>
      <c r="H25" s="195" t="str">
        <f t="shared" si="2"/>
        <v/>
      </c>
      <c r="I25" s="195" t="str" cm="1">
        <f t="array" ref="I25">IFERROR(INDEX(ROSTER!$B$24:$B$150,MATCH(1,INDEX(($I$7=ROSTER!D$24:D$150)*(COUNTIFS(I$7:I24,ROSTER!$B$24:$B$150)=0),0,1),0),1),"")</f>
        <v/>
      </c>
      <c r="J25" s="195" t="str">
        <f>IFERROR(INDEX(ROSTER!$C$24:$C$150,MATCH('1 (2)'!$I25,ROSTER!$B$24:$B$150,0),1),"")</f>
        <v/>
      </c>
      <c r="K25" s="195" t="str">
        <f>IFERROR(INDEX(ROSTER!$AK$23:$AK$150,MATCH('1 (2)'!$I25,ROSTER!$B$23:$B$150,0),1),"")</f>
        <v/>
      </c>
      <c r="L25" s="195" t="str">
        <f>IFERROR(INDEX(ROSTER!$AL$23:$AL$150,MATCH('1 (2)'!$I25,ROSTER!$B$23:$B$150,0),1),"")</f>
        <v/>
      </c>
      <c r="M25" s="195"/>
      <c r="O25" s="31"/>
    </row>
    <row r="26" spans="1:15" ht="14.85" customHeight="1">
      <c r="A26" s="32">
        <f t="shared" si="3"/>
        <v>6</v>
      </c>
      <c r="B26" s="32" t="str" cm="1">
        <f t="array" ref="B26">IFERROR(INDEX(ROSTER!$B$24:$B$150,MATCH(1,INDEX(($B$20=ROSTER!D$24:D$150)*(COUNTIFS(B$7:B25,ROSTER!$B$24:$B$150)=0),0,1),0),1),"")</f>
        <v>Trần Anh Tuấn PKT</v>
      </c>
      <c r="C26" s="32" t="str">
        <f>IFERROR(INDEX(ROSTER!$C$24:$C$150,MATCH('1 (2)'!$B26,ROSTER!$B$24:$B$150,0),1),"")</f>
        <v>VAE01351</v>
      </c>
      <c r="D26" s="32" t="str">
        <f>IFERROR(INDEX(ROSTER!$AK$23:$AK$150,MATCH('1 (2)'!$B26,ROSTER!$B$23:$B$150,0),1),"")</f>
        <v>B2 787/321</v>
      </c>
      <c r="E26" s="32" t="str">
        <f>IFERROR(INDEX(ROSTER!$AL$23:$AL$150,MATCH('1 (2)'!$B26,ROSTER!$B$23:$B$150,0),1),"")</f>
        <v>0918056705</v>
      </c>
      <c r="F26" s="195"/>
      <c r="G26" s="29"/>
      <c r="H26" s="195" t="str">
        <f t="shared" si="2"/>
        <v/>
      </c>
      <c r="I26" s="195" t="str" cm="1">
        <f t="array" ref="I26">IFERROR(INDEX(ROSTER!$B$24:$B$150,MATCH(1,INDEX(($I$7=ROSTER!D$24:D$150)*(COUNTIFS(I$7:I25,ROSTER!$B$24:$B$150)=0),0,1),0),1),"")</f>
        <v/>
      </c>
      <c r="J26" s="195" t="str">
        <f>IFERROR(INDEX(ROSTER!$C$24:$C$150,MATCH('1 (2)'!$I26,ROSTER!$B$24:$B$150,0),1),"")</f>
        <v/>
      </c>
      <c r="K26" s="195" t="str">
        <f>IFERROR(INDEX(ROSTER!$AK$23:$AK$150,MATCH('1 (2)'!$I26,ROSTER!$B$23:$B$150,0),1),"")</f>
        <v/>
      </c>
      <c r="L26" s="195" t="str">
        <f>IFERROR(INDEX(ROSTER!$AL$23:$AL$150,MATCH('1 (2)'!$I26,ROSTER!$B$23:$B$150,0),1),"")</f>
        <v/>
      </c>
      <c r="M26" s="195"/>
      <c r="O26" s="31"/>
    </row>
    <row r="27" spans="1:15" ht="14.85" customHeight="1">
      <c r="A27" s="32" t="str">
        <f t="shared" si="3"/>
        <v/>
      </c>
      <c r="B27" s="32" t="str" cm="1">
        <f t="array" ref="B27">IFERROR(INDEX(ROSTER!$B$24:$B$150,MATCH(1,INDEX(($B$20=ROSTER!D$24:D$150)*(COUNTIFS(B$7:B26,ROSTER!$B$24:$B$150)=0),0,1),0),1),"")</f>
        <v/>
      </c>
      <c r="C27" s="32" t="str">
        <f>IFERROR(INDEX(ROSTER!$C$24:$C$150,MATCH('1 (2)'!$B27,ROSTER!$B$24:$B$150,0),1),"")</f>
        <v/>
      </c>
      <c r="D27" s="32" t="str">
        <f>IFERROR(INDEX(ROSTER!$AK$23:$AK$150,MATCH('1 (2)'!$B27,ROSTER!$B$23:$B$150,0),1),"")</f>
        <v/>
      </c>
      <c r="E27" s="32" t="str">
        <f>IFERROR(INDEX(ROSTER!$AL$23:$AL$70,MATCH('1 (2)'!$B27,ROSTER!$B$23:$B$150,0),1),"")</f>
        <v/>
      </c>
      <c r="F27" s="195"/>
      <c r="G27" s="29"/>
      <c r="H27" s="195" t="str">
        <f t="shared" si="2"/>
        <v/>
      </c>
      <c r="I27" s="195" t="str" cm="1">
        <f t="array" ref="I27">IFERROR(INDEX(ROSTER!$B$24:$B$150,MATCH(1,INDEX(($I$7=ROSTER!D$24:D$150)*(COUNTIFS(I$7:I26,ROSTER!$B$24:$B$150)=0),0,1),0),1),"")</f>
        <v/>
      </c>
      <c r="J27" s="195" t="str">
        <f>IFERROR(INDEX(ROSTER!$C$24:$C$150,MATCH('1 (2)'!$I27,ROSTER!$B$24:$B$150,0),1),"")</f>
        <v/>
      </c>
      <c r="K27" s="195" t="str">
        <f>IFERROR(INDEX(ROSTER!$AK$23:$AK$150,MATCH('1 (2)'!$I27,ROSTER!$B$23:$B$150,0),1),"")</f>
        <v/>
      </c>
      <c r="L27" s="195" t="str">
        <f>IFERROR(INDEX(ROSTER!$AL$23:$AL$150,MATCH('1 (2)'!$I27,ROSTER!$B$23:$B$150,0),1),"")</f>
        <v/>
      </c>
      <c r="M27" s="195"/>
      <c r="O27" s="31"/>
    </row>
    <row r="28" spans="1:15" ht="14.85" customHeight="1">
      <c r="A28" s="32" t="str">
        <f t="shared" si="3"/>
        <v/>
      </c>
      <c r="B28" s="32" t="str" cm="1">
        <f t="array" ref="B28">IFERROR(INDEX(ROSTER!$B$24:$B$150,MATCH(1,INDEX(($B$20=ROSTER!D$24:D$150)*(COUNTIFS(B$7:B27,ROSTER!$B$24:$B$150)=0),0,1),0),1),"")</f>
        <v/>
      </c>
      <c r="C28" s="32" t="str">
        <f>IFERROR(INDEX(ROSTER!$C$24:$C$150,MATCH('1 (2)'!$B28,ROSTER!$B$24:$B$150,0),1),"")</f>
        <v/>
      </c>
      <c r="D28" s="32" t="str">
        <f>IFERROR(INDEX(ROSTER!$AK$23:$AK$150,MATCH('1 (2)'!$B28,ROSTER!$B$23:$B$150,0),1),"")</f>
        <v/>
      </c>
      <c r="E28" s="32" t="str">
        <f>IFERROR(INDEX(ROSTER!$AL$23:$AL$150,MATCH('1 (2)'!$B28,ROSTER!$B$23:$B$150,0),1),"")</f>
        <v/>
      </c>
      <c r="F28" s="195"/>
      <c r="G28" s="29"/>
      <c r="H28" s="195" t="str">
        <f t="shared" si="2"/>
        <v/>
      </c>
      <c r="I28" s="195" t="str" cm="1">
        <f t="array" ref="I28">IFERROR(INDEX(ROSTER!$B$24:$B$150,MATCH(1,INDEX(($I$7=ROSTER!D$24:D$150)*(COUNTIFS(I$7:I27,ROSTER!$B$24:$B$150)=0),0,1),0),1),"")</f>
        <v/>
      </c>
      <c r="J28" s="195" t="str">
        <f>IFERROR(INDEX(ROSTER!$C$24:$C$150,MATCH('1 (2)'!$I28,ROSTER!$B$24:$B$150,0),1),"")</f>
        <v/>
      </c>
      <c r="K28" s="195" t="str">
        <f>IFERROR(INDEX(ROSTER!$AK$23:$AK$150,MATCH('1 (2)'!$I28,ROSTER!$B$23:$B$150,0),1),"")</f>
        <v/>
      </c>
      <c r="L28" s="195" t="str">
        <f>IFERROR(INDEX(ROSTER!$AL$23:$AL$150,MATCH('1 (2)'!$I28,ROSTER!$B$23:$B$150,0),1),"")</f>
        <v/>
      </c>
      <c r="M28" s="195"/>
      <c r="O28" s="31"/>
    </row>
    <row r="29" spans="1:15" ht="14.85" customHeight="1">
      <c r="A29" s="32" t="str">
        <f t="shared" si="3"/>
        <v/>
      </c>
      <c r="B29" s="32" t="str" cm="1">
        <f t="array" ref="B29">IFERROR(INDEX(ROSTER!$B$24:$B$150,MATCH(1,INDEX(($B$20=ROSTER!D$24:D$150)*(COUNTIFS(B$7:B28,ROSTER!$B$24:$B$150)=0),0,1),0),1),"")</f>
        <v/>
      </c>
      <c r="C29" s="32" t="str">
        <f>IFERROR(INDEX(ROSTER!$C$24:$C$150,MATCH('1 (2)'!$B29,ROSTER!$B$24:$B$150,0),1),"")</f>
        <v/>
      </c>
      <c r="D29" s="32" t="str">
        <f>IFERROR(INDEX(ROSTER!$AK$23:$AK$150,MATCH('1 (2)'!$B29,ROSTER!$B$23:$B$150,0),1),"")</f>
        <v/>
      </c>
      <c r="E29" s="32" t="str">
        <f>IFERROR(INDEX(ROSTER!$AL$23:$AL$70,MATCH('1 (2)'!$B29,ROSTER!$B$23:$B$150,0),1),"")</f>
        <v/>
      </c>
      <c r="F29" s="195"/>
      <c r="G29" s="29"/>
      <c r="H29" s="195" t="str">
        <f t="shared" si="2"/>
        <v/>
      </c>
      <c r="I29" s="195" t="str" cm="1">
        <f t="array" ref="I29">IFERROR(INDEX(ROSTER!$B$24:$B$150,MATCH(1,INDEX(($I$7=ROSTER!D$24:D$150)*(COUNTIFS(I$7:I28,ROSTER!$B$24:$B$150)=0),0,1),0),1),"")</f>
        <v/>
      </c>
      <c r="J29" s="195" t="str">
        <f>IFERROR(INDEX(ROSTER!$C$24:$C$150,MATCH('1 (2)'!$I29,ROSTER!$B$24:$B$150,0),1),"")</f>
        <v/>
      </c>
      <c r="K29" s="195" t="str">
        <f>IFERROR(INDEX(ROSTER!$AK$23:$AK$150,MATCH('1 (2)'!$I29,ROSTER!$B$23:$B$150,0),1),"")</f>
        <v/>
      </c>
      <c r="L29" s="195" t="str">
        <f>IFERROR(INDEX(ROSTER!$AL$23:$AL$150,MATCH('1 (2)'!$I29,ROSTER!$B$23:$B$150,0),1),"")</f>
        <v/>
      </c>
      <c r="M29" s="195"/>
      <c r="O29" s="31"/>
    </row>
    <row r="30" spans="1:15" ht="18.75" customHeight="1">
      <c r="E30" s="1"/>
      <c r="F30" s="1"/>
      <c r="O30" s="31"/>
    </row>
    <row r="31" spans="1:15" ht="14.85" customHeight="1">
      <c r="E31" s="1"/>
      <c r="F31" s="1"/>
      <c r="H31" s="214"/>
      <c r="I31" s="214"/>
      <c r="J31" s="214"/>
      <c r="K31" s="214"/>
      <c r="L31" s="214"/>
    </row>
    <row r="32" spans="1:15" ht="14.85" customHeight="1">
      <c r="E32" s="1"/>
      <c r="F32" s="1"/>
      <c r="H32" s="214"/>
      <c r="I32" s="214"/>
      <c r="J32" s="214"/>
      <c r="K32" s="214"/>
      <c r="L32" s="214"/>
    </row>
    <row r="33" s="1" customFormat="1" ht="14.85" customHeight="1"/>
    <row r="34" s="1" customFormat="1" ht="14.85" customHeight="1"/>
    <row r="35" s="1" customFormat="1" ht="14.85" customHeight="1"/>
    <row r="36" s="1" customFormat="1" ht="14.85" customHeight="1"/>
    <row r="37" s="1" customFormat="1" ht="14.85" customHeight="1"/>
    <row r="38" s="1" customFormat="1" ht="14.85" customHeight="1"/>
    <row r="39" s="1" customFormat="1" ht="14.85" customHeight="1"/>
    <row r="40" s="1" customFormat="1" ht="14.85" customHeight="1"/>
    <row r="41" s="1" customFormat="1" ht="14.85" customHeight="1"/>
    <row r="42" s="1" customFormat="1" ht="14.85" customHeight="1"/>
    <row r="43" s="1" customFormat="1" ht="14.85" customHeight="1"/>
    <row r="44" s="1" customFormat="1" ht="14.85" customHeight="1"/>
    <row r="45" s="1" customFormat="1" ht="14.85" customHeight="1"/>
    <row r="46" s="1" customFormat="1" ht="14.85" customHeight="1"/>
    <row r="47" s="1" customFormat="1" ht="17.850000000000001" customHeight="1"/>
    <row r="48" s="1" customFormat="1" ht="14.85" customHeight="1"/>
    <row r="49" spans="5:12" ht="14.85" customHeight="1">
      <c r="E49" s="1"/>
      <c r="F49" s="1"/>
    </row>
    <row r="50" spans="5:12" ht="14.85" customHeight="1">
      <c r="E50" s="1"/>
      <c r="F50" s="1"/>
    </row>
    <row r="51" spans="5:12" ht="14.85" customHeight="1">
      <c r="E51" s="1"/>
      <c r="F51" s="1"/>
    </row>
    <row r="52" spans="5:12" ht="14.85" customHeight="1">
      <c r="E52" s="1"/>
      <c r="F52" s="1"/>
    </row>
    <row r="53" spans="5:12" ht="14.85" customHeight="1">
      <c r="E53" s="1"/>
      <c r="F53" s="1"/>
    </row>
    <row r="54" spans="5:12" ht="14.4">
      <c r="E54" s="1"/>
      <c r="F54" s="1"/>
      <c r="H54" s="1" t="str">
        <f t="shared" ref="H54:H68" si="4">IF(I54="","",ROW(A48))</f>
        <v/>
      </c>
      <c r="I54" s="1" t="str" cm="1">
        <f t="array" ref="I54">IFERROR(INDEX(ROSTER!$B$24:$B$150,MATCH(1,INDEX(($I$7=ROSTER!D$24:D$150)*(COUNTIFS(I$7:I53,ROSTER!$B$24:$B$150)=0),0,1),0),1),"")</f>
        <v/>
      </c>
      <c r="J54" s="1" t="str">
        <f>IFERROR(INDEX(ROSTER!$C$24:$C$150,MATCH('1 (2)'!$I54,ROSTER!$B$24:$B$150,0),1),"")</f>
        <v/>
      </c>
      <c r="K54" s="1" t="str">
        <f>IFERROR(INDEX(ROSTER!$AK$23:$AK$150,MATCH('1 (2)'!$I54,ROSTER!$B$23:$B$150,0),1),"")</f>
        <v/>
      </c>
      <c r="L54" s="1" t="str">
        <f>IFERROR(INDEX(ROSTER!$AL$23:$AL$150,MATCH('1 (2)'!$I54,ROSTER!$B$23:$B$150,0),1),"")</f>
        <v/>
      </c>
    </row>
    <row r="55" spans="5:12" ht="14.4">
      <c r="E55" s="1"/>
      <c r="F55" s="1"/>
      <c r="H55" s="1" t="str">
        <f t="shared" si="4"/>
        <v/>
      </c>
      <c r="I55" s="1" t="str" cm="1">
        <f t="array" ref="I55">IFERROR(INDEX(ROSTER!$B$24:$B$150,MATCH(1,INDEX(($I$7=ROSTER!D$24:D$150)*(COUNTIFS(I$7:I54,ROSTER!$B$24:$B$150)=0),0,1),0),1),"")</f>
        <v/>
      </c>
      <c r="J55" s="1" t="str">
        <f>IFERROR(INDEX(ROSTER!$C$24:$C$150,MATCH('1 (2)'!$I55,ROSTER!$B$24:$B$150,0),1),"")</f>
        <v/>
      </c>
      <c r="K55" s="1" t="str">
        <f>IFERROR(INDEX(ROSTER!$AK$23:$AK$150,MATCH('1 (2)'!$I55,ROSTER!$B$23:$B$150,0),1),"")</f>
        <v/>
      </c>
      <c r="L55" s="1" t="str">
        <f>IFERROR(INDEX(ROSTER!$AL$23:$AL$150,MATCH('1 (2)'!$I55,ROSTER!$B$23:$B$150,0),1),"")</f>
        <v/>
      </c>
    </row>
    <row r="56" spans="5:12" ht="14.4">
      <c r="E56" s="1"/>
      <c r="F56" s="1"/>
      <c r="H56" s="1" t="str">
        <f t="shared" si="4"/>
        <v/>
      </c>
      <c r="I56" s="1" t="str" cm="1">
        <f t="array" ref="I56">IFERROR(INDEX(ROSTER!$B$24:$B$150,MATCH(1,INDEX(($I$7=ROSTER!D$24:D$150)*(COUNTIFS(I$7:I55,ROSTER!$B$24:$B$150)=0),0,1),0),1),"")</f>
        <v/>
      </c>
      <c r="J56" s="1" t="str">
        <f>IFERROR(INDEX(ROSTER!$C$24:$C$150,MATCH('1 (2)'!$I56,ROSTER!$B$24:$B$150,0),1),"")</f>
        <v/>
      </c>
      <c r="K56" s="1" t="str">
        <f>IFERROR(INDEX(ROSTER!$AK$23:$AK$150,MATCH('1 (2)'!$I56,ROSTER!$B$23:$B$150,0),1),"")</f>
        <v/>
      </c>
      <c r="L56" s="1" t="str">
        <f>IFERROR(INDEX(ROSTER!$AL$23:$AL$150,MATCH('1 (2)'!$I56,ROSTER!$B$23:$B$150,0),1),"")</f>
        <v/>
      </c>
    </row>
    <row r="57" spans="5:12" ht="14.4">
      <c r="E57" s="1"/>
      <c r="F57" s="1"/>
      <c r="H57" s="1" t="str">
        <f t="shared" si="4"/>
        <v/>
      </c>
      <c r="I57" s="1" t="str" cm="1">
        <f t="array" ref="I57">IFERROR(INDEX(ROSTER!$B$24:$B$150,MATCH(1,INDEX(($I$7=ROSTER!D$24:D$150)*(COUNTIFS(I$7:I56,ROSTER!$B$24:$B$150)=0),0,1),0),1),"")</f>
        <v/>
      </c>
      <c r="J57" s="1" t="str">
        <f>IFERROR(INDEX(ROSTER!$C$24:$C$150,MATCH('1 (2)'!$I57,ROSTER!$B$24:$B$150,0),1),"")</f>
        <v/>
      </c>
      <c r="K57" s="1" t="str">
        <f>IFERROR(INDEX(ROSTER!$AK$23:$AK$150,MATCH('1 (2)'!$I57,ROSTER!$B$23:$B$150,0),1),"")</f>
        <v/>
      </c>
      <c r="L57" s="1" t="str">
        <f>IFERROR(INDEX(ROSTER!$AL$23:$AL$150,MATCH('1 (2)'!$I57,ROSTER!$B$23:$B$150,0),1),"")</f>
        <v/>
      </c>
    </row>
    <row r="58" spans="5:12" ht="14.4">
      <c r="E58" s="1"/>
      <c r="F58" s="1"/>
      <c r="H58" s="1" t="str">
        <f t="shared" si="4"/>
        <v/>
      </c>
      <c r="I58" s="1" t="str" cm="1">
        <f t="array" ref="I58">IFERROR(INDEX(ROSTER!$B$24:$B$150,MATCH(1,INDEX(($I$7=ROSTER!D$24:D$150)*(COUNTIFS(I$7:I57,ROSTER!$B$24:$B$150)=0),0,1),0),1),"")</f>
        <v/>
      </c>
      <c r="J58" s="1" t="str">
        <f>IFERROR(INDEX(ROSTER!$C$24:$C$150,MATCH('1 (2)'!$I58,ROSTER!$B$24:$B$150,0),1),"")</f>
        <v/>
      </c>
      <c r="K58" s="1" t="str">
        <f>IFERROR(INDEX(ROSTER!$AK$23:$AK$150,MATCH('1 (2)'!$I58,ROSTER!$B$23:$B$150,0),1),"")</f>
        <v/>
      </c>
      <c r="L58" s="1" t="str">
        <f>IFERROR(INDEX(ROSTER!$AL$23:$AL$150,MATCH('1 (2)'!$I58,ROSTER!$B$23:$B$150,0),1),"")</f>
        <v/>
      </c>
    </row>
    <row r="59" spans="5:12" ht="14.4">
      <c r="E59" s="1"/>
      <c r="F59" s="1"/>
      <c r="H59" s="1" t="str">
        <f t="shared" si="4"/>
        <v/>
      </c>
      <c r="I59" s="1" t="str" cm="1">
        <f t="array" ref="I59">IFERROR(INDEX(ROSTER!$B$24:$B$150,MATCH(1,INDEX(($I$7=ROSTER!D$24:D$150)*(COUNTIFS(I$7:I58,ROSTER!$B$24:$B$150)=0),0,1),0),1),"")</f>
        <v/>
      </c>
      <c r="J59" s="1" t="str">
        <f>IFERROR(INDEX(ROSTER!$C$24:$C$150,MATCH('1 (2)'!$I59,ROSTER!$B$24:$B$150,0),1),"")</f>
        <v/>
      </c>
      <c r="K59" s="1" t="str">
        <f>IFERROR(INDEX(ROSTER!$AK$23:$AK$150,MATCH('1 (2)'!$I59,ROSTER!$B$23:$B$150,0),1),"")</f>
        <v/>
      </c>
      <c r="L59" s="1" t="str">
        <f>IFERROR(INDEX(ROSTER!$AL$23:$AL$150,MATCH('1 (2)'!$I59,ROSTER!$B$23:$B$150,0),1),"")</f>
        <v/>
      </c>
    </row>
    <row r="60" spans="5:12" ht="14.4">
      <c r="E60" s="1"/>
      <c r="F60" s="1"/>
      <c r="H60" s="1" t="str">
        <f t="shared" si="4"/>
        <v/>
      </c>
      <c r="I60" s="1" t="str" cm="1">
        <f t="array" ref="I60">IFERROR(INDEX(ROSTER!$B$24:$B$150,MATCH(1,INDEX(($I$7=ROSTER!D$24:D$150)*(COUNTIFS(I$7:I59,ROSTER!$B$24:$B$150)=0),0,1),0),1),"")</f>
        <v/>
      </c>
      <c r="J60" s="1" t="str">
        <f>IFERROR(INDEX(ROSTER!$C$24:$C$150,MATCH('1 (2)'!$I60,ROSTER!$B$24:$B$150,0),1),"")</f>
        <v/>
      </c>
      <c r="K60" s="1" t="str">
        <f>IFERROR(INDEX(ROSTER!$AK$23:$AK$150,MATCH('1 (2)'!$I60,ROSTER!$B$23:$B$150,0),1),"")</f>
        <v/>
      </c>
      <c r="L60" s="1" t="str">
        <f>IFERROR(INDEX(ROSTER!$AL$23:$AL$150,MATCH('1 (2)'!$I60,ROSTER!$B$23:$B$150,0),1),"")</f>
        <v/>
      </c>
    </row>
    <row r="61" spans="5:12" ht="14.4">
      <c r="E61" s="1"/>
      <c r="F61" s="1"/>
      <c r="G61" s="35"/>
      <c r="H61" s="1" t="str">
        <f t="shared" si="4"/>
        <v/>
      </c>
      <c r="I61" s="1" t="str" cm="1">
        <f t="array" ref="I61">IFERROR(INDEX(ROSTER!$B$24:$B$150,MATCH(1,INDEX(($I$7=ROSTER!D$24:D$150)*(COUNTIFS(I$7:I60,ROSTER!$B$24:$B$150)=0),0,1),0),1),"")</f>
        <v/>
      </c>
      <c r="J61" s="1" t="str">
        <f>IFERROR(INDEX(ROSTER!$C$24:$C$150,MATCH('1 (2)'!$I61,ROSTER!$B$24:$B$150,0),1),"")</f>
        <v/>
      </c>
      <c r="K61" s="1" t="str">
        <f>IFERROR(INDEX(ROSTER!$AK$23:$AK$150,MATCH('1 (2)'!$I61,ROSTER!$B$23:$B$150,0),1),"")</f>
        <v/>
      </c>
      <c r="L61" s="1" t="str">
        <f>IFERROR(INDEX(ROSTER!$AL$23:$AL$150,MATCH('1 (2)'!$I61,ROSTER!$B$23:$B$150,0),1),"")</f>
        <v/>
      </c>
    </row>
    <row r="62" spans="5:12" ht="14.4">
      <c r="E62" s="1"/>
      <c r="F62" s="1"/>
      <c r="G62" s="35"/>
      <c r="H62" s="1" t="str">
        <f t="shared" si="4"/>
        <v/>
      </c>
      <c r="I62" s="1" t="str" cm="1">
        <f t="array" ref="I62">IFERROR(INDEX(ROSTER!$B$24:$B$150,MATCH(1,INDEX(($I$7=ROSTER!D$24:D$150)*(COUNTIFS(I$7:I61,ROSTER!$B$24:$B$150)=0),0,1),0),1),"")</f>
        <v/>
      </c>
      <c r="J62" s="1" t="str">
        <f>IFERROR(INDEX(ROSTER!$C$24:$C$150,MATCH('1 (2)'!$I62,ROSTER!$B$24:$B$150,0),1),"")</f>
        <v/>
      </c>
      <c r="K62" s="1" t="str">
        <f>IFERROR(INDEX(ROSTER!$AK$23:$AK$150,MATCH('1 (2)'!$I62,ROSTER!$B$23:$B$150,0),1),"")</f>
        <v/>
      </c>
      <c r="L62" s="1" t="str">
        <f>IFERROR(INDEX(ROSTER!$AL$23:$AL$150,MATCH('1 (2)'!$I62,ROSTER!$B$23:$B$150,0),1),"")</f>
        <v/>
      </c>
    </row>
    <row r="63" spans="5:12" ht="14.4">
      <c r="E63" s="1"/>
      <c r="F63" s="1"/>
      <c r="G63" s="35"/>
      <c r="H63" s="1" t="str">
        <f t="shared" si="4"/>
        <v/>
      </c>
      <c r="I63" s="1" t="str" cm="1">
        <f t="array" ref="I63">IFERROR(INDEX(ROSTER!$B$24:$B$150,MATCH(1,INDEX(($I$7=ROSTER!D$24:D$150)*(COUNTIFS(I$7:I62,ROSTER!$B$24:$B$150)=0),0,1),0),1),"")</f>
        <v/>
      </c>
      <c r="J63" s="1" t="str">
        <f>IFERROR(INDEX(ROSTER!$C$24:$C$150,MATCH('1 (2)'!$I63,ROSTER!$B$24:$B$150,0),1),"")</f>
        <v/>
      </c>
      <c r="K63" s="1" t="str">
        <f>IFERROR(INDEX(ROSTER!$AK$23:$AK$150,MATCH('1 (2)'!$I63,ROSTER!$B$23:$B$150,0),1),"")</f>
        <v/>
      </c>
      <c r="L63" s="1" t="str">
        <f>IFERROR(INDEX(ROSTER!$AL$23:$AL$150,MATCH('1 (2)'!$I63,ROSTER!$B$23:$B$150,0),1),"")</f>
        <v/>
      </c>
    </row>
    <row r="64" spans="5:12" ht="14.4">
      <c r="E64" s="1"/>
      <c r="F64" s="1"/>
      <c r="G64" s="35"/>
      <c r="H64" s="1" t="str">
        <f t="shared" si="4"/>
        <v/>
      </c>
      <c r="I64" s="1" t="str" cm="1">
        <f t="array" ref="I64">IFERROR(INDEX(ROSTER!$B$24:$B$150,MATCH(1,INDEX(($I$7=ROSTER!D$24:D$150)*(COUNTIFS(I$7:I63,ROSTER!$B$24:$B$150)=0),0,1),0),1),"")</f>
        <v/>
      </c>
      <c r="J64" s="1" t="str">
        <f>IFERROR(INDEX(ROSTER!$C$24:$C$150,MATCH('1 (2)'!$I64,ROSTER!$B$24:$B$150,0),1),"")</f>
        <v/>
      </c>
      <c r="K64" s="1" t="str">
        <f>IFERROR(INDEX(ROSTER!$AK$23:$AK$150,MATCH('1 (2)'!$I64,ROSTER!$B$23:$B$150,0),1),"")</f>
        <v/>
      </c>
      <c r="L64" s="1" t="str">
        <f>IFERROR(INDEX(ROSTER!$AL$23:$AL$150,MATCH('1 (2)'!$I64,ROSTER!$B$23:$B$150,0),1),"")</f>
        <v/>
      </c>
    </row>
    <row r="65" spans="5:12" ht="14.4">
      <c r="E65" s="1"/>
      <c r="F65" s="1"/>
      <c r="G65" s="35"/>
      <c r="H65" s="1" t="str">
        <f t="shared" si="4"/>
        <v/>
      </c>
      <c r="I65" s="1" t="str" cm="1">
        <f t="array" ref="I65">IFERROR(INDEX(ROSTER!$B$24:$B$150,MATCH(1,INDEX(($I$7=ROSTER!D$24:D$150)*(COUNTIFS(I$7:I64,ROSTER!$B$24:$B$150)=0),0,1),0),1),"")</f>
        <v/>
      </c>
      <c r="J65" s="1" t="str">
        <f>IFERROR(INDEX(ROSTER!$C$24:$C$150,MATCH('1 (2)'!$I65,ROSTER!$B$24:$B$150,0),1),"")</f>
        <v/>
      </c>
      <c r="K65" s="1" t="str">
        <f>IFERROR(INDEX(ROSTER!$AK$23:$AK$150,MATCH('1 (2)'!$I65,ROSTER!$B$23:$B$150,0),1),"")</f>
        <v/>
      </c>
      <c r="L65" s="1" t="str">
        <f>IFERROR(INDEX(ROSTER!$AL$23:$AL$150,MATCH('1 (2)'!$I65,ROSTER!$B$23:$B$150,0),1),"")</f>
        <v/>
      </c>
    </row>
    <row r="66" spans="5:12" ht="14.4">
      <c r="E66" s="1"/>
      <c r="F66" s="1"/>
      <c r="G66" s="35"/>
      <c r="H66" s="1" t="str">
        <f t="shared" si="4"/>
        <v/>
      </c>
      <c r="I66" s="1" t="str" cm="1">
        <f t="array" ref="I66">IFERROR(INDEX(ROSTER!$B$24:$B$150,MATCH(1,INDEX(($I$7=ROSTER!D$24:D$150)*(COUNTIFS(I$7:I65,ROSTER!$B$24:$B$150)=0),0,1),0),1),"")</f>
        <v/>
      </c>
      <c r="J66" s="1" t="str">
        <f>IFERROR(INDEX(ROSTER!$C$24:$C$150,MATCH('1 (2)'!$I66,ROSTER!$B$24:$B$150,0),1),"")</f>
        <v/>
      </c>
      <c r="K66" s="1" t="str">
        <f>IFERROR(INDEX(ROSTER!$AK$23:$AK$150,MATCH('1 (2)'!$I66,ROSTER!$B$23:$B$150,0),1),"")</f>
        <v/>
      </c>
      <c r="L66" s="1" t="str">
        <f>IFERROR(INDEX(ROSTER!$AL$23:$AL$150,MATCH('1 (2)'!$I66,ROSTER!$B$23:$B$150,0),1),"")</f>
        <v/>
      </c>
    </row>
    <row r="67" spans="5:12" ht="23.25" customHeight="1">
      <c r="E67" s="1"/>
      <c r="F67" s="1"/>
      <c r="G67" s="35"/>
      <c r="H67" s="1" t="str">
        <f t="shared" si="4"/>
        <v/>
      </c>
      <c r="I67" s="1" t="str" cm="1">
        <f t="array" ref="I67">IFERROR(INDEX(ROSTER!$B$24:$B$150,MATCH(1,INDEX(($I$7=ROSTER!D$24:D$150)*(COUNTIFS(I$7:I66,ROSTER!$B$24:$B$150)=0),0,1),0),1),"")</f>
        <v/>
      </c>
      <c r="J67" s="1" t="str">
        <f>IFERROR(INDEX(ROSTER!$C$24:$C$150,MATCH('1 (2)'!$I67,ROSTER!$B$24:$B$150,0),1),"")</f>
        <v/>
      </c>
      <c r="K67" s="1" t="str">
        <f>IFERROR(INDEX(ROSTER!$AK$23:$AK$150,MATCH('1 (2)'!$I67,ROSTER!$B$23:$B$150,0),1),"")</f>
        <v/>
      </c>
      <c r="L67" s="1" t="str">
        <f>IFERROR(INDEX(ROSTER!$AL$23:$AL$150,MATCH('1 (2)'!$I67,ROSTER!$B$23:$B$150,0),1),"")</f>
        <v/>
      </c>
    </row>
    <row r="68" spans="5:12" ht="23.25" customHeight="1">
      <c r="E68" s="1"/>
      <c r="F68" s="1"/>
      <c r="G68" s="35"/>
      <c r="H68" s="1" t="str">
        <f t="shared" si="4"/>
        <v/>
      </c>
      <c r="I68" s="1" t="str" cm="1">
        <f t="array" ref="I68">IFERROR(INDEX(ROSTER!$B$24:$B$150,MATCH(1,INDEX(($I$7=ROSTER!D$24:D$150)*(COUNTIFS(I$7:I67,ROSTER!$B$24:$B$150)=0),0,1),0),1),"")</f>
        <v/>
      </c>
      <c r="J68" s="1" t="str">
        <f>IFERROR(INDEX(ROSTER!$C$24:$C$150,MATCH('1 (2)'!$I68,ROSTER!$B$24:$B$150,0),1),"")</f>
        <v/>
      </c>
      <c r="K68" s="1" t="str">
        <f>IFERROR(INDEX(ROSTER!$AK$23:$AK$150,MATCH('1 (2)'!$I68,ROSTER!$B$23:$B$150,0),1),"")</f>
        <v/>
      </c>
      <c r="L68" s="1" t="str">
        <f>IFERROR(INDEX(ROSTER!$AL$23:$AL$150,MATCH('1 (2)'!$I68,ROSTER!$B$23:$B$150,0),1),"")</f>
        <v/>
      </c>
    </row>
    <row r="69" spans="5:12" ht="23.25" customHeight="1">
      <c r="E69" s="1"/>
      <c r="F69" s="1"/>
      <c r="G69" s="35"/>
    </row>
    <row r="70" spans="5:12" ht="23.25" customHeight="1">
      <c r="E70" s="1"/>
      <c r="F70" s="1"/>
    </row>
    <row r="71" spans="5:12" ht="23.25" customHeight="1">
      <c r="E71" s="1"/>
      <c r="F71" s="1"/>
    </row>
    <row r="72" spans="5:12" ht="23.25" customHeight="1">
      <c r="E72" s="1"/>
      <c r="F72" s="1"/>
    </row>
    <row r="73" spans="5:12" ht="14.4">
      <c r="E73" s="1"/>
      <c r="F73" s="1"/>
    </row>
    <row r="74" spans="5:12" ht="14.4">
      <c r="E74" s="1"/>
      <c r="F74" s="1"/>
    </row>
    <row r="75" spans="5:12" ht="14.4">
      <c r="E75" s="1"/>
      <c r="F75" s="1"/>
    </row>
    <row r="76" spans="5:12" ht="14.4">
      <c r="E76" s="1"/>
      <c r="F76" s="1"/>
    </row>
    <row r="77" spans="5:12" ht="14.4">
      <c r="E77" s="1"/>
      <c r="F77" s="1"/>
    </row>
    <row r="78" spans="5:12" ht="14.4">
      <c r="E78" s="1"/>
      <c r="F78" s="1"/>
    </row>
    <row r="79" spans="5:12" ht="14.4">
      <c r="E79" s="1"/>
      <c r="F79" s="1"/>
    </row>
    <row r="80" spans="5:12" ht="14.4">
      <c r="E80" s="1"/>
      <c r="F80" s="1"/>
    </row>
    <row r="81" spans="5:7" ht="14.4">
      <c r="E81" s="1"/>
      <c r="F81" s="1"/>
    </row>
    <row r="82" spans="5:7" ht="14.4">
      <c r="E82" s="1"/>
      <c r="F82" s="1"/>
    </row>
    <row r="83" spans="5:7" ht="14.4">
      <c r="E83" s="1"/>
      <c r="F83" s="1"/>
    </row>
    <row r="84" spans="5:7" ht="14.4">
      <c r="E84" s="1"/>
      <c r="F84" s="1"/>
    </row>
    <row r="85" spans="5:7" ht="14.4">
      <c r="E85" s="1"/>
      <c r="F85" s="1"/>
    </row>
    <row r="86" spans="5:7" ht="14.4">
      <c r="E86" s="1"/>
      <c r="F86" s="1"/>
    </row>
    <row r="87" spans="5:7" ht="14.4">
      <c r="E87" s="1"/>
      <c r="F87" s="1"/>
    </row>
    <row r="88" spans="5:7" ht="14.4">
      <c r="E88" s="1"/>
      <c r="F88" s="1"/>
    </row>
    <row r="89" spans="5:7" ht="14.4">
      <c r="E89" s="1"/>
      <c r="F89" s="1"/>
    </row>
    <row r="90" spans="5:7" ht="14.4">
      <c r="E90" s="1"/>
      <c r="F90" s="1"/>
    </row>
    <row r="91" spans="5:7" ht="14.4">
      <c r="E91" s="1"/>
      <c r="F91" s="1"/>
      <c r="G91" s="35"/>
    </row>
    <row r="92" spans="5:7" ht="14.4">
      <c r="E92" s="1"/>
      <c r="F92" s="1"/>
      <c r="G92" s="35"/>
    </row>
    <row r="93" spans="5:7" ht="14.4">
      <c r="E93" s="1"/>
      <c r="F93" s="1"/>
      <c r="G93" s="35"/>
    </row>
    <row r="94" spans="5:7" ht="14.4">
      <c r="E94" s="1"/>
      <c r="F94" s="1"/>
      <c r="G94" s="35"/>
    </row>
    <row r="95" spans="5:7" ht="14.4">
      <c r="E95" s="1"/>
      <c r="F95" s="1"/>
      <c r="G95" s="35"/>
    </row>
    <row r="96" spans="5:7" ht="14.4">
      <c r="E96" s="1"/>
      <c r="F96" s="1"/>
      <c r="G96" s="35"/>
    </row>
    <row r="97" spans="5:7" ht="14.4">
      <c r="E97" s="1"/>
      <c r="F97" s="1"/>
      <c r="G97" s="35"/>
    </row>
    <row r="98" spans="5:7" ht="14.4">
      <c r="E98" s="1"/>
      <c r="F98" s="1"/>
      <c r="G98" s="35"/>
    </row>
    <row r="99" spans="5:7" ht="14.4">
      <c r="E99" s="1"/>
      <c r="F99" s="1"/>
      <c r="G99" s="35"/>
    </row>
    <row r="100" spans="5:7" ht="14.4">
      <c r="E100" s="1"/>
      <c r="F100" s="1"/>
      <c r="G100" s="35"/>
    </row>
    <row r="101" spans="5:7" ht="14.4">
      <c r="F101" s="1"/>
      <c r="G101" s="35"/>
    </row>
    <row r="102" spans="5:7" ht="14.4">
      <c r="F102" s="1"/>
      <c r="G102" s="35"/>
    </row>
    <row r="103" spans="5:7" ht="14.4">
      <c r="F103" s="1"/>
      <c r="G103" s="35"/>
    </row>
    <row r="104" spans="5:7" ht="14.4">
      <c r="F104" s="1"/>
      <c r="G104" s="35"/>
    </row>
    <row r="105" spans="5:7" ht="14.4">
      <c r="F105" s="1"/>
      <c r="G105" s="35"/>
    </row>
    <row r="106" spans="5:7" ht="14.4">
      <c r="F106" s="1"/>
      <c r="G106" s="35"/>
    </row>
    <row r="107" spans="5:7" ht="14.4">
      <c r="F107" s="1"/>
      <c r="G107" s="35"/>
    </row>
    <row r="108" spans="5:7" ht="14.4">
      <c r="F108" s="1"/>
      <c r="G108" s="36"/>
    </row>
    <row r="109" spans="5:7" ht="14.4">
      <c r="G109" s="36"/>
    </row>
    <row r="110" spans="5:7" ht="14.4">
      <c r="G110" s="36"/>
    </row>
    <row r="111" spans="5:7" ht="14.4">
      <c r="G111" s="36"/>
    </row>
    <row r="112" spans="5:7" ht="14.4">
      <c r="G112" s="36"/>
    </row>
    <row r="113" ht="14.4"/>
    <row r="114" ht="14.4"/>
    <row r="115" ht="14.4"/>
    <row r="116" ht="14.4"/>
    <row r="117" ht="14.4"/>
    <row r="118" ht="14.4"/>
    <row r="119" ht="14.4"/>
    <row r="120" ht="14.4"/>
    <row r="121" ht="14.4"/>
    <row r="122" ht="14.4"/>
  </sheetData>
  <protectedRanges>
    <protectedRange sqref="F7 M7" name="Range2"/>
    <protectedRange sqref="F20 M11:M13 F23:F24 F12:F18" name="Range1_2"/>
    <protectedRange sqref="B7 B20" name="Range1_3"/>
    <protectedRange sqref="I7" name="Range1_4"/>
  </protectedRanges>
  <mergeCells count="8">
    <mergeCell ref="B20:C20"/>
    <mergeCell ref="A1:E1"/>
    <mergeCell ref="F1:H1"/>
    <mergeCell ref="A2:M2"/>
    <mergeCell ref="E3:F3"/>
    <mergeCell ref="B7:C7"/>
    <mergeCell ref="D7:E7"/>
    <mergeCell ref="I7:J7"/>
  </mergeCells>
  <conditionalFormatting sqref="A20 A21:E29">
    <cfRule type="expression" dxfId="237" priority="7">
      <formula>MOD(ROW(A20),2)=0</formula>
    </cfRule>
  </conditionalFormatting>
  <conditionalFormatting sqref="A8:F9 F9:F29 A10:E19">
    <cfRule type="expression" dxfId="236" priority="5">
      <formula>MOD(ROW(A8),2)=0</formula>
    </cfRule>
  </conditionalFormatting>
  <conditionalFormatting sqref="H8:M29">
    <cfRule type="expression" dxfId="235" priority="1">
      <formula>MOD(ROW(H8),2)=0</formula>
    </cfRule>
  </conditionalFormatting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O121"/>
  <sheetViews>
    <sheetView zoomScaleNormal="100" workbookViewId="0">
      <selection sqref="A1:E1"/>
    </sheetView>
  </sheetViews>
  <sheetFormatPr defaultColWidth="9" defaultRowHeight="23.25" customHeight="1"/>
  <cols>
    <col min="1" max="1" width="6" style="1" customWidth="1"/>
    <col min="2" max="2" width="26.33203125" style="1" customWidth="1"/>
    <col min="3" max="3" width="18.88671875" style="1" customWidth="1"/>
    <col min="4" max="4" width="13.5546875" style="1" customWidth="1"/>
    <col min="5" max="5" width="19.88671875" style="2" customWidth="1"/>
    <col min="6" max="6" width="16.5546875" style="2" customWidth="1"/>
    <col min="7" max="7" width="1.5546875" style="1" customWidth="1"/>
    <col min="8" max="8" width="5.5546875" style="1" customWidth="1"/>
    <col min="9" max="9" width="22.5546875" style="1" customWidth="1"/>
    <col min="10" max="10" width="17.88671875" style="1" customWidth="1"/>
    <col min="11" max="11" width="16" style="1" customWidth="1"/>
    <col min="12" max="12" width="17.5546875" style="1" customWidth="1"/>
    <col min="13" max="13" width="18" style="1" customWidth="1"/>
    <col min="14" max="14" width="7.44140625" style="1" customWidth="1"/>
    <col min="15" max="15" width="11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5" t="s">
        <v>255</v>
      </c>
      <c r="B3" s="6" t="str">
        <f>LEFT(VLOOKUP("A*",ROSTER!D24:D70,1,0),4)</f>
        <v>A862</v>
      </c>
      <c r="C3" s="102"/>
      <c r="D3" s="51"/>
      <c r="E3" s="666">
        <f>ROSTER!D24</f>
        <v>46143</v>
      </c>
      <c r="F3" s="666"/>
      <c r="G3" s="9"/>
      <c r="I3" s="96" t="s">
        <v>256</v>
      </c>
      <c r="K3" s="10"/>
    </row>
    <row r="4" spans="1:15" ht="15.6">
      <c r="A4" s="11"/>
      <c r="B4" s="18" t="s">
        <v>257</v>
      </c>
      <c r="C4" s="19" t="str">
        <f>INDEX(ROSTER!$B$25:$B$150,MATCH("*FM*",ROSTER!D$25:D$227,0),1)</f>
        <v>Hứa Quang Trung</v>
      </c>
      <c r="D4" s="20" t="s">
        <v>258</v>
      </c>
      <c r="E4" s="34" t="str">
        <f>INDEX(ROSTER!$AL$25:$AL$211,MATCH('1'!C4,ROSTER!$B$25:$B$150,0),1)</f>
        <v>0937387889</v>
      </c>
      <c r="F4" s="105" t="s">
        <v>259</v>
      </c>
      <c r="G4" s="16"/>
      <c r="H4" s="17"/>
      <c r="I4" s="18" t="s">
        <v>260</v>
      </c>
      <c r="J4" s="19" t="str">
        <f>INDEX(ROSTER!$B$25:$B$150,MATCH("*TECH*",ROSTER!D$25:D$227,0),1)</f>
        <v>Huỳnh Tố Như</v>
      </c>
      <c r="K4" s="20" t="s">
        <v>258</v>
      </c>
      <c r="L4" s="34" t="str">
        <f>INDEX(ROSTER!$AL$25:$AL$211,MATCH('1'!J4,ROSTER!$B$25:$B$150,0),1)</f>
        <v>0702785789</v>
      </c>
      <c r="M4" s="106"/>
      <c r="O4" s="31" t="s">
        <v>261</v>
      </c>
    </row>
    <row r="5" spans="1:15" ht="15.6">
      <c r="A5" s="11"/>
      <c r="B5" s="18" t="s">
        <v>262</v>
      </c>
      <c r="C5" s="19" t="str">
        <f>INDEX(ROSTER!$B$25:$B$150,MATCH("*QC*",ROSTER!D$25:D$227,0),1)</f>
        <v>Trần Phương</v>
      </c>
      <c r="D5" s="20" t="s">
        <v>258</v>
      </c>
      <c r="E5" s="34">
        <f>INDEX(ROSTER!$AL$25:$AL$211,MATCH('1'!C5,ROSTER!$B$25:$B$150,0),1)</f>
        <v>84986222241</v>
      </c>
      <c r="F5" s="99"/>
      <c r="G5" s="16"/>
      <c r="H5" s="17"/>
      <c r="I5" s="18" t="s">
        <v>263</v>
      </c>
      <c r="J5" s="19" t="str">
        <f>INDEX(ROSTER!$B$25:$B$150,MATCH("*PPC1*",ROSTER!D$25:D$227,0),1)</f>
        <v>Vũ Tuấn Tú</v>
      </c>
      <c r="K5" s="20" t="s">
        <v>258</v>
      </c>
      <c r="L5" s="34" t="str">
        <f>INDEX(ROSTER!$AL$25:$AL$211,MATCH('1'!J5,ROSTER!$B$25:$B$150,0),1)</f>
        <v>0774768007</v>
      </c>
      <c r="M5" s="106"/>
      <c r="O5" s="31"/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  <c r="O6" s="31" t="s">
        <v>270</v>
      </c>
    </row>
    <row r="7" spans="1:15" ht="17.399999999999999">
      <c r="A7" s="26"/>
      <c r="B7" s="660" t="str">
        <f>$B$3&amp;"-128"</f>
        <v>A862-128</v>
      </c>
      <c r="C7" s="661"/>
      <c r="D7" s="671"/>
      <c r="E7" s="672"/>
      <c r="F7" s="28"/>
      <c r="G7" s="29"/>
      <c r="H7" s="26"/>
      <c r="I7" s="660" t="str">
        <f>$B$3&amp;"-34567"</f>
        <v>A862-34567</v>
      </c>
      <c r="J7" s="661"/>
      <c r="K7" s="30"/>
      <c r="L7" s="30"/>
      <c r="M7" s="28"/>
      <c r="O7" s="31" t="s">
        <v>271</v>
      </c>
    </row>
    <row r="8" spans="1:15" ht="18" customHeight="1">
      <c r="A8" s="32">
        <f>IF(B8="","",ROW(A1))</f>
        <v>1</v>
      </c>
      <c r="B8" s="32" t="str" cm="1">
        <f t="array" ref="B8">IFERROR(INDEX(ROSTER!$B$24:$B$150,MATCH(1,INDEX(($B$7=ROSTER!D$24:D$150)*(COUNTIFS(B$7:B7,ROSTER!$B$24:$B$150)=0),0,1),0),1),"")</f>
        <v>Hồ Sĩ Út</v>
      </c>
      <c r="C8" s="32" t="str">
        <f>IFERROR(INDEX(ROSTER!$C$24:$C$150,MATCH('1'!$B8,ROSTER!$B$24:$B$150,0),1),"")</f>
        <v>VAE02854</v>
      </c>
      <c r="D8" s="32" t="str">
        <f>IFERROR(INDEX(ROSTER!$AK$23:$AK$150,MATCH('1'!$B8,ROSTER!$B$23:$B$150,0),1),"")</f>
        <v>B1 787</v>
      </c>
      <c r="E8" s="32" t="str">
        <f>IFERROR(INDEX(ROSTER!$AL$23:$AL$150,MATCH('1'!$B8,ROSTER!$B$23:$B$150,0),1),"")</f>
        <v>0344242223</v>
      </c>
      <c r="F8" s="32" t="s">
        <v>270</v>
      </c>
      <c r="G8" s="29"/>
      <c r="H8" s="194">
        <f>IF(I8="","",ROW(A1))</f>
        <v>1</v>
      </c>
      <c r="I8" s="194" t="str" cm="1">
        <f t="array" ref="I8">IFERROR(INDEX(ROSTER!$B$24:$B$150,MATCH(1,INDEX(($I$7=ROSTER!D$24:D$150)*(COUNTIFS(I$7:I7,ROSTER!$B$24:$B$150)=0),0,1),0),1),"")</f>
        <v>Phạm Ngọc Anh</v>
      </c>
      <c r="J8" s="194" t="str">
        <f>IFERROR(INDEX(ROSTER!$C$24:$C$150,MATCH('1'!$I8,ROSTER!$B$24:$B$150,0),1),"")</f>
        <v>VAE01348</v>
      </c>
      <c r="K8" s="194" t="str">
        <f>IFERROR(INDEX(ROSTER!$AK$23:$AK$150,MATCH('1'!$I8,ROSTER!$B$23:$B$150,0),1),"")</f>
        <v>B1 787</v>
      </c>
      <c r="L8" s="194" t="str">
        <f>IFERROR(INDEX(ROSTER!$AL$23:$AL$150,MATCH('1'!$I8,ROSTER!$B$23:$B$150,0),1),"")</f>
        <v>0902153933</v>
      </c>
      <c r="M8" s="198" t="s">
        <v>325</v>
      </c>
      <c r="O8" s="31" t="s">
        <v>272</v>
      </c>
    </row>
    <row r="9" spans="1:15" ht="14.85" customHeight="1">
      <c r="A9" s="32">
        <f t="shared" ref="A9:A11" si="0">IF(B9="","",ROW(A2))</f>
        <v>2</v>
      </c>
      <c r="B9" s="32" t="str" cm="1">
        <f t="array" ref="B9">IFERROR(INDEX(ROSTER!$B$24:$B$150,MATCH(1,INDEX(($B$7=ROSTER!D$24:D$150)*(COUNTIFS(B$7:B8,ROSTER!$B$24:$B$150)=0),0,1),0),1),"")</f>
        <v>Nguyễn Sỹ Tứ</v>
      </c>
      <c r="C9" s="32" t="str">
        <f>IFERROR(INDEX(ROSTER!$C$24:$C$150,MATCH('1'!$B9,ROSTER!$B$24:$B$150,0),1),"")</f>
        <v>VAE03275</v>
      </c>
      <c r="D9" s="32" t="str">
        <f>IFERROR(INDEX(ROSTER!$AK$23:$AK$150,MATCH('1'!$B9,ROSTER!$B$23:$B$150,0),1),"")</f>
        <v>B1 B787/A321</v>
      </c>
      <c r="E9" s="32" t="str">
        <f>IFERROR(INDEX(ROSTER!$AL$23:$AL$150,MATCH('1'!$B9,ROSTER!$B$23:$B$150,0),1),"")</f>
        <v>0356134372</v>
      </c>
      <c r="F9" s="195" t="s">
        <v>259</v>
      </c>
      <c r="G9" s="29"/>
      <c r="H9" s="32">
        <f t="shared" ref="H9:H11" si="1">IF(I9="","",ROW(A2))</f>
        <v>2</v>
      </c>
      <c r="I9" s="32" t="str" cm="1">
        <f t="array" ref="I9">IFERROR(INDEX(ROSTER!$B$24:$B$150,MATCH(1,INDEX(($I$7=ROSTER!D$24:D$150)*(COUNTIFS(I$7:I8,ROSTER!$B$24:$B$150)=0),0,1),0),1),"")</f>
        <v>Dương Viết Trìu</v>
      </c>
      <c r="J9" s="32" t="str">
        <f>IFERROR(INDEX(ROSTER!$C$24:$C$150,MATCH('1'!$I9,ROSTER!$B$24:$B$150,0),1),"")</f>
        <v>VAE03250</v>
      </c>
      <c r="K9" s="32" t="str">
        <f>IFERROR(INDEX(ROSTER!$AK$23:$AK$150,MATCH('1'!$I9,ROSTER!$B$23:$B$150,0),1),"")</f>
        <v>B1 B787/A321</v>
      </c>
      <c r="L9" s="32" t="str">
        <f>IFERROR(INDEX(ROSTER!$AL$23:$AL$150,MATCH('1'!$I9,ROSTER!$B$23:$B$150,0),1),"")</f>
        <v>0983990518</v>
      </c>
      <c r="M9" s="213" t="s">
        <v>326</v>
      </c>
      <c r="O9" s="31" t="s">
        <v>273</v>
      </c>
    </row>
    <row r="10" spans="1:15" ht="14.85" customHeight="1">
      <c r="A10" s="32">
        <f t="shared" si="0"/>
        <v>3</v>
      </c>
      <c r="B10" s="32" t="str" cm="1">
        <f t="array" ref="B10">IFERROR(INDEX(ROSTER!$B$24:$B$150,MATCH(1,INDEX(($B$7=ROSTER!D$24:D$150)*(COUNTIFS(B$7:B9,ROSTER!$B$24:$B$150)=0),0,1),0),1),"")</f>
        <v>Phạm Minh Tuấn</v>
      </c>
      <c r="C10" s="32" t="str">
        <f>IFERROR(INDEX(ROSTER!$C$24:$C$150,MATCH('1'!$B10,ROSTER!$B$24:$B$150,0),1),"")</f>
        <v>VAE00763</v>
      </c>
      <c r="D10" s="32" t="str">
        <f>IFERROR(INDEX(ROSTER!$AK$23:$AK$150,MATCH('1'!$B10,ROSTER!$B$23:$B$150,0),1),"")</f>
        <v>QM 787</v>
      </c>
      <c r="E10" s="32" t="str">
        <f>IFERROR(INDEX(ROSTER!$AL$23:$AL$150,MATCH('1'!$B10,ROSTER!$B$23:$B$150,0),1),"")</f>
        <v>0903128278</v>
      </c>
      <c r="F10" s="32"/>
      <c r="G10" s="29"/>
      <c r="H10" s="194">
        <f t="shared" si="1"/>
        <v>3</v>
      </c>
      <c r="I10" s="194" t="str" cm="1">
        <f t="array" ref="I10">IFERROR(INDEX(ROSTER!$B$24:$B$150,MATCH(1,INDEX(($I$7=ROSTER!D$24:D$150)*(COUNTIFS(I$7:I9,ROSTER!$B$24:$B$150)=0),0,1),0),1),"")</f>
        <v>Nguyễn Văn Thái</v>
      </c>
      <c r="J10" s="194" t="str">
        <f>IFERROR(INDEX(ROSTER!$C$24:$C$150,MATCH('1'!$I10,ROSTER!$B$24:$B$150,0),1),"")</f>
        <v>VAE03591</v>
      </c>
      <c r="K10" s="194" t="str">
        <f>IFERROR(INDEX(ROSTER!$AK$23:$AK$150,MATCH('1'!$I10,ROSTER!$B$23:$B$150,0),1),"")</f>
        <v>QM PP</v>
      </c>
      <c r="L10" s="194" t="str">
        <f>IFERROR(INDEX(ROSTER!$AL$23:$AL$150,MATCH('1'!$I10,ROSTER!$B$23:$B$150,0),1),"")</f>
        <v>0938235487</v>
      </c>
      <c r="M10" s="198"/>
      <c r="O10" s="31" t="s">
        <v>259</v>
      </c>
    </row>
    <row r="11" spans="1:15" ht="14.85" customHeight="1">
      <c r="A11" s="32">
        <f t="shared" si="0"/>
        <v>4</v>
      </c>
      <c r="B11" s="32" t="str" cm="1">
        <f t="array" ref="B11">IFERROR(INDEX(ROSTER!$B$24:$B$150,MATCH(1,INDEX(($B$7=ROSTER!D$24:D$150)*(COUNTIFS(B$7:B10,ROSTER!$B$24:$B$150)=0),0,1),0),1),"")</f>
        <v>Nguyễn Anh Tuấn</v>
      </c>
      <c r="C11" s="32" t="str">
        <f>IFERROR(INDEX(ROSTER!$C$24:$C$150,MATCH('1'!$B11,ROSTER!$B$24:$B$150,0),1),"")</f>
        <v>VAE02373</v>
      </c>
      <c r="D11" s="32" t="str">
        <f>IFERROR(INDEX(ROSTER!$AK$23:$AK$150,MATCH('1'!$B11,ROSTER!$B$23:$B$150,0),1),"")</f>
        <v>QM 787</v>
      </c>
      <c r="E11" s="175" t="str">
        <f>IFERROR(INDEX(ROSTER!$AL$23:$AL$150,MATCH('1'!$B11,ROSTER!$B$23:$B$150,0),1),"")</f>
        <v>0988034352</v>
      </c>
      <c r="F11" s="32"/>
      <c r="G11" s="29"/>
      <c r="H11" s="32">
        <f t="shared" si="1"/>
        <v>4</v>
      </c>
      <c r="I11" s="32" t="str" cm="1">
        <f t="array" ref="I11">IFERROR(INDEX(ROSTER!$B$24:$B$150,MATCH(1,INDEX(($I$7=ROSTER!D$24:D$150)*(COUNTIFS(I$7:I10,ROSTER!$B$24:$B$150)=0),0,1),0),1),"")</f>
        <v>Nguyễn Mạnh Phố</v>
      </c>
      <c r="J11" s="32" t="str">
        <f>IFERROR(INDEX(ROSTER!$C$24:$C$150,MATCH('1'!$I11,ROSTER!$B$24:$B$150,0),1),"")</f>
        <v>VAE03605</v>
      </c>
      <c r="K11" s="32" t="str">
        <f>IFERROR(INDEX(ROSTER!$AK$23:$AK$150,MATCH('1'!$I11,ROSTER!$B$23:$B$150,0),1),"")</f>
        <v>QM AF</v>
      </c>
      <c r="L11" s="32" t="str">
        <f>IFERROR(INDEX(ROSTER!$AL$23:$AL$150,MATCH('1'!$I11,ROSTER!$B$23:$B$150,0),1),"")</f>
        <v>0829109358</v>
      </c>
      <c r="M11" s="32" t="s">
        <v>275</v>
      </c>
      <c r="O11" s="31"/>
    </row>
    <row r="12" spans="1:15" ht="14.85" customHeight="1">
      <c r="A12" s="32">
        <f t="shared" ref="A12:A14" si="2">IF(B12="","",ROW(A5))</f>
        <v>5</v>
      </c>
      <c r="B12" s="32" t="str" cm="1">
        <f t="array" ref="B12">IFERROR(INDEX(ROSTER!$B$24:$B$150,MATCH(1,INDEX(($B$7=ROSTER!D$24:D$150)*(COUNTIFS(B$7:B11,ROSTER!$B$24:$B$150)=0),0,1),0),1),"")</f>
        <v>Phạm Hùng</v>
      </c>
      <c r="C12" s="32" t="str">
        <f>IFERROR(INDEX(ROSTER!$C$24:$C$150,MATCH('1'!$B12,ROSTER!$B$24:$B$150,0),1),"")</f>
        <v>VAE01771</v>
      </c>
      <c r="D12" s="32" t="str">
        <f>IFERROR(INDEX(ROSTER!$AK$23:$AK$150,MATCH('1'!$B12,ROSTER!$B$23:$B$150,0),1),"")</f>
        <v>QM AF</v>
      </c>
      <c r="E12" s="175" t="str">
        <f>IFERROR(INDEX(ROSTER!$AL$23:$AL$150,MATCH('1'!$B12,ROSTER!$B$23:$B$150,0),1),"")</f>
        <v>0908489886</v>
      </c>
      <c r="F12" s="32" t="s">
        <v>275</v>
      </c>
      <c r="G12" s="29"/>
      <c r="H12" s="194">
        <f t="shared" ref="H12:H17" si="3">IF(I12="","",ROW(A5))</f>
        <v>5</v>
      </c>
      <c r="I12" s="194" t="str" cm="1">
        <f t="array" ref="I12">IFERROR(INDEX(ROSTER!$B$24:$B$150,MATCH(1,INDEX(($I$7=ROSTER!D$24:D$150)*(COUNTIFS(I$7:I11,ROSTER!$B$24:$B$150)=0),0,1),0),1),"")</f>
        <v>Dương Minh Tuấn</v>
      </c>
      <c r="J12" s="194" t="str">
        <f>IFERROR(INDEX(ROSTER!$C$24:$C$150,MATCH('1'!$I12,ROSTER!$B$24:$B$150,0),1),"")</f>
        <v>VAE04035</v>
      </c>
      <c r="K12" s="194" t="str">
        <f>IFERROR(INDEX(ROSTER!$AK$23:$AK$150,MATCH('1'!$I12,ROSTER!$B$23:$B$150,0),1),"")</f>
        <v>MECH</v>
      </c>
      <c r="L12" s="212" t="str">
        <f>IFERROR(INDEX(ROSTER!$AL$23:$AL$150,MATCH('1'!$I12,ROSTER!$B$23:$B$150,0),1),"")</f>
        <v>0938930981</v>
      </c>
      <c r="M12" s="32" t="s">
        <v>275</v>
      </c>
      <c r="O12" s="31"/>
    </row>
    <row r="13" spans="1:15" ht="14.85" customHeight="1">
      <c r="A13" s="32">
        <f t="shared" si="2"/>
        <v>6</v>
      </c>
      <c r="B13" s="32" t="str" cm="1">
        <f t="array" ref="B13">IFERROR(INDEX(ROSTER!$B$24:$B$150,MATCH(1,INDEX(($B$7=ROSTER!D$24:D$150)*(COUNTIFS(B$7:B12,ROSTER!$B$24:$B$150)=0),0,1),0),1),"")</f>
        <v>Vũ Quang Vinh</v>
      </c>
      <c r="C13" s="32" t="str">
        <f>IFERROR(INDEX(ROSTER!$C$24:$C$150,MATCH('1'!$B13,ROSTER!$B$24:$B$150,0),1),"")</f>
        <v>VAE03617</v>
      </c>
      <c r="D13" s="32" t="str">
        <f>IFERROR(INDEX(ROSTER!$AK$23:$AK$150,MATCH('1'!$B13,ROSTER!$B$23:$B$150,0),1),"")</f>
        <v>QM AF</v>
      </c>
      <c r="E13" s="175" t="str">
        <f>IFERROR(INDEX(ROSTER!$AL$23:$AL$150,MATCH('1'!$B13,ROSTER!$B$23:$B$150,0),1),"")</f>
        <v>0773781627</v>
      </c>
      <c r="F13" s="32" t="s">
        <v>275</v>
      </c>
      <c r="G13" s="29"/>
      <c r="H13" s="32">
        <f t="shared" si="3"/>
        <v>6</v>
      </c>
      <c r="I13" s="32" t="str" cm="1">
        <f t="array" ref="I13">IFERROR(INDEX(ROSTER!$B$24:$B$150,MATCH(1,INDEX(($I$7=ROSTER!D$24:D$150)*(COUNTIFS(I$7:I12,ROSTER!$B$24:$B$150)=0),0,1),0),1),"")</f>
        <v>Nguyễn Duy Khang</v>
      </c>
      <c r="J13" s="32" t="str">
        <f>IFERROR(INDEX(ROSTER!$C$24:$C$150,MATCH('1'!$I13,ROSTER!$B$24:$B$150,0),1),"")</f>
        <v>VAE03607</v>
      </c>
      <c r="K13" s="32" t="str">
        <f>IFERROR(INDEX(ROSTER!$AK$23:$AK$150,MATCH('1'!$I13,ROSTER!$B$23:$B$150,0),1),"")</f>
        <v>QM AF</v>
      </c>
      <c r="L13" s="32" t="str">
        <f>IFERROR(INDEX(ROSTER!$AL$23:$AL$150,MATCH('1'!$I13,ROSTER!$B$23:$B$150,0),1),"")</f>
        <v>0935594624</v>
      </c>
      <c r="M13" s="215" t="s">
        <v>261</v>
      </c>
      <c r="O13" s="31"/>
    </row>
    <row r="14" spans="1:15" ht="14.85" customHeight="1">
      <c r="A14" s="32">
        <f t="shared" si="2"/>
        <v>7</v>
      </c>
      <c r="B14" s="32" t="str" cm="1">
        <f t="array" ref="B14">IFERROR(INDEX(ROSTER!$B$24:$B$150,MATCH(1,INDEX(($B$7=ROSTER!D$24:D$150)*(COUNTIFS(B$7:B13,ROSTER!$B$24:$B$150)=0),0,1),0),1),"")</f>
        <v>Thân Minh Nguyên</v>
      </c>
      <c r="C14" s="32" t="str">
        <f>IFERROR(INDEX(ROSTER!$C$24:$C$150,MATCH('1'!$B14,ROSTER!$B$24:$B$150,0),1),"")</f>
        <v>VAE04211</v>
      </c>
      <c r="D14" s="32" t="str">
        <f>IFERROR(INDEX(ROSTER!$AK$23:$AK$150,MATCH('1'!$B14,ROSTER!$B$23:$B$150,0),1),"")</f>
        <v>MECH</v>
      </c>
      <c r="E14" s="32" t="str">
        <f>IFERROR(INDEX(ROSTER!$AL$23:$AL$150,MATCH('1'!$B14,ROSTER!$B$23:$B$150,0),1),"")</f>
        <v>0366492128</v>
      </c>
      <c r="F14" s="32" t="s">
        <v>275</v>
      </c>
      <c r="G14" s="29"/>
      <c r="H14" s="194">
        <f t="shared" si="3"/>
        <v>7</v>
      </c>
      <c r="I14" s="194" t="str" cm="1">
        <f t="array" ref="I14">IFERROR(INDEX(ROSTER!$B$24:$B$150,MATCH(1,INDEX(($I$7=ROSTER!D$24:D$150)*(COUNTIFS(I$7:I13,ROSTER!$B$24:$B$150)=0),0,1),0),1),"")</f>
        <v>Nguyễn Hữu Thắng</v>
      </c>
      <c r="J14" s="194" t="str">
        <f>IFERROR(INDEX(ROSTER!$C$24:$C$150,MATCH('1'!$I14,ROSTER!$B$24:$B$150,0),1),"")</f>
        <v>VAE03620</v>
      </c>
      <c r="K14" s="194" t="str">
        <f>IFERROR(INDEX(ROSTER!$AK$23:$AK$150,MATCH('1'!$I14,ROSTER!$B$23:$B$150,0),1),"")</f>
        <v>EA 787/321</v>
      </c>
      <c r="L14" s="194" t="str">
        <f>IFERROR(INDEX(ROSTER!$AL$23:$AL$150,MATCH('1'!$I14,ROSTER!$B$23:$B$150,0),1),"")</f>
        <v>0865855733</v>
      </c>
      <c r="M14" s="215" t="s">
        <v>261</v>
      </c>
      <c r="O14" s="31"/>
    </row>
    <row r="15" spans="1:15" ht="14.85" customHeight="1">
      <c r="A15" s="32">
        <f t="shared" ref="A15:A17" si="4">IF(B15="","",ROW(A8))</f>
        <v>8</v>
      </c>
      <c r="B15" s="32" t="str" cm="1">
        <f t="array" ref="B15">IFERROR(INDEX(ROSTER!$B$24:$B$150,MATCH(1,INDEX(($B$7=ROSTER!D$24:D$150)*(COUNTIFS(B$7:B14,ROSTER!$B$24:$B$150)=0),0,1),0),1),"")</f>
        <v>Lê Minh CHâu</v>
      </c>
      <c r="C15" s="32" t="str">
        <f>IFERROR(INDEX(ROSTER!$C$24:$C$150,MATCH('1'!$B15,ROSTER!$B$24:$B$150,0),1),"")</f>
        <v>VAE04037</v>
      </c>
      <c r="D15" s="32">
        <f>IFERROR(INDEX(ROSTER!$AK$23:$AK$150,MATCH('1'!$B15,ROSTER!$B$23:$B$150,0),1),"")</f>
        <v>0</v>
      </c>
      <c r="E15" s="175">
        <f>IFERROR(INDEX(ROSTER!$AL$23:$AL$150,MATCH('1'!$B15,ROSTER!$B$23:$B$150,0),1),"")</f>
        <v>0</v>
      </c>
      <c r="F15" s="455" t="s">
        <v>551</v>
      </c>
      <c r="G15" s="29"/>
      <c r="H15" s="32">
        <f t="shared" si="3"/>
        <v>8</v>
      </c>
      <c r="I15" s="32" t="str" cm="1">
        <f t="array" ref="I15">IFERROR(INDEX(ROSTER!$B$24:$B$150,MATCH(1,INDEX(($I$7=ROSTER!D$24:D$150)*(COUNTIFS(I$7:I14,ROSTER!$B$24:$B$150)=0),0,1),0),1),"")</f>
        <v>Lê Trần Thiên Cương</v>
      </c>
      <c r="J15" s="32" t="str">
        <f>IFERROR(INDEX(ROSTER!$C$24:$C$150,MATCH('1'!$I15,ROSTER!$B$24:$B$150,0),1),"")</f>
        <v>VAE04203</v>
      </c>
      <c r="K15" s="32" t="str">
        <f>IFERROR(INDEX(ROSTER!$AK$23:$AK$150,MATCH('1'!$I15,ROSTER!$B$23:$B$150,0),1),"")</f>
        <v>MECH</v>
      </c>
      <c r="L15" s="32" t="str">
        <f>IFERROR(INDEX(ROSTER!$AL$23:$AL$150,MATCH('1'!$I15,ROSTER!$B$23:$B$150,0),1),"")</f>
        <v>0867773318</v>
      </c>
      <c r="M15" s="32"/>
      <c r="O15" s="31"/>
    </row>
    <row r="16" spans="1:15" ht="14.85" customHeight="1">
      <c r="A16" s="32">
        <f t="shared" si="4"/>
        <v>9</v>
      </c>
      <c r="B16" s="32" t="str" cm="1">
        <f t="array" ref="B16">IFERROR(INDEX(ROSTER!$B$24:$B$150,MATCH(1,INDEX(($B$7=ROSTER!D$24:D$150)*(COUNTIFS(B$7:B15,ROSTER!$B$24:$B$150)=0),0,1),0),1),"")</f>
        <v>Võ Trọng Sơn</v>
      </c>
      <c r="C16" s="32" t="str">
        <f>IFERROR(INDEX(ROSTER!$C$24:$C$150,MATCH('1'!$B16,ROSTER!$B$24:$B$150,0),1),"")</f>
        <v>VAE04039</v>
      </c>
      <c r="D16" s="32">
        <f>IFERROR(INDEX(ROSTER!$AK$23:$AK$150,MATCH('1'!$B16,ROSTER!$B$23:$B$150,0),1),"")</f>
        <v>0</v>
      </c>
      <c r="E16" s="32">
        <f>IFERROR(INDEX(ROSTER!$AL$23:$AL$150,MATCH('1'!$B16,ROSTER!$B$23:$B$150,0),1),"")</f>
        <v>0</v>
      </c>
      <c r="F16" s="32" t="s">
        <v>261</v>
      </c>
      <c r="G16" s="29"/>
      <c r="H16" s="194">
        <f t="shared" si="3"/>
        <v>9</v>
      </c>
      <c r="I16" s="194" t="str" cm="1">
        <f t="array" ref="I16">IFERROR(INDEX(ROSTER!$B$24:$B$150,MATCH(1,INDEX(($I$7=ROSTER!D$24:D$150)*(COUNTIFS(I$7:I15,ROSTER!$B$24:$B$150)=0),0,1),0),1),"")</f>
        <v>Hồ Zy Đan</v>
      </c>
      <c r="J16" s="194" t="str">
        <f>IFERROR(INDEX(ROSTER!$C$24:$C$150,MATCH('1'!$I16,ROSTER!$B$24:$B$150,0),1),"")</f>
        <v>VAE04209</v>
      </c>
      <c r="K16" s="194" t="str">
        <f>IFERROR(INDEX(ROSTER!$AK$23:$AK$150,MATCH('1'!$I16,ROSTER!$B$23:$B$150,0),1),"")</f>
        <v>MECH</v>
      </c>
      <c r="L16" s="212" t="str">
        <f>IFERROR(INDEX(ROSTER!$AL$23:$AL$150,MATCH('1'!$I16,ROSTER!$B$23:$B$150,0),1),"")</f>
        <v>0348081971</v>
      </c>
      <c r="M16" s="194"/>
      <c r="O16" s="31"/>
    </row>
    <row r="17" spans="1:15" ht="14.85" customHeight="1">
      <c r="A17" s="32" t="str">
        <f t="shared" si="4"/>
        <v/>
      </c>
      <c r="B17" s="32" t="str" cm="1">
        <f t="array" ref="B17">IFERROR(INDEX(ROSTER!$B$24:$B$150,MATCH(1,INDEX(($B$7=ROSTER!D$24:D$150)*(COUNTIFS(B$7:B16,ROSTER!$B$24:$B$150)=0),0,1),0),1),"")</f>
        <v/>
      </c>
      <c r="C17" s="32" t="str">
        <f>IFERROR(INDEX(ROSTER!$C$24:$C$150,MATCH('1'!$B17,ROSTER!$B$24:$B$150,0),1),"")</f>
        <v/>
      </c>
      <c r="D17" s="32" t="str">
        <f>IFERROR(INDEX(ROSTER!$AK$23:$AK$150,MATCH('1'!$B17,ROSTER!$B$23:$B$150,0),1),"")</f>
        <v/>
      </c>
      <c r="E17" s="32" t="str">
        <f>IFERROR(INDEX(ROSTER!$AL$23:$AL$150,MATCH('1'!$B17,ROSTER!$B$23:$B$150,0),1),"")</f>
        <v/>
      </c>
      <c r="F17" s="32"/>
      <c r="G17" s="29"/>
      <c r="H17" s="32">
        <f t="shared" si="3"/>
        <v>10</v>
      </c>
      <c r="I17" s="32" t="str" cm="1">
        <f t="array" ref="I17">IFERROR(INDEX(ROSTER!$B$24:$B$150,MATCH(1,INDEX(($I$7=ROSTER!D$24:D$150)*(COUNTIFS(I$7:I16,ROSTER!$B$24:$B$150)=0),0,1),0),1),"")</f>
        <v>Trần Thành Danh</v>
      </c>
      <c r="J17" s="32" t="str">
        <f>IFERROR(INDEX(ROSTER!$C$24:$C$150,MATCH('1'!$I17,ROSTER!$B$24:$B$150,0),1),"")</f>
        <v>VAE04207</v>
      </c>
      <c r="K17" s="32">
        <f>IFERROR(INDEX(ROSTER!$AK$23:$AK$150,MATCH('1'!$I17,ROSTER!$B$23:$B$150,0),1),"")</f>
        <v>0</v>
      </c>
      <c r="L17" s="175">
        <f>IFERROR(INDEX(ROSTER!$AL$23:$AL$150,MATCH('1'!$I17,ROSTER!$B$23:$B$150,0),1),"")</f>
        <v>0</v>
      </c>
      <c r="M17" s="32"/>
      <c r="O17" s="31"/>
    </row>
    <row r="18" spans="1:15" ht="14.85" customHeight="1">
      <c r="A18" s="32" t="str">
        <f>IF(B18="","",ROW(A12))</f>
        <v/>
      </c>
      <c r="B18" s="32" t="str" cm="1">
        <f t="array" ref="B18">IFERROR(INDEX(ROSTER!$B$24:$B$150,MATCH(1,INDEX(($B$7=ROSTER!D$24:D$150)*(COUNTIFS(B$7:B17,ROSTER!$B$24:$B$150)=0),0,1),0),1),"")</f>
        <v/>
      </c>
      <c r="C18" s="32" t="str">
        <f>IFERROR(INDEX(ROSTER!$C$24:$C$150,MATCH('1'!$B18,ROSTER!$B$24:$B$150,0),1),"")</f>
        <v/>
      </c>
      <c r="D18" s="32" t="str">
        <f>IFERROR(INDEX(ROSTER!$AK$23:$AK$150,MATCH('1'!$B18,ROSTER!$B$23:$B$150,0),1),"")</f>
        <v/>
      </c>
      <c r="E18" s="32" t="str">
        <f>IFERROR(INDEX(ROSTER!$AL$23:$AL$150,MATCH('1'!$B18,ROSTER!$B$23:$B$150,0),1),"")</f>
        <v/>
      </c>
      <c r="F18" s="32"/>
      <c r="G18" s="29"/>
      <c r="H18" s="194" t="str">
        <f>IF(I18="","",ROW(A12))</f>
        <v/>
      </c>
      <c r="I18" s="194" t="str" cm="1">
        <f t="array" ref="I18">IFERROR(INDEX(ROSTER!$B$24:$B$150,MATCH(1,INDEX(($I$7=ROSTER!D$24:D$150)*(COUNTIFS(I$7:I17,ROSTER!$B$24:$B$150)=0),0,1),0),1),"")</f>
        <v/>
      </c>
      <c r="J18" s="194" t="str">
        <f>IFERROR(INDEX(ROSTER!$C$24:$C$150,MATCH('1'!$I18,ROSTER!$B$24:$B$150,0),1),"")</f>
        <v/>
      </c>
      <c r="K18" s="194" t="str">
        <f>IFERROR(INDEX(ROSTER!$AK$23:$AK$150,MATCH('1'!$I18,ROSTER!$B$23:$B$150,0),1),"")</f>
        <v/>
      </c>
      <c r="L18" s="212" t="str">
        <f>IFERROR(INDEX(ROSTER!$AL$23:$AL$150,MATCH('1'!$I18,ROSTER!$B$23:$B$150,0),1),"")</f>
        <v/>
      </c>
      <c r="M18" s="194"/>
      <c r="O18" s="31"/>
    </row>
    <row r="19" spans="1:15" ht="14.85" customHeight="1">
      <c r="A19" s="215"/>
      <c r="B19" s="660" t="str">
        <f>$B$3&amp;"-AVI"</f>
        <v>A862-AVI</v>
      </c>
      <c r="C19" s="661"/>
      <c r="D19" s="27"/>
      <c r="E19" s="27"/>
      <c r="F19" s="32"/>
      <c r="G19" s="29"/>
      <c r="H19" s="32" t="str">
        <f>IF(I19="","",ROW(A10))</f>
        <v/>
      </c>
      <c r="I19" s="32" t="str" cm="1">
        <f t="array" ref="I19">IFERROR(INDEX(ROSTER!$B$24:$B$150,MATCH(1,INDEX(($I$7=ROSTER!D$24:D$150)*(COUNTIFS(I$7:I18,ROSTER!$B$24:$B$150)=0),0,1),0),1),"")</f>
        <v/>
      </c>
      <c r="J19" s="32" t="str">
        <f>IFERROR(INDEX(ROSTER!$C$24:$C$150,MATCH('1'!$I19,ROSTER!$B$24:$B$150,0),1),"")</f>
        <v/>
      </c>
      <c r="K19" s="32" t="str">
        <f>IFERROR(INDEX(ROSTER!$AK$23:$AK$150,MATCH('1'!$I19,ROSTER!$B$23:$B$150,0),1),"")</f>
        <v/>
      </c>
      <c r="L19" s="32" t="str">
        <f>IFERROR(INDEX(ROSTER!$AL$23:$AL$150,MATCH('1'!$I19,ROSTER!$B$23:$B$150,0),1),"")</f>
        <v/>
      </c>
      <c r="M19" s="32"/>
      <c r="O19" s="31"/>
    </row>
    <row r="20" spans="1:15" ht="14.85" customHeight="1">
      <c r="A20" s="32">
        <f>IF(B20="","",ROW(A1))</f>
        <v>1</v>
      </c>
      <c r="B20" s="32" t="str" cm="1">
        <f t="array" ref="B20">IFERROR(INDEX(ROSTER!$B$24:$B$150,MATCH(1,INDEX(($B$19=ROSTER!D$24:D$150)*(COUNTIFS(B$7:B19,ROSTER!$B$24:$B$150)=0),0,1),0),1),"")</f>
        <v>Nguyễn Tiến Thịnh</v>
      </c>
      <c r="C20" s="32" t="str">
        <f>IFERROR(INDEX(ROSTER!$C$24:$C$150,MATCH('1'!$B20,ROSTER!$B$24:$B$150,0),1),"")</f>
        <v>VAE02736</v>
      </c>
      <c r="D20" s="32" t="str">
        <f>IFERROR(INDEX(ROSTER!$AK$23:$AK$150,MATCH('1'!$B20,ROSTER!$B$23:$B$150,0),1),"")</f>
        <v>B2 787</v>
      </c>
      <c r="E20" s="32" t="str">
        <f>IFERROR(INDEX(ROSTER!$AL$23:$AL$150,MATCH('1'!$B20,ROSTER!$B$23:$B$150,0),1),"")</f>
        <v>0907669646</v>
      </c>
      <c r="F20" s="32" t="s">
        <v>270</v>
      </c>
      <c r="G20" s="29"/>
      <c r="H20" s="26"/>
      <c r="I20" s="673" t="str">
        <f>$B$3&amp;"-@14H"</f>
        <v>A862-@14H</v>
      </c>
      <c r="J20" s="674"/>
      <c r="K20" s="30"/>
      <c r="L20" s="30"/>
      <c r="M20" s="32"/>
      <c r="O20" s="31"/>
    </row>
    <row r="21" spans="1:15" ht="14.85" customHeight="1">
      <c r="A21" s="32">
        <f>IF(B21="","",ROW(A2))</f>
        <v>2</v>
      </c>
      <c r="B21" s="32" t="str" cm="1">
        <f t="array" ref="B21">IFERROR(INDEX(ROSTER!$B$24:$B$150,MATCH(1,INDEX(($B$19=ROSTER!D$24:D$150)*(COUNTIFS(B$7:B20,ROSTER!$B$24:$B$150)=0),0,1),0),1),"")</f>
        <v>Nguyễn Minh Đức</v>
      </c>
      <c r="C21" s="32" t="str">
        <f>IFERROR(INDEX(ROSTER!$C$24:$C$150,MATCH('1'!$B21,ROSTER!$B$24:$B$150,0),1),"")</f>
        <v>VAE04018</v>
      </c>
      <c r="D21" s="32" t="str">
        <f>IFERROR(INDEX(ROSTER!$AK$23:$AK$150,MATCH('1'!$B21,ROSTER!$B$23:$B$150,0),1),"")</f>
        <v xml:space="preserve">EA 787 </v>
      </c>
      <c r="E21" s="32" t="str">
        <f>IFERROR(INDEX(ROSTER!$AL$23:$AL$70,MATCH('1'!$B21,ROSTER!$B$23:$B$150,0),1),"")</f>
        <v>0907548998</v>
      </c>
      <c r="F21" s="32" t="s">
        <v>275</v>
      </c>
      <c r="G21" s="29"/>
      <c r="H21" s="32">
        <f t="shared" ref="H21:H30" si="5">IF(I21="","",ROW(A1))</f>
        <v>1</v>
      </c>
      <c r="I21" s="32" t="str" cm="1">
        <f t="array" ref="I21">IFERROR(INDEX(ROSTER!$B$24:$B$150,MATCH(1,INDEX(($I$20=ROSTER!D$24:D$150)*(COUNTIFS(I$7:I20,ROSTER!$B$24:$B$150)=0),0,1),0),1),"")</f>
        <v>Hoàng Sơn Hà</v>
      </c>
      <c r="J21" s="32" t="str">
        <f>IFERROR(INDEX(ROSTER!$C$24:$C$150,MATCH('1'!$I21,ROSTER!$B$24:$B$150,0),1),"")</f>
        <v>VAE00725</v>
      </c>
      <c r="K21" s="32" t="str">
        <f>IFERROR(INDEX(ROSTER!$AK$23:$AK$150,MATCH('1'!$I21,ROSTER!$B$23:$B$150,0),1),"")</f>
        <v>B1 787</v>
      </c>
      <c r="L21" s="32" t="str">
        <f>IFERROR(INDEX(ROSTER!$AL$23:$AL$150,MATCH('1'!$I21,ROSTER!$B$23:$B$150,0),1),"")</f>
        <v>0904321509</v>
      </c>
      <c r="M21" s="32" t="s">
        <v>270</v>
      </c>
      <c r="O21" s="31"/>
    </row>
    <row r="22" spans="1:15" ht="14.85" customHeight="1">
      <c r="A22" s="32">
        <f>IF(B22="","",ROW(A3))</f>
        <v>3</v>
      </c>
      <c r="B22" s="32" t="str" cm="1">
        <f t="array" ref="B22">IFERROR(INDEX(ROSTER!$B$24:$B$150,MATCH(1,INDEX(($B$19=ROSTER!D$24:D$150)*(COUNTIFS(B$7:B21,ROSTER!$B$24:$B$150)=0),0,1),0),1),"")</f>
        <v>Phạm Bá Khánh</v>
      </c>
      <c r="C22" s="32" t="str">
        <f>IFERROR(INDEX(ROSTER!$C$24:$C$150,MATCH('1'!$B22,ROSTER!$B$24:$B$150,0),1),"")</f>
        <v>VAE02476</v>
      </c>
      <c r="D22" s="32" t="str">
        <f>IFERROR(INDEX(ROSTER!$AK$23:$AK$150,MATCH('1'!$B22,ROSTER!$B$23:$B$150,0),1),"")</f>
        <v>B2 787</v>
      </c>
      <c r="E22" s="32">
        <f>IFERROR(INDEX(ROSTER!$AL$23:$AL$150,MATCH('1'!$B22,ROSTER!$B$23:$B$150,0),1),"")</f>
        <v>0</v>
      </c>
      <c r="F22" s="455" t="s">
        <v>551</v>
      </c>
      <c r="G22" s="29"/>
      <c r="H22" s="32">
        <f t="shared" si="5"/>
        <v>2</v>
      </c>
      <c r="I22" s="32" t="str" cm="1">
        <f t="array" ref="I22">IFERROR(INDEX(ROSTER!$B$24:$B$150,MATCH(1,INDEX(($I$20=ROSTER!D$24:D$150)*(COUNTIFS(I$7:I21,ROSTER!$B$24:$B$150)=0),0,1),0),1),"")</f>
        <v>Đặng Quốc  Tú</v>
      </c>
      <c r="J22" s="32" t="str">
        <f>IFERROR(INDEX(ROSTER!$C$24:$C$150,MATCH('1'!$I22,ROSTER!$B$24:$B$150,0),1),"")</f>
        <v>VAE00733</v>
      </c>
      <c r="K22" s="32" t="str">
        <f>IFERROR(INDEX(ROSTER!$AK$23:$AK$150,MATCH('1'!$I22,ROSTER!$B$23:$B$150,0),1),"")</f>
        <v>QM 787</v>
      </c>
      <c r="L22" s="32" t="str">
        <f>IFERROR(INDEX(ROSTER!$AL$23:$AL$150,MATCH('1'!$I22,ROSTER!$B$23:$B$150,0),1),"")</f>
        <v>0988110968</v>
      </c>
      <c r="M22" s="32"/>
      <c r="O22" s="31"/>
    </row>
    <row r="23" spans="1:15" ht="14.85" customHeight="1">
      <c r="A23" s="32">
        <f>IF(B23="","",ROW(A4))</f>
        <v>4</v>
      </c>
      <c r="B23" s="32" t="str" cm="1">
        <f t="array" ref="B23">IFERROR(INDEX(ROSTER!$B$24:$B$150,MATCH(1,INDEX(($B$19=ROSTER!D$24:D$150)*(COUNTIFS(B$7:B22,ROSTER!$B$24:$B$150)=0),0,1),0),1),"")</f>
        <v>Lê Minh Lộc</v>
      </c>
      <c r="C23" s="32" t="str">
        <f>IFERROR(INDEX(ROSTER!$C$24:$C$150,MATCH('1'!$B23,ROSTER!$B$24:$B$150,0),1),"")</f>
        <v>VAE04030</v>
      </c>
      <c r="D23" s="32">
        <f>IFERROR(INDEX(ROSTER!$AK$23:$AK$150,MATCH('1'!$B23,ROSTER!$B$23:$B$150,0),1),"")</f>
        <v>0</v>
      </c>
      <c r="E23" s="32" t="str">
        <f>IFERROR(INDEX(ROSTER!$AL$23:$AL$70,MATCH('1'!$B23,ROSTER!$B$23:$B$150,0),1),"")</f>
        <v/>
      </c>
      <c r="F23" s="32" t="s">
        <v>261</v>
      </c>
      <c r="G23" s="29"/>
      <c r="H23" s="32">
        <f t="shared" si="5"/>
        <v>3</v>
      </c>
      <c r="I23" s="32" t="str" cm="1">
        <f t="array" ref="I23">IFERROR(INDEX(ROSTER!$B$24:$B$150,MATCH(1,INDEX(($I$20=ROSTER!D$24:D$150)*(COUNTIFS(I$7:I22,ROSTER!$B$24:$B$150)=0),0,1),0),1),"")</f>
        <v>Lê Hà Vinh</v>
      </c>
      <c r="J23" s="32" t="str">
        <f>IFERROR(INDEX(ROSTER!$C$24:$C$150,MATCH('1'!$I23,ROSTER!$B$24:$B$150,0),1),"")</f>
        <v>VAE03603</v>
      </c>
      <c r="K23" s="32" t="str">
        <f>IFERROR(INDEX(ROSTER!$AK$23:$AK$150,MATCH('1'!$I23,ROSTER!$B$23:$B$150,0),1),"")</f>
        <v>QM PP</v>
      </c>
      <c r="L23" s="32" t="str">
        <f>IFERROR(INDEX(ROSTER!$AL$23:$AL$150,MATCH('1'!$I23,ROSTER!$B$23:$B$150,0),1),"")</f>
        <v>0963322827</v>
      </c>
      <c r="M23" s="32"/>
      <c r="O23" s="31"/>
    </row>
    <row r="24" spans="1:15" ht="14.85" customHeight="1">
      <c r="A24" s="32" t="str">
        <f t="shared" ref="A24:A30" si="6">IF(B24="","",ROW(A5))</f>
        <v/>
      </c>
      <c r="B24" s="32" t="str" cm="1">
        <f t="array" ref="B24">IFERROR(INDEX(ROSTER!$B$24:$B$150,MATCH(1,INDEX(($B$19=ROSTER!D$24:D$150)*(COUNTIFS(B$7:B23,ROSTER!$B$24:$B$150)=0),0,1),0),1),"")</f>
        <v/>
      </c>
      <c r="C24" s="32" t="str">
        <f>IFERROR(INDEX(ROSTER!$C$24:$C$150,MATCH('1'!$B24,ROSTER!$B$24:$B$150,0),1),"")</f>
        <v/>
      </c>
      <c r="D24" s="32" t="str">
        <f>IFERROR(INDEX(ROSTER!$AK$23:$AK$150,MATCH('1'!$B24,ROSTER!$B$23:$B$150,0),1),"")</f>
        <v/>
      </c>
      <c r="E24" s="32" t="str">
        <f>IFERROR(INDEX(ROSTER!$AL$23:$AL$150,MATCH('1'!$B24,ROSTER!$B$23:$B$150,0),1),"")</f>
        <v/>
      </c>
      <c r="F24" s="32"/>
      <c r="G24" s="29"/>
      <c r="H24" s="32">
        <f t="shared" si="5"/>
        <v>4</v>
      </c>
      <c r="I24" s="32" t="str" cm="1">
        <f t="array" ref="I24">IFERROR(INDEX(ROSTER!$B$24:$B$150,MATCH(1,INDEX(($I$20=ROSTER!D$24:D$150)*(COUNTIFS(I$7:I23,ROSTER!$B$24:$B$150)=0),0,1),0),1),"")</f>
        <v>Nguyễn Quang Chính</v>
      </c>
      <c r="J24" s="32" t="str">
        <f>IFERROR(INDEX(ROSTER!$C$24:$C$150,MATCH('1'!$I24,ROSTER!$B$24:$B$150,0),1),"")</f>
        <v>VAE01375</v>
      </c>
      <c r="K24" s="32" t="str">
        <f>IFERROR(INDEX(ROSTER!$AK$23:$AK$150,MATCH('1'!$I24,ROSTER!$B$23:$B$150,0),1),"")</f>
        <v>B1 787</v>
      </c>
      <c r="L24" s="32">
        <f>IFERROR(INDEX(ROSTER!$AL$23:$AL$150,MATCH('1'!$I24,ROSTER!$B$23:$B$150,0),1),"")</f>
        <v>0</v>
      </c>
      <c r="M24" s="32" t="s">
        <v>270</v>
      </c>
      <c r="O24" s="31"/>
    </row>
    <row r="25" spans="1:15" ht="14.85" customHeight="1">
      <c r="A25" s="32" t="str">
        <f t="shared" si="6"/>
        <v/>
      </c>
      <c r="B25" s="32" t="str" cm="1">
        <f t="array" ref="B25">IFERROR(INDEX(ROSTER!$B$24:$B$150,MATCH(1,INDEX(($B$19=ROSTER!D$24:D$150)*(COUNTIFS(B$7:B24,ROSTER!$B$24:$B$150)=0),0,1),0),1),"")</f>
        <v/>
      </c>
      <c r="C25" s="32" t="str">
        <f>IFERROR(INDEX(ROSTER!$C$24:$C$150,MATCH('1'!$B25,ROSTER!$B$24:$B$150,0),1),"")</f>
        <v/>
      </c>
      <c r="D25" s="32" t="str">
        <f>IFERROR(INDEX(ROSTER!$AK$23:$AK$150,MATCH('1'!$B25,ROSTER!$B$23:$B$150,0),1),"")</f>
        <v/>
      </c>
      <c r="E25" s="32" t="str">
        <f>IFERROR(INDEX(ROSTER!$AL$23:$AL$70,MATCH('1'!$B25,ROSTER!$B$23:$B$150,0),1),"")</f>
        <v/>
      </c>
      <c r="F25" s="32"/>
      <c r="G25" s="29"/>
      <c r="H25" s="32">
        <f t="shared" si="5"/>
        <v>5</v>
      </c>
      <c r="I25" s="32" t="str" cm="1">
        <f t="array" ref="I25">IFERROR(INDEX(ROSTER!$B$24:$B$150,MATCH(1,INDEX(($I$20=ROSTER!D$24:D$150)*(COUNTIFS(I$7:I24,ROSTER!$B$24:$B$150)=0),0,1),0),1),"")</f>
        <v>Huỳnh Quang Tú</v>
      </c>
      <c r="J25" s="32" t="str">
        <f>IFERROR(INDEX(ROSTER!$C$24:$C$150,MATCH('1'!$I25,ROSTER!$B$24:$B$150,0),1),"")</f>
        <v>VAE04022</v>
      </c>
      <c r="K25" s="32">
        <f>IFERROR(INDEX(ROSTER!$AK$23:$AK$150,MATCH('1'!$I25,ROSTER!$B$23:$B$150,0),1),"")</f>
        <v>0</v>
      </c>
      <c r="L25" s="32">
        <f>IFERROR(INDEX(ROSTER!$AL$23:$AL$150,MATCH('1'!$I25,ROSTER!$B$23:$B$150,0),1),"")</f>
        <v>0</v>
      </c>
      <c r="M25" s="32" t="s">
        <v>275</v>
      </c>
      <c r="O25" s="31"/>
    </row>
    <row r="26" spans="1:15" ht="14.85" customHeight="1">
      <c r="A26" s="32" t="str">
        <f t="shared" si="6"/>
        <v/>
      </c>
      <c r="B26" s="32" t="str" cm="1">
        <f t="array" ref="B26">IFERROR(INDEX(ROSTER!$B$24:$B$150,MATCH(1,INDEX(($B$19=ROSTER!D$24:D$150)*(COUNTIFS(B$7:B25,ROSTER!$B$24:$B$150)=0),0,1),0),1),"")</f>
        <v/>
      </c>
      <c r="C26" s="32" t="str">
        <f>IFERROR(INDEX(ROSTER!$C$24:$C$150,MATCH('1'!$B26,ROSTER!$B$24:$B$150,0),1),"")</f>
        <v/>
      </c>
      <c r="D26" s="32" t="str">
        <f>IFERROR(INDEX(ROSTER!$AK$23:$AK$150,MATCH('1'!$B26,ROSTER!$B$23:$B$150,0),1),"")</f>
        <v/>
      </c>
      <c r="E26" s="32" t="str">
        <f>IFERROR(INDEX(ROSTER!$AL$23:$AL$150,MATCH('1'!$B26,ROSTER!$B$23:$B$150,0),1),"")</f>
        <v/>
      </c>
      <c r="F26" s="32"/>
      <c r="G26" s="29"/>
      <c r="H26" s="32">
        <f t="shared" si="5"/>
        <v>6</v>
      </c>
      <c r="I26" s="32" t="str" cm="1">
        <f t="array" ref="I26">IFERROR(INDEX(ROSTER!$B$24:$B$150,MATCH(1,INDEX(($I$20=ROSTER!D$24:D$150)*(COUNTIFS(I$7:I25,ROSTER!$B$24:$B$150)=0),0,1),0),1),"")</f>
        <v>Nguyễn Ngọc Trường Sơn</v>
      </c>
      <c r="J26" s="32" t="str">
        <f>IFERROR(INDEX(ROSTER!$C$24:$C$150,MATCH('1'!$I26,ROSTER!$B$24:$B$150,0),1),"")</f>
        <v>VAE04205</v>
      </c>
      <c r="K26" s="32">
        <f>IFERROR(INDEX(ROSTER!$AK$23:$AK$150,MATCH('1'!$I26,ROSTER!$B$23:$B$150,0),1),"")</f>
        <v>0</v>
      </c>
      <c r="L26" s="32">
        <f>IFERROR(INDEX(ROSTER!$AL$23:$AL$150,MATCH('1'!$I26,ROSTER!$B$23:$B$150,0),1),"")</f>
        <v>0</v>
      </c>
      <c r="M26" s="215" t="s">
        <v>261</v>
      </c>
      <c r="O26" s="31"/>
    </row>
    <row r="27" spans="1:15" ht="14.85" customHeight="1">
      <c r="A27" s="32" t="str">
        <f t="shared" si="6"/>
        <v/>
      </c>
      <c r="B27" s="32" t="str" cm="1">
        <f t="array" ref="B27">IFERROR(INDEX(ROSTER!$B$24:$B$150,MATCH(1,INDEX(($B$19=ROSTER!D$24:D$150)*(COUNTIFS(B$7:B26,ROSTER!$B$24:$B$150)=0),0,1),0),1),"")</f>
        <v/>
      </c>
      <c r="C27" s="32" t="str">
        <f>IFERROR(INDEX(ROSTER!$C$24:$C$150,MATCH('1'!$B27,ROSTER!$B$24:$B$150,0),1),"")</f>
        <v/>
      </c>
      <c r="D27" s="32" t="str">
        <f>IFERROR(INDEX(ROSTER!$AK$23:$AK$150,MATCH('1'!$B27,ROSTER!$B$23:$B$150,0),1),"")</f>
        <v/>
      </c>
      <c r="E27" s="32" t="str">
        <f>IFERROR(INDEX(ROSTER!$AL$23:$AL$70,MATCH('1'!$B27,ROSTER!$B$23:$B$150,0),1),"")</f>
        <v/>
      </c>
      <c r="F27" s="32"/>
      <c r="G27" s="29"/>
      <c r="H27" s="32">
        <f t="shared" si="5"/>
        <v>7</v>
      </c>
      <c r="I27" s="32" t="str" cm="1">
        <f t="array" ref="I27">IFERROR(INDEX(ROSTER!$B$24:$B$150,MATCH(1,INDEX(($I$20=ROSTER!D$24:D$150)*(COUNTIFS(I$7:I26,ROSTER!$B$24:$B$150)=0),0,1),0),1),"")</f>
        <v>Nguyễn Trí Nhân</v>
      </c>
      <c r="J27" s="32" t="str">
        <f>IFERROR(INDEX(ROSTER!$C$24:$C$150,MATCH('1'!$I27,ROSTER!$B$24:$B$150,0),1),"")</f>
        <v>VAE03589</v>
      </c>
      <c r="K27" s="32">
        <f>IFERROR(INDEX(ROSTER!$AK$23:$AK$150,MATCH('1'!$I27,ROSTER!$B$23:$B$150,0),1),"")</f>
        <v>0</v>
      </c>
      <c r="L27" s="32">
        <f>IFERROR(INDEX(ROSTER!$AL$23:$AL$150,MATCH('1'!$I27,ROSTER!$B$23:$B$150,0),1),"")</f>
        <v>0</v>
      </c>
      <c r="M27" s="215" t="s">
        <v>261</v>
      </c>
      <c r="O27" s="31"/>
    </row>
    <row r="28" spans="1:15" ht="14.85" customHeight="1">
      <c r="A28" s="32" t="str">
        <f t="shared" si="6"/>
        <v/>
      </c>
      <c r="B28" s="32" t="str" cm="1">
        <f t="array" ref="B28">IFERROR(INDEX(ROSTER!$B$24:$B$150,MATCH(1,INDEX(($B$19=ROSTER!D$24:D$150)*(COUNTIFS(B$7:B27,ROSTER!$B$24:$B$150)=0),0,1),0),1),"")</f>
        <v/>
      </c>
      <c r="C28" s="32" t="str">
        <f>IFERROR(INDEX(ROSTER!$C$24:$C$150,MATCH('1'!$B28,ROSTER!$B$24:$B$150,0),1),"")</f>
        <v/>
      </c>
      <c r="D28" s="32" t="str">
        <f>IFERROR(INDEX(ROSTER!$AK$23:$AK$150,MATCH('1'!$B28,ROSTER!$B$23:$B$150,0),1),"")</f>
        <v/>
      </c>
      <c r="E28" s="32" t="str">
        <f>IFERROR(INDEX(ROSTER!$AL$23:$AL$150,MATCH('1'!$B28,ROSTER!$B$23:$B$150,0),1),"")</f>
        <v/>
      </c>
      <c r="F28" s="32"/>
      <c r="G28" s="29"/>
      <c r="H28" s="32">
        <f t="shared" si="5"/>
        <v>8</v>
      </c>
      <c r="I28" s="32" t="str" cm="1">
        <f t="array" ref="I28">IFERROR(INDEX(ROSTER!$B$24:$B$150,MATCH(1,INDEX(($I$20=ROSTER!D$24:D$150)*(COUNTIFS(I$7:I27,ROSTER!$B$24:$B$150)=0),0,1),0),1),"")</f>
        <v>Võ Thanh Phong</v>
      </c>
      <c r="J28" s="32" t="str">
        <f>IFERROR(INDEX(ROSTER!$C$24:$C$150,MATCH('1'!$I28,ROSTER!$B$24:$B$150,0),1),"")</f>
        <v>VAE03609</v>
      </c>
      <c r="K28" s="32">
        <f>IFERROR(INDEX(ROSTER!$AK$23:$AK$150,MATCH('1'!$I28,ROSTER!$B$23:$B$150,0),1),"")</f>
        <v>0</v>
      </c>
      <c r="L28" s="32">
        <f>IFERROR(INDEX(ROSTER!$AL$23:$AL$150,MATCH('1'!$I28,ROSTER!$B$23:$B$150,0),1),"")</f>
        <v>0</v>
      </c>
      <c r="M28" s="32"/>
      <c r="O28" s="31"/>
    </row>
    <row r="29" spans="1:15" ht="18.75" customHeight="1">
      <c r="A29" s="32" t="str">
        <f t="shared" si="6"/>
        <v/>
      </c>
      <c r="B29" s="32" t="str" cm="1">
        <f t="array" ref="B29">IFERROR(INDEX(ROSTER!$B$24:$B$150,MATCH(1,INDEX(($B$19=ROSTER!D$24:D$150)*(COUNTIFS(B$7:B28,ROSTER!$B$24:$B$150)=0),0,1),0),1),"")</f>
        <v/>
      </c>
      <c r="C29" s="32" t="str">
        <f>IFERROR(INDEX(ROSTER!$C$24:$C$150,MATCH('1'!$B29,ROSTER!$B$24:$B$150,0),1),"")</f>
        <v/>
      </c>
      <c r="D29" s="32" t="str">
        <f>IFERROR(INDEX(ROSTER!$AK$23:$AK$150,MATCH('1'!$B29,ROSTER!$B$23:$B$150,0),1),"")</f>
        <v/>
      </c>
      <c r="E29" s="32" t="str">
        <f>IFERROR(INDEX(ROSTER!$AL$23:$AL$150,MATCH('1'!$B29,ROSTER!$B$23:$B$150,0),1),"")</f>
        <v/>
      </c>
      <c r="F29" s="32"/>
      <c r="G29" s="29"/>
      <c r="H29" s="32">
        <f t="shared" si="5"/>
        <v>9</v>
      </c>
      <c r="I29" s="32" t="str" cm="1">
        <f t="array" ref="I29">IFERROR(INDEX(ROSTER!$B$24:$B$150,MATCH(1,INDEX(($I$20=ROSTER!D$24:D$150)*(COUNTIFS(I$7:I28,ROSTER!$B$24:$B$150)=0),0,1),0),1),"")</f>
        <v>Nguyễn Ngọc Toàn</v>
      </c>
      <c r="J29" s="32" t="str">
        <f>IFERROR(INDEX(ROSTER!$C$24:$C$150,MATCH('1'!$I29,ROSTER!$B$24:$B$150,0),1),"")</f>
        <v>VAE04210</v>
      </c>
      <c r="K29" s="32">
        <f>IFERROR(INDEX(ROSTER!$AK$23:$AK$150,MATCH('1'!$I29,ROSTER!$B$23:$B$150,0),1),"")</f>
        <v>0</v>
      </c>
      <c r="L29" s="32">
        <f>IFERROR(INDEX(ROSTER!$AL$23:$AL$150,MATCH('1'!$I29,ROSTER!$B$23:$B$150,0),1),"")</f>
        <v>0</v>
      </c>
      <c r="M29" s="32"/>
      <c r="O29" s="31"/>
    </row>
    <row r="30" spans="1:15" ht="14.85" customHeight="1">
      <c r="A30" s="32" t="str">
        <f t="shared" si="6"/>
        <v/>
      </c>
      <c r="B30" s="32" t="str" cm="1">
        <f t="array" ref="B30">IFERROR(INDEX(ROSTER!$B$24:$B$150,MATCH(1,INDEX(($B$19=ROSTER!D$24:D$150)*(COUNTIFS(B$7:B29,ROSTER!$B$24:$B$150)=0),0,1),0),1),"")</f>
        <v/>
      </c>
      <c r="C30" s="32" t="str">
        <f>IFERROR(INDEX(ROSTER!$C$24:$C$150,MATCH('1'!$B30,ROSTER!$B$24:$B$150,0),1),"")</f>
        <v/>
      </c>
      <c r="D30" s="32" t="str">
        <f>IFERROR(INDEX(ROSTER!$AK$23:$AK$150,MATCH('1'!$B30,ROSTER!$B$23:$B$150,0),1),"")</f>
        <v/>
      </c>
      <c r="E30" s="32" t="str">
        <f>IFERROR(INDEX(ROSTER!$AL$23:$AL$70,MATCH('1'!$B30,ROSTER!$B$23:$B$150,0),1),"")</f>
        <v/>
      </c>
      <c r="F30" s="32"/>
      <c r="G30" s="29"/>
      <c r="H30" s="32" t="str">
        <f t="shared" si="5"/>
        <v/>
      </c>
      <c r="I30" s="32" t="str" cm="1">
        <f t="array" ref="I30">IFERROR(INDEX(ROSTER!$B$24:$B$150,MATCH(1,INDEX(($I$20=ROSTER!D$24:D$150)*(COUNTIFS(I$7:I29,ROSTER!$B$24:$B$150)=0),0,1),0),1),"")</f>
        <v/>
      </c>
      <c r="J30" s="32" t="str">
        <f>IFERROR(INDEX(ROSTER!$C$24:$C$150,MATCH('1'!$I30,ROSTER!$B$24:$B$150,0),1),"")</f>
        <v/>
      </c>
      <c r="K30" s="32" t="str">
        <f>IFERROR(INDEX(ROSTER!$AK$23:$AK$150,MATCH('1'!$I30,ROSTER!$B$23:$B$150,0),1),"")</f>
        <v/>
      </c>
      <c r="L30" s="32" t="str">
        <f>IFERROR(INDEX(ROSTER!$AL$23:$AL$150,MATCH('1'!$I30,ROSTER!$B$23:$B$150,0),1),"")</f>
        <v/>
      </c>
      <c r="M30" s="32"/>
    </row>
    <row r="31" spans="1:15" ht="14.85" customHeight="1">
      <c r="E31" s="1"/>
      <c r="F31" s="1"/>
      <c r="H31" s="214"/>
      <c r="I31" s="214"/>
      <c r="J31" s="214"/>
      <c r="K31" s="214"/>
      <c r="L31" s="214"/>
    </row>
    <row r="32" spans="1:15" ht="14.85" customHeight="1">
      <c r="E32" s="1"/>
      <c r="F32" s="1"/>
    </row>
    <row r="33" s="1" customFormat="1" ht="14.85" customHeight="1"/>
    <row r="34" s="1" customFormat="1" ht="14.85" customHeight="1"/>
    <row r="35" s="1" customFormat="1" ht="14.85" customHeight="1"/>
    <row r="36" s="1" customFormat="1" ht="14.85" customHeight="1"/>
    <row r="37" s="1" customFormat="1" ht="14.85" customHeight="1"/>
    <row r="38" s="1" customFormat="1" ht="14.85" customHeight="1"/>
    <row r="39" s="1" customFormat="1" ht="14.85" customHeight="1"/>
    <row r="40" s="1" customFormat="1" ht="14.85" customHeight="1"/>
    <row r="41" s="1" customFormat="1" ht="14.85" customHeight="1"/>
    <row r="42" s="1" customFormat="1" ht="14.85" customHeight="1"/>
    <row r="43" s="1" customFormat="1" ht="14.85" customHeight="1"/>
    <row r="44" s="1" customFormat="1" ht="14.85" customHeight="1"/>
    <row r="45" s="1" customFormat="1" ht="14.85" customHeight="1"/>
    <row r="46" s="1" customFormat="1" ht="17.850000000000001" customHeight="1"/>
    <row r="47" s="1" customFormat="1" ht="14.85" customHeight="1"/>
    <row r="48" s="1" customFormat="1" ht="14.85" customHeight="1"/>
    <row r="49" spans="5:12" ht="14.85" customHeight="1">
      <c r="E49" s="1"/>
      <c r="F49" s="1"/>
    </row>
    <row r="50" spans="5:12" ht="14.85" customHeight="1">
      <c r="E50" s="1"/>
      <c r="F50" s="1"/>
    </row>
    <row r="51" spans="5:12" ht="14.85" customHeight="1">
      <c r="E51" s="1"/>
      <c r="F51" s="1"/>
    </row>
    <row r="52" spans="5:12" ht="14.85" customHeight="1">
      <c r="E52" s="1"/>
      <c r="F52" s="1"/>
    </row>
    <row r="53" spans="5:12" ht="14.4">
      <c r="E53" s="1"/>
      <c r="F53" s="1"/>
      <c r="H53" s="1" t="str">
        <f t="shared" ref="H53:H67" si="7">IF(I53="","",ROW(A47))</f>
        <v/>
      </c>
      <c r="I53" s="1" t="str" cm="1">
        <f t="array" ref="I53">IFERROR(INDEX(ROSTER!$B$24:$B$150,MATCH(1,INDEX(($I$7=ROSTER!D$24:D$150)*(COUNTIFS(I$7:I52,ROSTER!$B$24:$B$150)=0),0,1),0),1),"")</f>
        <v/>
      </c>
      <c r="J53" s="1" t="str">
        <f>IFERROR(INDEX(ROSTER!$C$24:$C$150,MATCH('1'!$I53,ROSTER!$B$24:$B$150,0),1),"")</f>
        <v/>
      </c>
      <c r="K53" s="1" t="str">
        <f>IFERROR(INDEX(ROSTER!$AK$23:$AK$150,MATCH('1'!$I53,ROSTER!$B$23:$B$150,0),1),"")</f>
        <v/>
      </c>
      <c r="L53" s="1" t="str">
        <f>IFERROR(INDEX(ROSTER!$AL$23:$AL$150,MATCH('1'!$I53,ROSTER!$B$23:$B$150,0),1),"")</f>
        <v/>
      </c>
    </row>
    <row r="54" spans="5:12" ht="14.4">
      <c r="E54" s="1"/>
      <c r="F54" s="1"/>
      <c r="H54" s="1" t="str">
        <f t="shared" si="7"/>
        <v/>
      </c>
      <c r="I54" s="1" t="str" cm="1">
        <f t="array" ref="I54">IFERROR(INDEX(ROSTER!$B$24:$B$150,MATCH(1,INDEX(($I$7=ROSTER!D$24:D$150)*(COUNTIFS(I$7:I53,ROSTER!$B$24:$B$150)=0),0,1),0),1),"")</f>
        <v/>
      </c>
      <c r="J54" s="1" t="str">
        <f>IFERROR(INDEX(ROSTER!$C$24:$C$150,MATCH('1'!$I54,ROSTER!$B$24:$B$150,0),1),"")</f>
        <v/>
      </c>
      <c r="K54" s="1" t="str">
        <f>IFERROR(INDEX(ROSTER!$AK$23:$AK$150,MATCH('1'!$I54,ROSTER!$B$23:$B$150,0),1),"")</f>
        <v/>
      </c>
      <c r="L54" s="1" t="str">
        <f>IFERROR(INDEX(ROSTER!$AL$23:$AL$150,MATCH('1'!$I54,ROSTER!$B$23:$B$150,0),1),"")</f>
        <v/>
      </c>
    </row>
    <row r="55" spans="5:12" ht="14.4">
      <c r="E55" s="1"/>
      <c r="F55" s="1"/>
      <c r="H55" s="1" t="str">
        <f t="shared" si="7"/>
        <v/>
      </c>
      <c r="I55" s="1" t="str" cm="1">
        <f t="array" ref="I55">IFERROR(INDEX(ROSTER!$B$24:$B$150,MATCH(1,INDEX(($I$7=ROSTER!D$24:D$150)*(COUNTIFS(I$7:I54,ROSTER!$B$24:$B$150)=0),0,1),0),1),"")</f>
        <v/>
      </c>
      <c r="J55" s="1" t="str">
        <f>IFERROR(INDEX(ROSTER!$C$24:$C$150,MATCH('1'!$I55,ROSTER!$B$24:$B$150,0),1),"")</f>
        <v/>
      </c>
      <c r="K55" s="1" t="str">
        <f>IFERROR(INDEX(ROSTER!$AK$23:$AK$150,MATCH('1'!$I55,ROSTER!$B$23:$B$150,0),1),"")</f>
        <v/>
      </c>
      <c r="L55" s="1" t="str">
        <f>IFERROR(INDEX(ROSTER!$AL$23:$AL$150,MATCH('1'!$I55,ROSTER!$B$23:$B$150,0),1),"")</f>
        <v/>
      </c>
    </row>
    <row r="56" spans="5:12" ht="14.4">
      <c r="E56" s="1"/>
      <c r="F56" s="1"/>
      <c r="H56" s="1" t="str">
        <f t="shared" si="7"/>
        <v/>
      </c>
      <c r="I56" s="1" t="str" cm="1">
        <f t="array" ref="I56">IFERROR(INDEX(ROSTER!$B$24:$B$150,MATCH(1,INDEX(($I$7=ROSTER!D$24:D$150)*(COUNTIFS(I$7:I55,ROSTER!$B$24:$B$150)=0),0,1),0),1),"")</f>
        <v/>
      </c>
      <c r="J56" s="1" t="str">
        <f>IFERROR(INDEX(ROSTER!$C$24:$C$150,MATCH('1'!$I56,ROSTER!$B$24:$B$150,0),1),"")</f>
        <v/>
      </c>
      <c r="K56" s="1" t="str">
        <f>IFERROR(INDEX(ROSTER!$AK$23:$AK$150,MATCH('1'!$I56,ROSTER!$B$23:$B$150,0),1),"")</f>
        <v/>
      </c>
      <c r="L56" s="1" t="str">
        <f>IFERROR(INDEX(ROSTER!$AL$23:$AL$150,MATCH('1'!$I56,ROSTER!$B$23:$B$150,0),1),"")</f>
        <v/>
      </c>
    </row>
    <row r="57" spans="5:12" ht="14.4">
      <c r="E57" s="1"/>
      <c r="F57" s="1"/>
      <c r="H57" s="1" t="str">
        <f t="shared" si="7"/>
        <v/>
      </c>
      <c r="I57" s="1" t="str" cm="1">
        <f t="array" ref="I57">IFERROR(INDEX(ROSTER!$B$24:$B$150,MATCH(1,INDEX(($I$7=ROSTER!D$24:D$150)*(COUNTIFS(I$7:I56,ROSTER!$B$24:$B$150)=0),0,1),0),1),"")</f>
        <v/>
      </c>
      <c r="J57" s="1" t="str">
        <f>IFERROR(INDEX(ROSTER!$C$24:$C$150,MATCH('1'!$I57,ROSTER!$B$24:$B$150,0),1),"")</f>
        <v/>
      </c>
      <c r="K57" s="1" t="str">
        <f>IFERROR(INDEX(ROSTER!$AK$23:$AK$150,MATCH('1'!$I57,ROSTER!$B$23:$B$150,0),1),"")</f>
        <v/>
      </c>
      <c r="L57" s="1" t="str">
        <f>IFERROR(INDEX(ROSTER!$AL$23:$AL$150,MATCH('1'!$I57,ROSTER!$B$23:$B$150,0),1),"")</f>
        <v/>
      </c>
    </row>
    <row r="58" spans="5:12" ht="14.4">
      <c r="E58" s="1"/>
      <c r="F58" s="1"/>
      <c r="H58" s="1" t="str">
        <f t="shared" si="7"/>
        <v/>
      </c>
      <c r="I58" s="1" t="str" cm="1">
        <f t="array" ref="I58">IFERROR(INDEX(ROSTER!$B$24:$B$150,MATCH(1,INDEX(($I$7=ROSTER!D$24:D$150)*(COUNTIFS(I$7:I57,ROSTER!$B$24:$B$150)=0),0,1),0),1),"")</f>
        <v/>
      </c>
      <c r="J58" s="1" t="str">
        <f>IFERROR(INDEX(ROSTER!$C$24:$C$150,MATCH('1'!$I58,ROSTER!$B$24:$B$150,0),1),"")</f>
        <v/>
      </c>
      <c r="K58" s="1" t="str">
        <f>IFERROR(INDEX(ROSTER!$AK$23:$AK$150,MATCH('1'!$I58,ROSTER!$B$23:$B$150,0),1),"")</f>
        <v/>
      </c>
      <c r="L58" s="1" t="str">
        <f>IFERROR(INDEX(ROSTER!$AL$23:$AL$150,MATCH('1'!$I58,ROSTER!$B$23:$B$150,0),1),"")</f>
        <v/>
      </c>
    </row>
    <row r="59" spans="5:12" ht="14.4">
      <c r="E59" s="1"/>
      <c r="F59" s="1"/>
      <c r="H59" s="1" t="str">
        <f t="shared" si="7"/>
        <v/>
      </c>
      <c r="I59" s="1" t="str" cm="1">
        <f t="array" ref="I59">IFERROR(INDEX(ROSTER!$B$24:$B$150,MATCH(1,INDEX(($I$7=ROSTER!D$24:D$150)*(COUNTIFS(I$7:I58,ROSTER!$B$24:$B$150)=0),0,1),0),1),"")</f>
        <v/>
      </c>
      <c r="J59" s="1" t="str">
        <f>IFERROR(INDEX(ROSTER!$C$24:$C$150,MATCH('1'!$I59,ROSTER!$B$24:$B$150,0),1),"")</f>
        <v/>
      </c>
      <c r="K59" s="1" t="str">
        <f>IFERROR(INDEX(ROSTER!$AK$23:$AK$150,MATCH('1'!$I59,ROSTER!$B$23:$B$150,0),1),"")</f>
        <v/>
      </c>
      <c r="L59" s="1" t="str">
        <f>IFERROR(INDEX(ROSTER!$AL$23:$AL$150,MATCH('1'!$I59,ROSTER!$B$23:$B$150,0),1),"")</f>
        <v/>
      </c>
    </row>
    <row r="60" spans="5:12" ht="14.4">
      <c r="E60" s="1"/>
      <c r="F60" s="1"/>
      <c r="G60" s="35"/>
      <c r="H60" s="1" t="str">
        <f t="shared" si="7"/>
        <v/>
      </c>
      <c r="I60" s="1" t="str" cm="1">
        <f t="array" ref="I60">IFERROR(INDEX(ROSTER!$B$24:$B$150,MATCH(1,INDEX(($I$7=ROSTER!D$24:D$150)*(COUNTIFS(I$7:I59,ROSTER!$B$24:$B$150)=0),0,1),0),1),"")</f>
        <v/>
      </c>
      <c r="J60" s="1" t="str">
        <f>IFERROR(INDEX(ROSTER!$C$24:$C$150,MATCH('1'!$I60,ROSTER!$B$24:$B$150,0),1),"")</f>
        <v/>
      </c>
      <c r="K60" s="1" t="str">
        <f>IFERROR(INDEX(ROSTER!$AK$23:$AK$150,MATCH('1'!$I60,ROSTER!$B$23:$B$150,0),1),"")</f>
        <v/>
      </c>
      <c r="L60" s="1" t="str">
        <f>IFERROR(INDEX(ROSTER!$AL$23:$AL$150,MATCH('1'!$I60,ROSTER!$B$23:$B$150,0),1),"")</f>
        <v/>
      </c>
    </row>
    <row r="61" spans="5:12" ht="14.4">
      <c r="E61" s="1"/>
      <c r="F61" s="1"/>
      <c r="G61" s="35"/>
      <c r="H61" s="1" t="str">
        <f t="shared" si="7"/>
        <v/>
      </c>
      <c r="I61" s="1" t="str" cm="1">
        <f t="array" ref="I61">IFERROR(INDEX(ROSTER!$B$24:$B$150,MATCH(1,INDEX(($I$7=ROSTER!D$24:D$150)*(COUNTIFS(I$7:I60,ROSTER!$B$24:$B$150)=0),0,1),0),1),"")</f>
        <v/>
      </c>
      <c r="J61" s="1" t="str">
        <f>IFERROR(INDEX(ROSTER!$C$24:$C$150,MATCH('1'!$I61,ROSTER!$B$24:$B$150,0),1),"")</f>
        <v/>
      </c>
      <c r="K61" s="1" t="str">
        <f>IFERROR(INDEX(ROSTER!$AK$23:$AK$150,MATCH('1'!$I61,ROSTER!$B$23:$B$150,0),1),"")</f>
        <v/>
      </c>
      <c r="L61" s="1" t="str">
        <f>IFERROR(INDEX(ROSTER!$AL$23:$AL$150,MATCH('1'!$I61,ROSTER!$B$23:$B$150,0),1),"")</f>
        <v/>
      </c>
    </row>
    <row r="62" spans="5:12" ht="14.4">
      <c r="E62" s="1"/>
      <c r="F62" s="1"/>
      <c r="G62" s="35"/>
      <c r="H62" s="1" t="str">
        <f t="shared" si="7"/>
        <v/>
      </c>
      <c r="I62" s="1" t="str" cm="1">
        <f t="array" ref="I62">IFERROR(INDEX(ROSTER!$B$24:$B$150,MATCH(1,INDEX(($I$7=ROSTER!D$24:D$150)*(COUNTIFS(I$7:I61,ROSTER!$B$24:$B$150)=0),0,1),0),1),"")</f>
        <v/>
      </c>
      <c r="J62" s="1" t="str">
        <f>IFERROR(INDEX(ROSTER!$C$24:$C$150,MATCH('1'!$I62,ROSTER!$B$24:$B$150,0),1),"")</f>
        <v/>
      </c>
      <c r="K62" s="1" t="str">
        <f>IFERROR(INDEX(ROSTER!$AK$23:$AK$150,MATCH('1'!$I62,ROSTER!$B$23:$B$150,0),1),"")</f>
        <v/>
      </c>
      <c r="L62" s="1" t="str">
        <f>IFERROR(INDEX(ROSTER!$AL$23:$AL$150,MATCH('1'!$I62,ROSTER!$B$23:$B$150,0),1),"")</f>
        <v/>
      </c>
    </row>
    <row r="63" spans="5:12" ht="14.4">
      <c r="E63" s="1"/>
      <c r="F63" s="1"/>
      <c r="G63" s="35"/>
      <c r="H63" s="1" t="str">
        <f t="shared" si="7"/>
        <v/>
      </c>
      <c r="I63" s="1" t="str" cm="1">
        <f t="array" ref="I63">IFERROR(INDEX(ROSTER!$B$24:$B$150,MATCH(1,INDEX(($I$7=ROSTER!D$24:D$150)*(COUNTIFS(I$7:I62,ROSTER!$B$24:$B$150)=0),0,1),0),1),"")</f>
        <v/>
      </c>
      <c r="J63" s="1" t="str">
        <f>IFERROR(INDEX(ROSTER!$C$24:$C$150,MATCH('1'!$I63,ROSTER!$B$24:$B$150,0),1),"")</f>
        <v/>
      </c>
      <c r="K63" s="1" t="str">
        <f>IFERROR(INDEX(ROSTER!$AK$23:$AK$150,MATCH('1'!$I63,ROSTER!$B$23:$B$150,0),1),"")</f>
        <v/>
      </c>
      <c r="L63" s="1" t="str">
        <f>IFERROR(INDEX(ROSTER!$AL$23:$AL$150,MATCH('1'!$I63,ROSTER!$B$23:$B$150,0),1),"")</f>
        <v/>
      </c>
    </row>
    <row r="64" spans="5:12" ht="14.4">
      <c r="E64" s="1"/>
      <c r="F64" s="1"/>
      <c r="G64" s="35"/>
      <c r="H64" s="1" t="str">
        <f t="shared" si="7"/>
        <v/>
      </c>
      <c r="I64" s="1" t="str" cm="1">
        <f t="array" ref="I64">IFERROR(INDEX(ROSTER!$B$24:$B$150,MATCH(1,INDEX(($I$7=ROSTER!D$24:D$150)*(COUNTIFS(I$7:I63,ROSTER!$B$24:$B$150)=0),0,1),0),1),"")</f>
        <v/>
      </c>
      <c r="J64" s="1" t="str">
        <f>IFERROR(INDEX(ROSTER!$C$24:$C$150,MATCH('1'!$I64,ROSTER!$B$24:$B$150,0),1),"")</f>
        <v/>
      </c>
      <c r="K64" s="1" t="str">
        <f>IFERROR(INDEX(ROSTER!$AK$23:$AK$150,MATCH('1'!$I64,ROSTER!$B$23:$B$150,0),1),"")</f>
        <v/>
      </c>
      <c r="L64" s="1" t="str">
        <f>IFERROR(INDEX(ROSTER!$AL$23:$AL$150,MATCH('1'!$I64,ROSTER!$B$23:$B$150,0),1),"")</f>
        <v/>
      </c>
    </row>
    <row r="65" spans="5:12" ht="14.4">
      <c r="E65" s="1"/>
      <c r="F65" s="1"/>
      <c r="G65" s="35"/>
      <c r="H65" s="1" t="str">
        <f t="shared" si="7"/>
        <v/>
      </c>
      <c r="I65" s="1" t="str" cm="1">
        <f t="array" ref="I65">IFERROR(INDEX(ROSTER!$B$24:$B$150,MATCH(1,INDEX(($I$7=ROSTER!D$24:D$150)*(COUNTIFS(I$7:I64,ROSTER!$B$24:$B$150)=0),0,1),0),1),"")</f>
        <v/>
      </c>
      <c r="J65" s="1" t="str">
        <f>IFERROR(INDEX(ROSTER!$C$24:$C$150,MATCH('1'!$I65,ROSTER!$B$24:$B$150,0),1),"")</f>
        <v/>
      </c>
      <c r="K65" s="1" t="str">
        <f>IFERROR(INDEX(ROSTER!$AK$23:$AK$150,MATCH('1'!$I65,ROSTER!$B$23:$B$150,0),1),"")</f>
        <v/>
      </c>
      <c r="L65" s="1" t="str">
        <f>IFERROR(INDEX(ROSTER!$AL$23:$AL$150,MATCH('1'!$I65,ROSTER!$B$23:$B$150,0),1),"")</f>
        <v/>
      </c>
    </row>
    <row r="66" spans="5:12" ht="23.25" customHeight="1">
      <c r="E66" s="1"/>
      <c r="F66" s="1"/>
      <c r="G66" s="35"/>
      <c r="H66" s="1" t="str">
        <f t="shared" si="7"/>
        <v/>
      </c>
      <c r="I66" s="1" t="str" cm="1">
        <f t="array" ref="I66">IFERROR(INDEX(ROSTER!$B$24:$B$150,MATCH(1,INDEX(($I$7=ROSTER!D$24:D$150)*(COUNTIFS(I$7:I65,ROSTER!$B$24:$B$150)=0),0,1),0),1),"")</f>
        <v/>
      </c>
      <c r="J66" s="1" t="str">
        <f>IFERROR(INDEX(ROSTER!$C$24:$C$150,MATCH('1'!$I66,ROSTER!$B$24:$B$150,0),1),"")</f>
        <v/>
      </c>
      <c r="K66" s="1" t="str">
        <f>IFERROR(INDEX(ROSTER!$AK$23:$AK$150,MATCH('1'!$I66,ROSTER!$B$23:$B$150,0),1),"")</f>
        <v/>
      </c>
      <c r="L66" s="1" t="str">
        <f>IFERROR(INDEX(ROSTER!$AL$23:$AL$150,MATCH('1'!$I66,ROSTER!$B$23:$B$150,0),1),"")</f>
        <v/>
      </c>
    </row>
    <row r="67" spans="5:12" ht="23.25" customHeight="1">
      <c r="E67" s="1"/>
      <c r="F67" s="1"/>
      <c r="G67" s="35"/>
      <c r="H67" s="1" t="str">
        <f t="shared" si="7"/>
        <v/>
      </c>
      <c r="I67" s="1" t="str" cm="1">
        <f t="array" ref="I67">IFERROR(INDEX(ROSTER!$B$24:$B$150,MATCH(1,INDEX(($I$7=ROSTER!D$24:D$150)*(COUNTIFS(I$7:I66,ROSTER!$B$24:$B$150)=0),0,1),0),1),"")</f>
        <v/>
      </c>
      <c r="J67" s="1" t="str">
        <f>IFERROR(INDEX(ROSTER!$C$24:$C$150,MATCH('1'!$I67,ROSTER!$B$24:$B$150,0),1),"")</f>
        <v/>
      </c>
      <c r="K67" s="1" t="str">
        <f>IFERROR(INDEX(ROSTER!$AK$23:$AK$150,MATCH('1'!$I67,ROSTER!$B$23:$B$150,0),1),"")</f>
        <v/>
      </c>
      <c r="L67" s="1" t="str">
        <f>IFERROR(INDEX(ROSTER!$AL$23:$AL$150,MATCH('1'!$I67,ROSTER!$B$23:$B$150,0),1),"")</f>
        <v/>
      </c>
    </row>
    <row r="68" spans="5:12" ht="23.25" customHeight="1">
      <c r="E68" s="1"/>
      <c r="F68" s="1"/>
      <c r="G68" s="35"/>
    </row>
    <row r="69" spans="5:12" ht="23.25" customHeight="1">
      <c r="E69" s="1"/>
      <c r="F69" s="1"/>
    </row>
    <row r="70" spans="5:12" ht="23.25" customHeight="1">
      <c r="E70" s="1"/>
      <c r="F70" s="1"/>
    </row>
    <row r="71" spans="5:12" ht="23.25" customHeight="1">
      <c r="E71" s="1"/>
      <c r="F71" s="1"/>
    </row>
    <row r="72" spans="5:12" ht="14.4">
      <c r="E72" s="1"/>
      <c r="F72" s="1"/>
    </row>
    <row r="73" spans="5:12" ht="14.4">
      <c r="E73" s="1"/>
      <c r="F73" s="1"/>
    </row>
    <row r="74" spans="5:12" ht="14.4">
      <c r="E74" s="1"/>
      <c r="F74" s="1"/>
    </row>
    <row r="75" spans="5:12" ht="14.4">
      <c r="E75" s="1"/>
      <c r="F75" s="1"/>
    </row>
    <row r="76" spans="5:12" ht="14.4">
      <c r="E76" s="1"/>
      <c r="F76" s="1"/>
    </row>
    <row r="77" spans="5:12" ht="14.4">
      <c r="E77" s="1"/>
      <c r="F77" s="1"/>
    </row>
    <row r="78" spans="5:12" ht="14.4">
      <c r="E78" s="1"/>
      <c r="F78" s="1"/>
    </row>
    <row r="79" spans="5:12" ht="14.4">
      <c r="E79" s="1"/>
      <c r="F79" s="1"/>
    </row>
    <row r="80" spans="5:12" ht="14.4">
      <c r="E80" s="1"/>
      <c r="F80" s="1"/>
    </row>
    <row r="81" spans="5:7" ht="14.4">
      <c r="E81" s="1"/>
      <c r="F81" s="1"/>
    </row>
    <row r="82" spans="5:7" ht="14.4">
      <c r="E82" s="1"/>
      <c r="F82" s="1"/>
    </row>
    <row r="83" spans="5:7" ht="14.4">
      <c r="E83" s="1"/>
      <c r="F83" s="1"/>
    </row>
    <row r="84" spans="5:7" ht="14.4">
      <c r="E84" s="1"/>
      <c r="F84" s="1"/>
    </row>
    <row r="85" spans="5:7" ht="14.4">
      <c r="E85" s="1"/>
      <c r="F85" s="1"/>
    </row>
    <row r="86" spans="5:7" ht="14.4">
      <c r="E86" s="1"/>
      <c r="F86" s="1"/>
    </row>
    <row r="87" spans="5:7" ht="14.4">
      <c r="E87" s="1"/>
      <c r="F87" s="1"/>
    </row>
    <row r="88" spans="5:7" ht="14.4">
      <c r="E88" s="1"/>
      <c r="F88" s="1"/>
    </row>
    <row r="89" spans="5:7" ht="14.4">
      <c r="E89" s="1"/>
      <c r="F89" s="1"/>
    </row>
    <row r="90" spans="5:7" ht="14.4">
      <c r="E90" s="1"/>
      <c r="F90" s="1"/>
      <c r="G90" s="35"/>
    </row>
    <row r="91" spans="5:7" ht="14.4">
      <c r="E91" s="1"/>
      <c r="F91" s="1"/>
      <c r="G91" s="35"/>
    </row>
    <row r="92" spans="5:7" ht="14.4">
      <c r="E92" s="1"/>
      <c r="F92" s="1"/>
      <c r="G92" s="35"/>
    </row>
    <row r="93" spans="5:7" ht="14.4">
      <c r="E93" s="1"/>
      <c r="F93" s="1"/>
      <c r="G93" s="35"/>
    </row>
    <row r="94" spans="5:7" ht="14.4">
      <c r="E94" s="1"/>
      <c r="F94" s="1"/>
      <c r="G94" s="35"/>
    </row>
    <row r="95" spans="5:7" ht="14.4">
      <c r="E95" s="1"/>
      <c r="F95" s="1"/>
      <c r="G95" s="35"/>
    </row>
    <row r="96" spans="5:7" ht="14.4">
      <c r="E96" s="1"/>
      <c r="F96" s="1"/>
      <c r="G96" s="35"/>
    </row>
    <row r="97" spans="5:7" ht="14.4">
      <c r="E97" s="1"/>
      <c r="F97" s="1"/>
      <c r="G97" s="35"/>
    </row>
    <row r="98" spans="5:7" ht="14.4">
      <c r="E98" s="1"/>
      <c r="F98" s="1"/>
      <c r="G98" s="35"/>
    </row>
    <row r="99" spans="5:7" ht="14.4">
      <c r="E99" s="1"/>
      <c r="F99" s="1"/>
      <c r="G99" s="35"/>
    </row>
    <row r="100" spans="5:7" ht="14.4">
      <c r="F100" s="1"/>
      <c r="G100" s="35"/>
    </row>
    <row r="101" spans="5:7" ht="14.4">
      <c r="F101" s="1"/>
      <c r="G101" s="35"/>
    </row>
    <row r="102" spans="5:7" ht="14.4">
      <c r="F102" s="1"/>
      <c r="G102" s="35"/>
    </row>
    <row r="103" spans="5:7" ht="14.4">
      <c r="F103" s="1"/>
      <c r="G103" s="35"/>
    </row>
    <row r="104" spans="5:7" ht="14.4">
      <c r="F104" s="1"/>
      <c r="G104" s="35"/>
    </row>
    <row r="105" spans="5:7" ht="14.4">
      <c r="F105" s="1"/>
      <c r="G105" s="35"/>
    </row>
    <row r="106" spans="5:7" ht="14.4">
      <c r="F106" s="1"/>
      <c r="G106" s="35"/>
    </row>
    <row r="107" spans="5:7" ht="14.4">
      <c r="F107" s="1"/>
      <c r="G107" s="36"/>
    </row>
    <row r="108" spans="5:7" ht="14.4">
      <c r="G108" s="36"/>
    </row>
    <row r="109" spans="5:7" ht="14.4">
      <c r="G109" s="36"/>
    </row>
    <row r="110" spans="5:7" ht="14.4">
      <c r="G110" s="36"/>
    </row>
    <row r="111" spans="5:7" ht="14.4">
      <c r="G111" s="36"/>
    </row>
    <row r="112" spans="5:7" ht="14.4"/>
    <row r="113" ht="14.4"/>
    <row r="114" ht="14.4"/>
    <row r="115" ht="14.4"/>
    <row r="116" ht="14.4"/>
    <row r="117" ht="14.4"/>
    <row r="118" ht="14.4"/>
    <row r="119" ht="14.4"/>
    <row r="120" ht="14.4"/>
    <row r="121" ht="14.4"/>
  </sheetData>
  <protectedRanges>
    <protectedRange sqref="F7 M7" name="Range2"/>
    <protectedRange sqref="F19 F21:F24 M11:M14 F29 M25:M27 F12:F17" name="Range1_2"/>
    <protectedRange sqref="B7 B19" name="Range1_3"/>
    <protectedRange sqref="I7 I20" name="Range1_4"/>
  </protectedRanges>
  <mergeCells count="9">
    <mergeCell ref="I20:J20"/>
    <mergeCell ref="B19:C19"/>
    <mergeCell ref="A1:E1"/>
    <mergeCell ref="F1:H1"/>
    <mergeCell ref="A2:M2"/>
    <mergeCell ref="E3:F3"/>
    <mergeCell ref="B7:C7"/>
    <mergeCell ref="D7:E7"/>
    <mergeCell ref="I7:J7"/>
  </mergeCells>
  <conditionalFormatting sqref="A19 A20:E30">
    <cfRule type="expression" dxfId="234" priority="17">
      <formula>MOD(ROW(A19),2)=0</formula>
    </cfRule>
  </conditionalFormatting>
  <conditionalFormatting sqref="A8:F10 A11:E18 F11:F30">
    <cfRule type="expression" dxfId="233" priority="5">
      <formula>MOD(ROW(A8),2)=0</formula>
    </cfRule>
  </conditionalFormatting>
  <conditionalFormatting sqref="H24:L27 H28:M30">
    <cfRule type="expression" dxfId="232" priority="3">
      <formula>MOD(ROW(H24),2)=0</formula>
    </cfRule>
  </conditionalFormatting>
  <conditionalFormatting sqref="H21:M23">
    <cfRule type="expression" dxfId="231" priority="2">
      <formula>MOD(ROW(H21),2)=0</formula>
    </cfRule>
  </conditionalFormatting>
  <conditionalFormatting sqref="M24">
    <cfRule type="expression" dxfId="230" priority="1">
      <formula>MOD(ROW(M24),2)=0</formula>
    </cfRule>
  </conditionalFormatting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O59"/>
  <sheetViews>
    <sheetView zoomScale="85" zoomScaleNormal="85" workbookViewId="0">
      <selection activeCell="M13" sqref="M13"/>
    </sheetView>
  </sheetViews>
  <sheetFormatPr defaultColWidth="9" defaultRowHeight="23.25" customHeight="1"/>
  <cols>
    <col min="1" max="1" width="6" style="1" customWidth="1"/>
    <col min="2" max="2" width="25.6640625" style="1" customWidth="1"/>
    <col min="3" max="3" width="28.33203125" style="1" customWidth="1"/>
    <col min="4" max="4" width="16.5546875" style="1" customWidth="1"/>
    <col min="5" max="5" width="18.5546875" style="2" customWidth="1"/>
    <col min="6" max="6" width="17.44140625" style="2" customWidth="1"/>
    <col min="7" max="7" width="1.5546875" style="1" customWidth="1"/>
    <col min="8" max="8" width="5.5546875" style="1" customWidth="1"/>
    <col min="9" max="9" width="24.6640625" style="1" customWidth="1"/>
    <col min="10" max="10" width="18.5546875" style="1" customWidth="1"/>
    <col min="11" max="11" width="14" style="1" customWidth="1"/>
    <col min="12" max="12" width="22.44140625" style="1" customWidth="1"/>
    <col min="13" max="13" width="19.44140625" style="1" customWidth="1"/>
    <col min="14" max="14" width="16.44140625" style="1" customWidth="1"/>
    <col min="15" max="15" width="14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4"/>
    </row>
    <row r="3" spans="1:15" ht="21" customHeight="1">
      <c r="A3" s="101" t="s">
        <v>255</v>
      </c>
      <c r="B3" s="6" t="str">
        <f>LEFT(VLOOKUP("H*",ROSTER!E24:E70,1,0),6)</f>
        <v>HL8082</v>
      </c>
      <c r="C3" s="102"/>
      <c r="D3" s="51"/>
      <c r="E3" s="677">
        <f>ROSTER!E24</f>
        <v>46144</v>
      </c>
      <c r="F3" s="677"/>
      <c r="G3" s="42"/>
      <c r="I3" s="96" t="s">
        <v>256</v>
      </c>
    </row>
    <row r="4" spans="1:15" ht="18" customHeight="1">
      <c r="A4" s="51"/>
      <c r="B4" s="18" t="s">
        <v>257</v>
      </c>
      <c r="C4" s="19" t="s">
        <v>69</v>
      </c>
      <c r="D4" s="20" t="s">
        <v>258</v>
      </c>
      <c r="E4" s="34" t="str">
        <f>INDEX(ROSTER!$AL$25:$AL$211,MATCH('2 (2)'!C4,ROSTER!$B$25:$B$150,0),1)</f>
        <v>0902164495</v>
      </c>
      <c r="F4" s="103" t="s">
        <v>259</v>
      </c>
      <c r="G4" s="53"/>
      <c r="H4" s="51"/>
      <c r="I4" s="18" t="s">
        <v>260</v>
      </c>
      <c r="J4" s="19" t="str">
        <f>INDEX(ROSTER!$B$25:$B$150,MATCH("*TECH*",ROSTER!E$25:E$227,0),1)</f>
        <v>Huỳnh Tố Như</v>
      </c>
      <c r="K4" s="20" t="s">
        <v>258</v>
      </c>
      <c r="L4" s="34" t="str">
        <f>INDEX(ROSTER!$AL$25:$AL$211,MATCH('2 (2)'!J4,ROSTER!$B$25:$B$150,0),1)</f>
        <v>0702785789</v>
      </c>
      <c r="M4" s="42"/>
    </row>
    <row r="5" spans="1:15" ht="21" customHeight="1">
      <c r="A5" s="51"/>
      <c r="B5" s="18" t="s">
        <v>262</v>
      </c>
      <c r="C5" s="19" t="str">
        <f>INDEX(ROSTER!$B$25:$B$150,MATCH("*QC*",ROSTER!E$25:E$227,0),1)</f>
        <v>Trần Phương</v>
      </c>
      <c r="D5" s="20" t="s">
        <v>258</v>
      </c>
      <c r="E5" s="34">
        <f>INDEX(ROSTER!$AL$25:$AL$211,MATCH('2 (2)'!C5,ROSTER!$B$25:$B$150,0),1)</f>
        <v>84986222241</v>
      </c>
      <c r="F5" s="99"/>
      <c r="G5" s="53"/>
      <c r="H5" s="51"/>
      <c r="I5" s="18" t="s">
        <v>263</v>
      </c>
      <c r="J5" s="19" t="str">
        <f>INDEX(ROSTER!$B$25:$B$150,MATCH("*PPC*",ROSTER!E$25:E$227,0),1)</f>
        <v>Trần Hoàng Nhung</v>
      </c>
      <c r="K5" s="20" t="s">
        <v>258</v>
      </c>
      <c r="L5" s="34" t="str">
        <f>INDEX(ROSTER!$AL$25:$AL$211,MATCH('2 (2)'!J5,ROSTER!$B$25:$B$150,0),1)</f>
        <v>0906852989</v>
      </c>
      <c r="M5" s="42"/>
    </row>
    <row r="6" spans="1:15" ht="14.4">
      <c r="A6" s="23" t="s">
        <v>264</v>
      </c>
      <c r="B6" s="23" t="s">
        <v>265</v>
      </c>
      <c r="C6" s="23" t="s">
        <v>266</v>
      </c>
      <c r="D6" s="23" t="s">
        <v>267</v>
      </c>
      <c r="E6" s="23" t="s">
        <v>268</v>
      </c>
      <c r="F6" s="23" t="s">
        <v>269</v>
      </c>
      <c r="G6" s="54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  <c r="O6" s="31" t="s">
        <v>261</v>
      </c>
    </row>
    <row r="7" spans="1:15" ht="16.5" customHeight="1">
      <c r="A7" s="26"/>
      <c r="B7" s="676" t="str">
        <f>$B$3&amp;"-ALL"</f>
        <v>HL8082-ALL</v>
      </c>
      <c r="C7" s="676"/>
      <c r="D7" s="30"/>
      <c r="E7" s="30"/>
      <c r="F7" s="30"/>
      <c r="G7" s="55"/>
      <c r="H7" s="26"/>
      <c r="I7" s="676" t="str">
        <f>$B$3&amp;"-34567"</f>
        <v>HL8082-34567</v>
      </c>
      <c r="J7" s="676"/>
      <c r="K7" s="30"/>
      <c r="L7" s="30"/>
      <c r="M7" s="28"/>
      <c r="O7" s="31" t="s">
        <v>270</v>
      </c>
    </row>
    <row r="8" spans="1:15" ht="16.5" customHeight="1">
      <c r="A8" s="45">
        <f>IF(B8="","",ROW(A1))</f>
        <v>1</v>
      </c>
      <c r="B8" s="77" t="str" cm="1">
        <f t="array" ref="B8">IFERROR(INDEX(ROSTER!$B$24:$B$150,MATCH(1,INDEX(($B$7=ROSTER!E$24:E$150)*(COUNTIFS(B$7:B7,ROSTER!$B$24:$B$150)=0),0,1),0),1),"")</f>
        <v>Nguyễn Đức Tuân</v>
      </c>
      <c r="C8" s="45" t="str">
        <f>IFERROR(INDEX(ROSTER!$C$24:$C$227,MATCH('2 (2)'!$B8,ROSTER!$B$24:$B$150,0),1),"")</f>
        <v>VAE00732</v>
      </c>
      <c r="D8" s="45" t="str">
        <f>IFERROR(INDEX(ROSTER!$AK$23:$AK$211,MATCH('2 (2)'!$B8,ROSTER!$B$23:$B$150,0),1),"")</f>
        <v>B1 B787/ATR/A321</v>
      </c>
      <c r="E8" s="45" t="str">
        <f>IFERROR(INDEX(ROSTER!$AL$23:$AL$211,MATCH('2 (2)'!$B8,ROSTER!$B$23:$B$150,0),1),"")</f>
        <v>0979747380</v>
      </c>
      <c r="F8" s="45" t="s">
        <v>270</v>
      </c>
      <c r="G8" s="55"/>
      <c r="H8" s="45" t="str">
        <f t="shared" ref="H8:H14" si="0">IF(I8="","",ROW(A1))</f>
        <v/>
      </c>
      <c r="I8" s="77" t="str" cm="1">
        <f t="array" ref="I8">IFERROR(INDEX(ROSTER!$B$24:$B$150,MATCH(1,INDEX(($I$7=ROSTER!E$24:E$150)*(COUNTIFS(I$7:I7,ROSTER!$B$24:$B$150)=0),0,1),0),1),"")</f>
        <v/>
      </c>
      <c r="J8" s="45" t="str">
        <f>IFERROR(INDEX(ROSTER!$C$24:$C$227,MATCH('2 (2)'!$I8,ROSTER!$B$24:$B$150,0),1),"")</f>
        <v/>
      </c>
      <c r="K8" s="45" t="str">
        <f>IFERROR(INDEX(ROSTER!$AK$23:$AK$211,MATCH('2 (2)'!$I8,ROSTER!$B$23:$B$150,0),1),"")</f>
        <v/>
      </c>
      <c r="L8" s="45" t="str">
        <f>IFERROR(INDEX(ROSTER!$AL$23:$AL$211,MATCH('2 (2)'!$I8,ROSTER!$B$23:$B$150,0),1),"")</f>
        <v/>
      </c>
      <c r="M8" s="45" t="s">
        <v>270</v>
      </c>
      <c r="O8" s="31" t="s">
        <v>271</v>
      </c>
    </row>
    <row r="9" spans="1:15" ht="16.5" customHeight="1">
      <c r="A9" s="45">
        <f t="shared" ref="A9:A14" si="1">IF(B9="","",ROW(A2))</f>
        <v>2</v>
      </c>
      <c r="B9" s="77" t="str" cm="1">
        <f t="array" ref="B9">IFERROR(INDEX(ROSTER!$B$24:$B$150,MATCH(1,INDEX(($B$7=ROSTER!E$24:E$150)*(COUNTIFS(B$7:B8,ROSTER!$B$24:$B$150)=0),0,1),0),1),"")</f>
        <v>Nguyễn Văn Quyền</v>
      </c>
      <c r="C9" s="45" t="str">
        <f>IFERROR(INDEX(ROSTER!$C$24:$C$227,MATCH('2 (2)'!$B9,ROSTER!$B$24:$B$150,0),1),"")</f>
        <v>VAE03234</v>
      </c>
      <c r="D9" s="45" t="str">
        <f>IFERROR(INDEX(ROSTER!$AK$23:$AK$211,MATCH('2 (2)'!$B9,ROSTER!$B$23:$B$150,0),1),"")</f>
        <v>B1 B787/A321</v>
      </c>
      <c r="E9" s="45" t="str">
        <f>IFERROR(INDEX(ROSTER!$AL$23:$AL$211,MATCH('2 (2)'!$B9,ROSTER!$B$23:$B$150,0),1),"")</f>
        <v>0902164495</v>
      </c>
      <c r="F9" s="45" t="s">
        <v>566</v>
      </c>
      <c r="G9" s="55"/>
      <c r="H9" s="45" t="str">
        <f t="shared" si="0"/>
        <v/>
      </c>
      <c r="I9" s="77" t="str" cm="1">
        <f t="array" ref="I9">IFERROR(INDEX(ROSTER!$B$24:$B$150,MATCH(1,INDEX(($I$7=ROSTER!E$24:E$150)*(COUNTIFS(I$7:I8,ROSTER!$B$24:$B$150)=0),0,1),0),1),"")</f>
        <v/>
      </c>
      <c r="J9" s="45" t="str">
        <f>IFERROR(INDEX(ROSTER!$C$24:$C$227,MATCH('2 (2)'!$I9,ROSTER!$B$24:$B$150,0),1),"")</f>
        <v/>
      </c>
      <c r="K9" s="45" t="str">
        <f>IFERROR(INDEX(ROSTER!$AK$23:$AK$211,MATCH('2 (2)'!$I9,ROSTER!$B$23:$B$150,0),1),"")</f>
        <v/>
      </c>
      <c r="L9" s="45" t="str">
        <f>IFERROR(INDEX(ROSTER!$AL$23:$AL$211,MATCH('2 (2)'!$I9,ROSTER!$B$23:$B$150,0),1),"")</f>
        <v/>
      </c>
      <c r="M9" s="45"/>
      <c r="O9" s="31" t="s">
        <v>272</v>
      </c>
    </row>
    <row r="10" spans="1:15" ht="16.5" customHeight="1">
      <c r="A10" s="45">
        <f t="shared" si="1"/>
        <v>3</v>
      </c>
      <c r="B10" s="77" t="str" cm="1">
        <f t="array" ref="B10">IFERROR(INDEX(ROSTER!$B$24:$B$150,MATCH(1,INDEX(($B$7=ROSTER!E$24:E$150)*(COUNTIFS(B$7:B9,ROSTER!$B$24:$B$150)=0),0,1),0),1),"")</f>
        <v>Trần Thành Danh</v>
      </c>
      <c r="C10" s="45" t="str">
        <f>IFERROR(INDEX(ROSTER!$C$24:$C$227,MATCH('2 (2)'!$B10,ROSTER!$B$24:$B$150,0),1),"")</f>
        <v>VAE04207</v>
      </c>
      <c r="D10" s="45">
        <f>IFERROR(INDEX(ROSTER!$AK$23:$AK$211,MATCH('2 (2)'!$B10,ROSTER!$B$23:$B$150,0),1),"")</f>
        <v>0</v>
      </c>
      <c r="E10" s="45">
        <f>IFERROR(INDEX(ROSTER!$AL$23:$AL$211,MATCH('2 (2)'!$B10,ROSTER!$B$23:$B$150,0),1),"")</f>
        <v>0</v>
      </c>
      <c r="F10" s="45"/>
      <c r="G10" s="354"/>
      <c r="H10" s="45" t="str">
        <f t="shared" si="0"/>
        <v/>
      </c>
      <c r="I10" s="77" t="str" cm="1">
        <f t="array" ref="I10">IFERROR(INDEX(ROSTER!$B$24:$B$150,MATCH(1,INDEX(($I$7=ROSTER!E$24:E$150)*(COUNTIFS(I$7:I9,ROSTER!$B$24:$B$150)=0),0,1),0),1),"")</f>
        <v/>
      </c>
      <c r="J10" s="45" t="str">
        <f>IFERROR(INDEX(ROSTER!$C$24:$C$227,MATCH('2 (2)'!$I10,ROSTER!$B$24:$B$150,0),1),"")</f>
        <v/>
      </c>
      <c r="K10" s="45" t="str">
        <f>IFERROR(INDEX(ROSTER!$AK$23:$AK$211,MATCH('2 (2)'!$I10,ROSTER!$B$23:$B$150,0),1),"")</f>
        <v/>
      </c>
      <c r="L10" s="45" t="str">
        <f>IFERROR(INDEX(ROSTER!$AL$23:$AL$211,MATCH('2 (2)'!$I10,ROSTER!$B$23:$B$150,0),1),"")</f>
        <v/>
      </c>
      <c r="M10" s="336"/>
      <c r="O10" s="285"/>
    </row>
    <row r="11" spans="1:15" ht="16.5" customHeight="1">
      <c r="A11" s="45">
        <f t="shared" si="1"/>
        <v>4</v>
      </c>
      <c r="B11" s="77" t="str" cm="1">
        <f t="array" ref="B11">IFERROR(INDEX(ROSTER!$B$24:$B$150,MATCH(1,INDEX(($B$7=ROSTER!E$24:E$150)*(COUNTIFS(B$7:B10,ROSTER!$B$24:$B$150)=0),0,1),0),1),"")</f>
        <v>Phan Tuấn Tú</v>
      </c>
      <c r="C11" s="45" t="str">
        <f>IFERROR(INDEX(ROSTER!$C$24:$C$227,MATCH('2 (2)'!$B11,ROSTER!$B$24:$B$150,0),1),"")</f>
        <v>VAE03079</v>
      </c>
      <c r="D11" s="45">
        <f>IFERROR(INDEX(ROSTER!$AK$23:$AK$211,MATCH('2 (2)'!$B11,ROSTER!$B$23:$B$150,0),1),"")</f>
        <v>0</v>
      </c>
      <c r="E11" s="45">
        <f>IFERROR(INDEX(ROSTER!$AL$23:$AL$211,MATCH('2 (2)'!$B11,ROSTER!$B$23:$B$150,0),1),"")</f>
        <v>0</v>
      </c>
      <c r="F11" s="45" t="s">
        <v>279</v>
      </c>
      <c r="G11" s="354"/>
      <c r="H11" s="45" t="str">
        <f t="shared" si="0"/>
        <v/>
      </c>
      <c r="I11" s="77" t="str" cm="1">
        <f t="array" ref="I11">IFERROR(INDEX(ROSTER!$B$24:$B$150,MATCH(1,INDEX(($I$7=ROSTER!E$24:E$150)*(COUNTIFS(I$7:I10,ROSTER!$B$24:$B$150)=0),0,1),0),1),"")</f>
        <v/>
      </c>
      <c r="J11" s="45" t="str">
        <f>IFERROR(INDEX(ROSTER!$C$24:$C$227,MATCH('2 (2)'!$I11,ROSTER!$B$24:$B$150,0),1),"")</f>
        <v/>
      </c>
      <c r="K11" s="45" t="str">
        <f>IFERROR(INDEX(ROSTER!$AK$23:$AK$211,MATCH('2 (2)'!$I11,ROSTER!$B$23:$B$150,0),1),"")</f>
        <v/>
      </c>
      <c r="L11" s="45" t="str">
        <f>IFERROR(INDEX(ROSTER!$AL$23:$AL$211,MATCH('2 (2)'!$I11,ROSTER!$B$23:$B$150,0),1),"")</f>
        <v/>
      </c>
      <c r="M11" s="336"/>
      <c r="O11" s="285"/>
    </row>
    <row r="12" spans="1:15" ht="16.5" customHeight="1">
      <c r="A12" s="45">
        <f t="shared" si="1"/>
        <v>5</v>
      </c>
      <c r="B12" s="77" t="str" cm="1">
        <f t="array" ref="B12">IFERROR(INDEX(ROSTER!$B$24:$B$150,MATCH(1,INDEX(($B$7=ROSTER!E$24:E$150)*(COUNTIFS(B$7:B11,ROSTER!$B$24:$B$150)=0),0,1),0),1),"")</f>
        <v>Nguyễn Sinh Thái</v>
      </c>
      <c r="C12" s="45" t="str">
        <f>IFERROR(INDEX(ROSTER!$C$24:$C$227,MATCH('2 (2)'!$B12,ROSTER!$B$24:$B$150,0),1),"")</f>
        <v xml:space="preserve">VAE04208  </v>
      </c>
      <c r="D12" s="45">
        <f>IFERROR(INDEX(ROSTER!$AK$23:$AK$211,MATCH('2 (2)'!$B12,ROSTER!$B$23:$B$150,0),1),"")</f>
        <v>0</v>
      </c>
      <c r="E12" s="45">
        <f>IFERROR(INDEX(ROSTER!$AL$23:$AL$211,MATCH('2 (2)'!$B12,ROSTER!$B$23:$B$150,0),1),"")</f>
        <v>0</v>
      </c>
      <c r="F12" s="45" t="s">
        <v>279</v>
      </c>
      <c r="G12" s="354"/>
      <c r="H12" s="45" t="str">
        <f t="shared" si="0"/>
        <v/>
      </c>
      <c r="I12" s="77" t="str" cm="1">
        <f t="array" ref="I12">IFERROR(INDEX(ROSTER!$B$24:$B$150,MATCH(1,INDEX(($I$7=ROSTER!E$24:E$150)*(COUNTIFS(I$7:I11,ROSTER!$B$24:$B$150)=0),0,1),0),1),"")</f>
        <v/>
      </c>
      <c r="J12" s="45" t="str">
        <f>IFERROR(INDEX(ROSTER!$C$24:$C$227,MATCH('2 (2)'!$I12,ROSTER!$B$24:$B$150,0),1),"")</f>
        <v/>
      </c>
      <c r="K12" s="45" t="str">
        <f>IFERROR(INDEX(ROSTER!$AK$23:$AK$211,MATCH('2 (2)'!$I12,ROSTER!$B$23:$B$150,0),1),"")</f>
        <v/>
      </c>
      <c r="L12" s="45" t="str">
        <f>IFERROR(INDEX(ROSTER!$AL$23:$AL$211,MATCH('2 (2)'!$I12,ROSTER!$B$23:$B$150,0),1),"")</f>
        <v/>
      </c>
      <c r="M12" s="336"/>
      <c r="O12" s="285"/>
    </row>
    <row r="13" spans="1:15" ht="16.5" customHeight="1">
      <c r="A13" s="45">
        <f t="shared" si="1"/>
        <v>6</v>
      </c>
      <c r="B13" s="77" t="str" cm="1">
        <f t="array" ref="B13">IFERROR(INDEX(ROSTER!$B$24:$B$150,MATCH(1,INDEX(($B$7=ROSTER!E$24:E$150)*(COUNTIFS(B$7:B12,ROSTER!$B$24:$B$150)=0),0,1),0),1),"")</f>
        <v xml:space="preserve">Thái Quang Anh </v>
      </c>
      <c r="C13" s="45" t="str">
        <f>IFERROR(INDEX(ROSTER!$C$24:$C$227,MATCH('2 (2)'!$B13,ROSTER!$B$24:$B$150,0),1),"")</f>
        <v>VAE04252</v>
      </c>
      <c r="D13" s="45">
        <f>IFERROR(INDEX(ROSTER!$AK$23:$AK$211,MATCH('2 (2)'!$B13,ROSTER!$B$23:$B$150,0),1),"")</f>
        <v>0</v>
      </c>
      <c r="E13" s="45">
        <f>IFERROR(INDEX(ROSTER!$AL$23:$AL$211,MATCH('2 (2)'!$B13,ROSTER!$B$23:$B$150,0),1),"")</f>
        <v>0</v>
      </c>
      <c r="F13" s="45" t="s">
        <v>274</v>
      </c>
      <c r="G13" s="354"/>
      <c r="H13" s="45" t="str">
        <f t="shared" si="0"/>
        <v/>
      </c>
      <c r="I13" s="77" t="str" cm="1">
        <f t="array" ref="I13">IFERROR(INDEX(ROSTER!$B$24:$B$150,MATCH(1,INDEX(($I$7=ROSTER!E$24:E$150)*(COUNTIFS(I$7:I12,ROSTER!$B$24:$B$150)=0),0,1),0),1),"")</f>
        <v/>
      </c>
      <c r="J13" s="45" t="str">
        <f>IFERROR(INDEX(ROSTER!$C$24:$C$227,MATCH('2 (2)'!$I13,ROSTER!$B$24:$B$150,0),1),"")</f>
        <v/>
      </c>
      <c r="K13" s="45" t="str">
        <f>IFERROR(INDEX(ROSTER!$AK$23:$AK$211,MATCH('2 (2)'!$I13,ROSTER!$B$23:$B$150,0),1),"")</f>
        <v/>
      </c>
      <c r="L13" s="45" t="str">
        <f>IFERROR(INDEX(ROSTER!$AL$23:$AL$211,MATCH('2 (2)'!$I13,ROSTER!$B$23:$B$150,0),1),"")</f>
        <v/>
      </c>
      <c r="M13" s="336"/>
      <c r="O13" s="285"/>
    </row>
    <row r="14" spans="1:15" ht="16.5" customHeight="1">
      <c r="A14" s="45">
        <f t="shared" si="1"/>
        <v>7</v>
      </c>
      <c r="B14" s="77" t="str" cm="1">
        <f t="array" ref="B14">IFERROR(INDEX(ROSTER!$B$24:$B$150,MATCH(1,INDEX(($B$7=ROSTER!E$24:E$150)*(COUNTIFS(B$7:B13,ROSTER!$B$24:$B$150)=0),0,1),0),1),"")</f>
        <v>Nguyễn Thanh Trung</v>
      </c>
      <c r="C14" s="45" t="str">
        <f>IFERROR(INDEX(ROSTER!$C$24:$C$227,MATCH('2 (2)'!$B14,ROSTER!$B$24:$B$150,0),1),"")</f>
        <v>VAE03592</v>
      </c>
      <c r="D14" s="45">
        <f>IFERROR(INDEX(ROSTER!$AK$23:$AK$211,MATCH('2 (2)'!$B14,ROSTER!$B$23:$B$150,0),1),"")</f>
        <v>0</v>
      </c>
      <c r="E14" s="45">
        <f>IFERROR(INDEX(ROSTER!$AL$23:$AL$211,MATCH('2 (2)'!$B14,ROSTER!$B$23:$B$150,0),1),"")</f>
        <v>0</v>
      </c>
      <c r="F14" s="45"/>
      <c r="G14" s="354"/>
      <c r="H14" s="45" t="str">
        <f t="shared" si="0"/>
        <v/>
      </c>
      <c r="I14" s="77" t="str" cm="1">
        <f t="array" ref="I14">IFERROR(INDEX(ROSTER!$B$24:$B$150,MATCH(1,INDEX(($I$7=ROSTER!E$24:E$150)*(COUNTIFS(I$7:I13,ROSTER!$B$24:$B$150)=0),0,1),0),1),"")</f>
        <v/>
      </c>
      <c r="J14" s="45" t="str">
        <f>IFERROR(INDEX(ROSTER!$C$24:$C$227,MATCH('2 (2)'!$I14,ROSTER!$B$24:$B$150,0),1),"")</f>
        <v/>
      </c>
      <c r="K14" s="45" t="str">
        <f>IFERROR(INDEX(ROSTER!$AK$23:$AK$211,MATCH('2 (2)'!$I14,ROSTER!$B$23:$B$150,0),1),"")</f>
        <v/>
      </c>
      <c r="L14" s="45" t="str">
        <f>IFERROR(INDEX(ROSTER!$AL$23:$AL$211,MATCH('2 (2)'!$I14,ROSTER!$B$23:$B$150,0),1),"")</f>
        <v/>
      </c>
      <c r="M14" s="336"/>
      <c r="O14" s="285"/>
    </row>
    <row r="15" spans="1:15" ht="16.5" customHeight="1">
      <c r="A15" s="45" t="str">
        <f>IF(B15="","",ROW(#REF!))</f>
        <v/>
      </c>
      <c r="B15" s="77" t="str" cm="1">
        <f t="array" ref="B15">IFERROR(INDEX(ROSTER!$B$24:$B$150,MATCH(1,INDEX(($B$7=ROSTER!E$24:E$150)*(COUNTIFS(B$7:B14,ROSTER!$B$24:$B$150)=0),0,1),0),1),"")</f>
        <v/>
      </c>
      <c r="C15" s="45" t="str">
        <f>IFERROR(INDEX(ROSTER!$C$24:$C$227,MATCH('2 (2)'!$B15,ROSTER!$B$24:$B$150,0),1),"")</f>
        <v/>
      </c>
      <c r="D15" s="45" t="str">
        <f>IFERROR(INDEX(ROSTER!$AK$23:$AK$211,MATCH('2 (2)'!$B15,ROSTER!$B$23:$B$150,0),1),"")</f>
        <v/>
      </c>
      <c r="E15" s="45" t="str">
        <f>IFERROR(INDEX(ROSTER!$AL$23:$AL$211,MATCH('2 (2)'!$B15,ROSTER!$B$23:$B$150,0),1),"")</f>
        <v/>
      </c>
      <c r="F15" s="45"/>
      <c r="G15" s="29"/>
      <c r="H15" s="26"/>
      <c r="I15" s="675" t="str">
        <f>$B$3&amp;"-567@14h"</f>
        <v>HL8082-567@14h</v>
      </c>
      <c r="J15" s="675"/>
      <c r="K15" s="33" t="str">
        <f>IFERROR(INDEX(ROSTER!$AK$23:$AK$211,MATCH('2 (2)'!$I15,ROSTER!$B$23:$B$150,0),1),"")</f>
        <v/>
      </c>
      <c r="L15" s="34" t="str">
        <f>IFERROR(INDEX(ROSTER!$AL$23:$AL$211,MATCH('2 (2)'!$I15,ROSTER!$B$23:$B$150,0),1),"")</f>
        <v/>
      </c>
      <c r="M15" s="34"/>
      <c r="O15" s="31"/>
    </row>
    <row r="16" spans="1:15" ht="16.5" customHeight="1">
      <c r="A16" s="45" t="str">
        <f>IF(B16="","",ROW(#REF!))</f>
        <v/>
      </c>
      <c r="B16" s="45" t="str" cm="1">
        <f t="array" ref="B16">IFERROR(INDEX(ROSTER!$B$24:$B$150,MATCH(1,INDEX(($B$7=ROSTER!E$24:E$150)*(COUNTIFS(B$7:B15,ROSTER!$B$24:$B$150)=0),0,1),0),1),"")</f>
        <v/>
      </c>
      <c r="C16" s="45" t="str">
        <f>IFERROR(INDEX(ROSTER!$C$24:$C$227,MATCH('2 (2)'!$B16,ROSTER!$B$24:$B$150,0),1),"")</f>
        <v/>
      </c>
      <c r="D16" s="45" t="str">
        <f>IFERROR(INDEX(ROSTER!$AK$23:$AK$211,MATCH('2 (2)'!$B16,ROSTER!$B$23:$B$150,0),1),"")</f>
        <v/>
      </c>
      <c r="E16" s="45" t="str">
        <f>IFERROR(INDEX(ROSTER!$AL$23:$AL$211,MATCH('2 (2)'!$B16,ROSTER!$B$23:$B$150,0),1),"")</f>
        <v/>
      </c>
      <c r="F16" s="45"/>
      <c r="G16" s="29"/>
      <c r="H16" s="45" t="str">
        <f t="shared" ref="H16:H24" si="2">IF(I16="","",ROW(A1))</f>
        <v/>
      </c>
      <c r="I16" s="77" t="str" cm="1">
        <f t="array" ref="I16">IFERROR(INDEX(ROSTER!$B$24:$B$150,MATCH(1,INDEX(($I$15=ROSTER!E$24:E$150)*(COUNTIFS(I$7:I15,ROSTER!$B$24:$B$150)=0),0,1),0),1),"")</f>
        <v/>
      </c>
      <c r="J16" s="45" t="str">
        <f>IFERROR(INDEX(ROSTER!$C$24:$C$227,MATCH('2 (2)'!$I16,ROSTER!$B$24:$B$150,0),1),"")</f>
        <v/>
      </c>
      <c r="K16" s="45" t="str">
        <f>IFERROR(INDEX(ROSTER!$AK$23:$AK$211,MATCH('2 (2)'!$I16,ROSTER!$B$23:$B$150,0),1),"")</f>
        <v/>
      </c>
      <c r="L16" s="45" t="str">
        <f>IFERROR(INDEX(ROSTER!$AL$23:$AL$211,MATCH('2 (2)'!$I16,ROSTER!$B$23:$B$150,0),1),"")</f>
        <v/>
      </c>
      <c r="M16" s="2" t="s">
        <v>259</v>
      </c>
      <c r="O16" s="31"/>
    </row>
    <row r="17" spans="1:15" ht="16.5" customHeight="1">
      <c r="A17" s="26"/>
      <c r="B17" s="676" t="str">
        <f>$B$3&amp;"-AVI"</f>
        <v>HL8082-AVI</v>
      </c>
      <c r="C17" s="676"/>
      <c r="D17" s="33" t="str">
        <f>IFERROR(INDEX(ROSTER!$AK$23:$AK$211,MATCH('2 (2)'!$B17,ROSTER!$B$23:$B$150,0),1),"")</f>
        <v/>
      </c>
      <c r="E17" s="34" t="str">
        <f>IFERROR(INDEX(ROSTER!$AL$23:$AL$211,MATCH('2 (2)'!$B17,ROSTER!$B$23:$B$150,0),1),"")</f>
        <v/>
      </c>
      <c r="F17" s="45"/>
      <c r="G17" s="29"/>
      <c r="H17" s="45" t="str">
        <f t="shared" si="2"/>
        <v/>
      </c>
      <c r="I17" s="77" t="str" cm="1">
        <f t="array" ref="I17">IFERROR(INDEX(ROSTER!$B$24:$B$150,MATCH(1,INDEX(($I$15=ROSTER!E$24:E$150)*(COUNTIFS(I$7:I16,ROSTER!$B$24:$B$150)=0),0,1),0),1),"")</f>
        <v/>
      </c>
      <c r="J17" s="45" t="str">
        <f>IFERROR(INDEX(ROSTER!$C$24:$C$227,MATCH('2 (2)'!$I17,ROSTER!$B$24:$B$150,0),1),"")</f>
        <v/>
      </c>
      <c r="K17" s="45" t="str">
        <f>IFERROR(INDEX(ROSTER!$AK$23:$AK$211,MATCH('2 (2)'!$I17,ROSTER!$B$23:$B$150,0),1),"")</f>
        <v/>
      </c>
      <c r="L17" s="176" t="str">
        <f>IFERROR(INDEX(ROSTER!$AL$23:$AL$211,MATCH('2 (2)'!$I17,ROSTER!$B$23:$B$150,0),1),"")</f>
        <v/>
      </c>
      <c r="M17" s="45" t="s">
        <v>278</v>
      </c>
      <c r="O17" s="31"/>
    </row>
    <row r="18" spans="1:15" ht="16.5" customHeight="1">
      <c r="A18" s="45">
        <f t="shared" ref="A18:A24" si="3">IF(B18="","",ROW(A1))</f>
        <v>1</v>
      </c>
      <c r="B18" s="77" t="str" cm="1">
        <f t="array" ref="B18">IFERROR(INDEX(ROSTER!$B$24:$B$150,MATCH(1,INDEX(($B$17=ROSTER!E$24:E$150)*(COUNTIFS(B$7:B17,ROSTER!$B$24:$B$150)=0),0,1),0),1),"")</f>
        <v>Đậu Thanh Tâm</v>
      </c>
      <c r="C18" s="45" t="str">
        <f>IFERROR(INDEX(ROSTER!$C$24:$C$227,MATCH('2 (2)'!$B18,ROSTER!$B$24:$B$150,0),1),"")</f>
        <v>VAE00742</v>
      </c>
      <c r="D18" s="45" t="str">
        <f>IFERROR(INDEX(ROSTER!$AK$23:$AK$211,MATCH('2 (2)'!$B18,ROSTER!$B$23:$B$150,0),1),"")</f>
        <v>B2 787</v>
      </c>
      <c r="E18" s="45" t="str">
        <f>IFERROR(INDEX(ROSTER!$AL$23:$AL$211,MATCH('2 (2)'!$B18,ROSTER!$B$23:$B$150,0),1),"")</f>
        <v>0903804857</v>
      </c>
      <c r="F18" s="45"/>
      <c r="G18" s="29"/>
      <c r="H18" s="45" t="str">
        <f t="shared" si="2"/>
        <v/>
      </c>
      <c r="I18" s="77" t="str" cm="1">
        <f t="array" ref="I18">IFERROR(INDEX(ROSTER!$B$24:$B$150,MATCH(1,INDEX(($I$15=ROSTER!E$24:E$150)*(COUNTIFS(I$7:I17,ROSTER!$B$24:$B$150)=0),0,1),0),1),"")</f>
        <v/>
      </c>
      <c r="J18" s="45" t="str">
        <f>IFERROR(INDEX(ROSTER!$C$24:$C$227,MATCH('2 (2)'!$I18,ROSTER!$B$24:$B$150,0),1),"")</f>
        <v/>
      </c>
      <c r="K18" s="45" t="str">
        <f>IFERROR(INDEX(ROSTER!$AK$23:$AK$211,MATCH('2 (2)'!$I18,ROSTER!$B$23:$B$150,0),1),"")</f>
        <v/>
      </c>
      <c r="L18" s="176" t="str">
        <f>IFERROR(INDEX(ROSTER!$AL$23:$AL$211,MATCH('2 (2)'!$I18,ROSTER!$B$23:$B$150,0),1),"")</f>
        <v/>
      </c>
      <c r="M18" s="45"/>
      <c r="O18" s="31"/>
    </row>
    <row r="19" spans="1:15" ht="16.5" customHeight="1">
      <c r="A19" s="45">
        <f t="shared" si="3"/>
        <v>2</v>
      </c>
      <c r="B19" s="77" t="str" cm="1">
        <f t="array" ref="B19">IFERROR(INDEX(ROSTER!$B$24:$B$150,MATCH(1,INDEX(($B$17=ROSTER!E$24:E$150)*(COUNTIFS(B$7:B18,ROSTER!$B$24:$B$150)=0),0,1),0),1),"")</f>
        <v>Nguyễn Trương Tân</v>
      </c>
      <c r="C19" s="45" t="str">
        <f>IFERROR(INDEX(ROSTER!$C$24:$C$227,MATCH('2 (2)'!$B19,ROSTER!$B$24:$B$150,0),1),"")</f>
        <v>VAE04019</v>
      </c>
      <c r="D19" s="45" t="str">
        <f>IFERROR(INDEX(ROSTER!$AK$23:$AK$211,MATCH('2 (2)'!$B19,ROSTER!$B$23:$B$150,0),1),"")</f>
        <v xml:space="preserve">EA 787 </v>
      </c>
      <c r="E19" s="45" t="str">
        <f>IFERROR(INDEX(ROSTER!$AL$23:$AL$211,MATCH('2 (2)'!$B19,ROSTER!$B$23:$B$150,0),1),"")</f>
        <v>0902827093</v>
      </c>
      <c r="F19" s="45" t="s">
        <v>279</v>
      </c>
      <c r="G19" s="29"/>
      <c r="H19" s="45" t="str">
        <f t="shared" si="2"/>
        <v/>
      </c>
      <c r="I19" s="77" t="str" cm="1">
        <f t="array" ref="I19">IFERROR(INDEX(ROSTER!$B$24:$B$150,MATCH(1,INDEX(($I$15=ROSTER!E$24:E$150)*(COUNTIFS(I$7:I18,ROSTER!$B$24:$B$150)=0),0,1),0),1),"")</f>
        <v/>
      </c>
      <c r="J19" s="45" t="str">
        <f>IFERROR(INDEX(ROSTER!$C$24:$C$227,MATCH('2 (2)'!$I19,ROSTER!$B$24:$B$150,0),1),"")</f>
        <v/>
      </c>
      <c r="K19" s="45" t="str">
        <f>IFERROR(INDEX(ROSTER!$AK$23:$AK$211,MATCH('2 (2)'!$I19,ROSTER!$B$23:$B$150,0),1),"")</f>
        <v/>
      </c>
      <c r="L19" s="45" t="str">
        <f>IFERROR(INDEX(ROSTER!$AL$23:$AL$211,MATCH('2 (2)'!$I19,ROSTER!$B$23:$B$150,0),1),"")</f>
        <v/>
      </c>
      <c r="M19" s="45"/>
      <c r="O19" s="31"/>
    </row>
    <row r="20" spans="1:15" ht="16.5" customHeight="1">
      <c r="A20" s="45">
        <f t="shared" si="3"/>
        <v>3</v>
      </c>
      <c r="B20" s="77" t="str" cm="1">
        <f t="array" ref="B20">IFERROR(INDEX(ROSTER!$B$24:$B$150,MATCH(1,INDEX(($B$17=ROSTER!E$24:E$150)*(COUNTIFS(B$7:B19,ROSTER!$B$24:$B$150)=0),0,1),0),1),"")</f>
        <v>Trần Anh Tuấn PKT</v>
      </c>
      <c r="C20" s="45" t="str">
        <f>IFERROR(INDEX(ROSTER!$C$24:$C$227,MATCH('2 (2)'!$B20,ROSTER!$B$24:$B$150,0),1),"")</f>
        <v>VAE01351</v>
      </c>
      <c r="D20" s="45" t="str">
        <f>IFERROR(INDEX(ROSTER!$AK$23:$AK$211,MATCH('2 (2)'!$B20,ROSTER!$B$23:$B$150,0),1),"")</f>
        <v>B2 787/321</v>
      </c>
      <c r="E20" s="45" t="str">
        <f>IFERROR(INDEX(ROSTER!$AL$23:$AL$211,MATCH('2 (2)'!$B20,ROSTER!$B$23:$B$150,0),1),"")</f>
        <v>0918056705</v>
      </c>
      <c r="F20" s="45" t="s">
        <v>279</v>
      </c>
      <c r="G20" s="29"/>
      <c r="H20" s="45" t="str">
        <f t="shared" si="2"/>
        <v/>
      </c>
      <c r="I20" s="77" t="str" cm="1">
        <f t="array" ref="I20">IFERROR(INDEX(ROSTER!$B$24:$B$150,MATCH(1,INDEX(($I$15=ROSTER!E$24:E$150)*(COUNTIFS(I$7:I19,ROSTER!$B$24:$B$150)=0),0,1),0),1),"")</f>
        <v/>
      </c>
      <c r="J20" s="45" t="str">
        <f>IFERROR(INDEX(ROSTER!$C$24:$C$227,MATCH('2 (2)'!$I20,ROSTER!$B$24:$B$150,0),1),"")</f>
        <v/>
      </c>
      <c r="K20" s="45" t="str">
        <f>IFERROR(INDEX(ROSTER!$AK$23:$AK$211,MATCH('2 (2)'!$I20,ROSTER!$B$23:$B$150,0),1),"")</f>
        <v/>
      </c>
      <c r="L20" s="45" t="str">
        <f>IFERROR(INDEX(ROSTER!$AL$23:$AL$211,MATCH('2 (2)'!$I20,ROSTER!$B$23:$B$150,0),1),"")</f>
        <v/>
      </c>
      <c r="M20" s="45"/>
      <c r="O20" s="31"/>
    </row>
    <row r="21" spans="1:15" ht="16.5" customHeight="1">
      <c r="A21" s="45">
        <f t="shared" si="3"/>
        <v>4</v>
      </c>
      <c r="B21" s="77" t="str" cm="1">
        <f t="array" ref="B21">IFERROR(INDEX(ROSTER!$B$24:$B$150,MATCH(1,INDEX(($B$17=ROSTER!E$24:E$150)*(COUNTIFS(B$7:B20,ROSTER!$B$24:$B$150)=0),0,1),0),1),"")</f>
        <v>Nguyễn Quang Huy (Đ3)</v>
      </c>
      <c r="C21" s="45" t="str">
        <f>IFERROR(INDEX(ROSTER!$C$24:$C$227,MATCH('2 (2)'!$B21,ROSTER!$B$24:$B$150,0),1),"")</f>
        <v>VAE03007</v>
      </c>
      <c r="D21" s="45">
        <f>IFERROR(INDEX(ROSTER!$AK$23:$AK$211,MATCH('2 (2)'!$B21,ROSTER!$B$23:$B$150,0),1),"")</f>
        <v>0</v>
      </c>
      <c r="E21" s="45">
        <f>IFERROR(INDEX(ROSTER!$AL$23:$AL$211,MATCH('2 (2)'!$B21,ROSTER!$B$23:$B$150,0),1),"")</f>
        <v>0</v>
      </c>
      <c r="F21" s="45" t="s">
        <v>278</v>
      </c>
      <c r="G21" s="29"/>
      <c r="H21" s="45" t="str">
        <f t="shared" si="2"/>
        <v/>
      </c>
      <c r="I21" s="77" t="str" cm="1">
        <f t="array" ref="I21">IFERROR(INDEX(ROSTER!$B$24:$B$150,MATCH(1,INDEX(($I$15=ROSTER!E$24:E$150)*(COUNTIFS(I$7:I20,ROSTER!$B$24:$B$150)=0),0,1),0),1),"")</f>
        <v/>
      </c>
      <c r="J21" s="45" t="str">
        <f>IFERROR(INDEX(ROSTER!$C$24:$C$227,MATCH('2 (2)'!$I21,ROSTER!$B$24:$B$150,0),1),"")</f>
        <v/>
      </c>
      <c r="K21" s="45" t="str">
        <f>IFERROR(INDEX(ROSTER!$AK$23:$AK$211,MATCH('2 (2)'!$I21,ROSTER!$B$23:$B$150,0),1),"")</f>
        <v/>
      </c>
      <c r="L21" s="45" t="str">
        <f>IFERROR(INDEX(ROSTER!$AL$23:$AL$211,MATCH('2 (2)'!$I21,ROSTER!$B$23:$B$150,0),1),"")</f>
        <v/>
      </c>
      <c r="M21" s="45"/>
      <c r="O21" s="31"/>
    </row>
    <row r="22" spans="1:15" ht="16.5" customHeight="1">
      <c r="A22" s="45" t="str">
        <f t="shared" si="3"/>
        <v/>
      </c>
      <c r="B22" s="77" t="str" cm="1">
        <f t="array" ref="B22">IFERROR(INDEX(ROSTER!$B$24:$B$150,MATCH(1,INDEX(($B$17=ROSTER!E$24:E$150)*(COUNTIFS(B$7:B21,ROSTER!$B$24:$B$150)=0),0,1),0),1),"")</f>
        <v/>
      </c>
      <c r="C22" s="45" t="str">
        <f>IFERROR(INDEX(ROSTER!$C$24:$C$227,MATCH('2 (2)'!$B22,ROSTER!$B$24:$B$150,0),1),"")</f>
        <v/>
      </c>
      <c r="D22" s="45" t="str">
        <f>IFERROR(INDEX(ROSTER!$AK$23:$AK$211,MATCH('2 (2)'!$B22,ROSTER!$B$23:$B$150,0),1),"")</f>
        <v/>
      </c>
      <c r="E22" s="45" t="str">
        <f>IFERROR(INDEX(ROSTER!$AL$23:$AL$211,MATCH('2 (2)'!$B22,ROSTER!$B$23:$B$150,0),1),"")</f>
        <v/>
      </c>
      <c r="F22" s="45" t="s">
        <v>279</v>
      </c>
      <c r="G22" s="29"/>
      <c r="H22" s="45" t="str">
        <f t="shared" si="2"/>
        <v/>
      </c>
      <c r="I22" s="77" t="str" cm="1">
        <f t="array" ref="I22">IFERROR(INDEX(ROSTER!$B$24:$B$150,MATCH(1,INDEX(($I$15=ROSTER!E$24:E$150)*(COUNTIFS(I$7:I21,ROSTER!$B$24:$B$150)=0),0,1),0),1),"")</f>
        <v/>
      </c>
      <c r="J22" s="45" t="str">
        <f>IFERROR(INDEX(ROSTER!$C$24:$C$227,MATCH('2 (2)'!$I22,ROSTER!$B$24:$B$150,0),1),"")</f>
        <v/>
      </c>
      <c r="K22" s="45" t="str">
        <f>IFERROR(INDEX(ROSTER!$AK$23:$AK$211,MATCH('2 (2)'!$I22,ROSTER!$B$23:$B$150,0),1),"")</f>
        <v/>
      </c>
      <c r="L22" s="45" t="str">
        <f>IFERROR(INDEX(ROSTER!$AL$23:$AL$211,MATCH('2 (2)'!$I22,ROSTER!$B$23:$B$150,0),1),"")</f>
        <v/>
      </c>
      <c r="M22" s="45" t="s">
        <v>274</v>
      </c>
      <c r="O22" s="31"/>
    </row>
    <row r="23" spans="1:15" ht="16.5" customHeight="1">
      <c r="A23" s="45" t="str">
        <f t="shared" si="3"/>
        <v/>
      </c>
      <c r="B23" s="77" t="str" cm="1">
        <f t="array" ref="B23">IFERROR(INDEX(ROSTER!$B$24:$B$150,MATCH(1,INDEX(($B$17=ROSTER!E$24:E$150)*(COUNTIFS(B$7:B22,ROSTER!$B$24:$B$150)=0),0,1),0),1),"")</f>
        <v/>
      </c>
      <c r="C23" s="45" t="str">
        <f>IFERROR(INDEX(ROSTER!$C$24:$C$227,MATCH('2 (2)'!$B23,ROSTER!$B$24:$B$150,0),1),"")</f>
        <v/>
      </c>
      <c r="D23" s="45" t="str">
        <f>IFERROR(INDEX(ROSTER!$AK$23:$AK$211,MATCH('2 (2)'!$B23,ROSTER!$B$23:$B$150,0),1),"")</f>
        <v/>
      </c>
      <c r="E23" s="45" t="str">
        <f>IFERROR(INDEX(ROSTER!$AL$23:$AL$211,MATCH('2 (2)'!$B23,ROSTER!$B$23:$B$150,0),1),"")</f>
        <v/>
      </c>
      <c r="F23" s="45"/>
      <c r="G23" s="29"/>
      <c r="H23" s="45" t="str">
        <f t="shared" si="2"/>
        <v/>
      </c>
      <c r="I23" s="77" t="str" cm="1">
        <f t="array" ref="I23">IFERROR(INDEX(ROSTER!$B$24:$B$150,MATCH(1,INDEX(($I$15=ROSTER!E$24:E$150)*(COUNTIFS(I$7:I22,ROSTER!$B$24:$B$150)=0),0,1),0),1),"")</f>
        <v/>
      </c>
      <c r="J23" s="45" t="str">
        <f>IFERROR(INDEX(ROSTER!$C$24:$C$227,MATCH('2 (2)'!$I23,ROSTER!$B$24:$B$150,0),1),"")</f>
        <v/>
      </c>
      <c r="K23" s="45" t="str">
        <f>IFERROR(INDEX(ROSTER!$AK$23:$AK$211,MATCH('2 (2)'!$I23,ROSTER!$B$23:$B$150,0),1),"")</f>
        <v/>
      </c>
      <c r="L23" s="45" t="str">
        <f>IFERROR(INDEX(ROSTER!$AL$23:$AL$211,MATCH('2 (2)'!$I23,ROSTER!$B$23:$B$150,0),1),"")</f>
        <v/>
      </c>
      <c r="M23" s="45"/>
      <c r="O23" s="31"/>
    </row>
    <row r="24" spans="1:15" ht="16.5" customHeight="1">
      <c r="A24" s="45" t="str">
        <f t="shared" si="3"/>
        <v/>
      </c>
      <c r="B24" s="77" t="str" cm="1">
        <f t="array" ref="B24">IFERROR(INDEX(ROSTER!$B$24:$B$150,MATCH(1,INDEX(($B$17=ROSTER!E$24:E$150)*(COUNTIFS(B$7:B23,ROSTER!$B$24:$B$150)=0),0,1),0),1),"")</f>
        <v/>
      </c>
      <c r="C24" s="45" t="str">
        <f>IFERROR(INDEX(ROSTER!$C$24:$C$227,MATCH('2 (2)'!$B24,ROSTER!$B$24:$B$150,0),1),"")</f>
        <v/>
      </c>
      <c r="D24" s="45" t="str">
        <f>IFERROR(INDEX(ROSTER!$AK$23:$AK$211,MATCH('2 (2)'!$B24,ROSTER!$B$23:$B$150,0),1),"")</f>
        <v/>
      </c>
      <c r="E24" s="45" t="str">
        <f>IFERROR(INDEX(ROSTER!$AL$23:$AL$211,MATCH('2 (2)'!$B24,ROSTER!$B$23:$B$150,0),1),"")</f>
        <v/>
      </c>
      <c r="F24" s="45"/>
      <c r="G24" s="29"/>
      <c r="H24" s="45" t="str">
        <f t="shared" si="2"/>
        <v/>
      </c>
      <c r="I24" s="77" t="str" cm="1">
        <f t="array" ref="I24">IFERROR(INDEX(ROSTER!$B$24:$B$150,MATCH(1,INDEX(($I$15=ROSTER!E$24:E$150)*(COUNTIFS(I$7:I23,ROSTER!$B$24:$B$150)=0),0,1),0),1),"")</f>
        <v/>
      </c>
      <c r="J24" s="45" t="str">
        <f>IFERROR(INDEX(ROSTER!$C$24:$C$227,MATCH('2 (2)'!$I24,ROSTER!$B$24:$B$150,0),1),"")</f>
        <v/>
      </c>
      <c r="K24" s="45" t="str">
        <f>IFERROR(INDEX(ROSTER!$AK$23:$AK$211,MATCH('2 (2)'!$I24,ROSTER!$B$23:$B$150,0),1),"")</f>
        <v/>
      </c>
      <c r="L24" s="45" t="str">
        <f>IFERROR(INDEX(ROSTER!$AL$23:$AL$211,MATCH('2 (2)'!$I24,ROSTER!$B$23:$B$150,0),1),"")</f>
        <v/>
      </c>
      <c r="M24" s="45" t="s">
        <v>279</v>
      </c>
      <c r="O24" s="31"/>
    </row>
    <row r="25" spans="1:15" ht="16.5" customHeight="1">
      <c r="E25" s="1"/>
      <c r="F25" s="1"/>
    </row>
    <row r="26" spans="1:15" ht="16.5" customHeight="1">
      <c r="E26" s="1"/>
      <c r="F26" s="1"/>
    </row>
    <row r="27" spans="1:15" ht="16.5" customHeight="1">
      <c r="E27" s="1"/>
      <c r="F27" s="1"/>
    </row>
    <row r="28" spans="1:15" ht="16.5" customHeight="1">
      <c r="E28" s="1"/>
      <c r="F28" s="1"/>
    </row>
    <row r="29" spans="1:15" ht="16.5" customHeight="1">
      <c r="E29" s="1"/>
      <c r="F29" s="1"/>
    </row>
    <row r="30" spans="1:15" ht="16.5" customHeight="1">
      <c r="E30" s="1"/>
      <c r="F30" s="1"/>
    </row>
    <row r="31" spans="1:15" ht="16.5" customHeight="1">
      <c r="E31" s="1"/>
      <c r="F31" s="1"/>
    </row>
    <row r="32" spans="1:15" ht="16.5" customHeight="1">
      <c r="E32" s="1"/>
      <c r="F32" s="1"/>
    </row>
    <row r="33" spans="5:6" ht="16.5" customHeight="1">
      <c r="E33" s="1"/>
      <c r="F33" s="1"/>
    </row>
    <row r="34" spans="5:6" ht="18.75" customHeight="1">
      <c r="E34" s="1"/>
      <c r="F34" s="1"/>
    </row>
    <row r="35" spans="5:6" ht="16.5" customHeight="1">
      <c r="E35" s="1"/>
      <c r="F35" s="1"/>
    </row>
    <row r="36" spans="5:6" ht="16.5" customHeight="1">
      <c r="E36" s="1"/>
      <c r="F36" s="1"/>
    </row>
    <row r="37" spans="5:6" ht="17.850000000000001" customHeight="1">
      <c r="E37" s="1"/>
      <c r="F37" s="1"/>
    </row>
    <row r="38" spans="5:6" ht="16.5" customHeight="1">
      <c r="E38" s="1"/>
      <c r="F38" s="1"/>
    </row>
    <row r="39" spans="5:6" ht="16.5" customHeight="1"/>
    <row r="40" spans="5:6" ht="16.5" customHeight="1"/>
    <row r="41" spans="5:6" ht="16.5" customHeight="1"/>
    <row r="42" spans="5:6" ht="14.4"/>
    <row r="43" spans="5:6" ht="14.4"/>
    <row r="44" spans="5:6" ht="14.4"/>
    <row r="45" spans="5:6" ht="14.4"/>
    <row r="46" spans="5:6" ht="14.4"/>
    <row r="47" spans="5:6" ht="14.4"/>
    <row r="48" spans="5:6" ht="14.4"/>
    <row r="49" spans="7:7" ht="14.4"/>
    <row r="50" spans="7:7" ht="14.4"/>
    <row r="51" spans="7:7" ht="14.4"/>
    <row r="52" spans="7:7" ht="14.4"/>
    <row r="53" spans="7:7" ht="14.4"/>
    <row r="54" spans="7:7" ht="14.4">
      <c r="G54" s="35"/>
    </row>
    <row r="55" spans="7:7" ht="14.4">
      <c r="G55" s="36"/>
    </row>
    <row r="56" spans="7:7" ht="14.4">
      <c r="G56" s="36"/>
    </row>
    <row r="57" spans="7:7" ht="14.4">
      <c r="G57" s="36"/>
    </row>
    <row r="58" spans="7:7" ht="14.4">
      <c r="G58" s="36"/>
    </row>
    <row r="59" spans="7:7" ht="14.4">
      <c r="G59" s="36"/>
    </row>
  </sheetData>
  <protectedRanges>
    <protectedRange sqref="B7 I15 I7 B17 F18 M7 M17 F21" name="Range1"/>
    <protectedRange sqref="F17 M18:M24 M15 F15 F22:F24 F19:F20 F11:F13" name="Range1_1"/>
  </protectedRanges>
  <mergeCells count="8">
    <mergeCell ref="I15:J15"/>
    <mergeCell ref="B17:C17"/>
    <mergeCell ref="A1:E1"/>
    <mergeCell ref="F1:H1"/>
    <mergeCell ref="A2:M2"/>
    <mergeCell ref="E3:F3"/>
    <mergeCell ref="B7:C7"/>
    <mergeCell ref="I7:J7"/>
  </mergeCells>
  <conditionalFormatting sqref="A18:E24">
    <cfRule type="expression" dxfId="229" priority="6">
      <formula>MOD(ROW(A18),2)=0</formula>
    </cfRule>
  </conditionalFormatting>
  <conditionalFormatting sqref="H8:M14 A8:E16 F8:F24 H16:L16">
    <cfRule type="expression" dxfId="228" priority="7">
      <formula>MOD(ROW(A8),2)=0</formula>
    </cfRule>
  </conditionalFormatting>
  <conditionalFormatting sqref="H17:M24">
    <cfRule type="expression" dxfId="227" priority="2">
      <formula>MOD(ROW(H17),2)=0</formula>
    </cfRule>
  </conditionalFormatting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</sheetPr>
  <dimension ref="A1:O69"/>
  <sheetViews>
    <sheetView zoomScale="85" zoomScaleNormal="85" workbookViewId="0">
      <selection sqref="A1:E1"/>
    </sheetView>
  </sheetViews>
  <sheetFormatPr defaultColWidth="9" defaultRowHeight="23.25" customHeight="1"/>
  <cols>
    <col min="1" max="1" width="6" style="1" customWidth="1"/>
    <col min="2" max="2" width="25.6640625" style="1" customWidth="1"/>
    <col min="3" max="3" width="13.109375" style="1" bestFit="1" customWidth="1"/>
    <col min="4" max="4" width="16.5546875" style="1" customWidth="1"/>
    <col min="5" max="5" width="18.5546875" style="2" customWidth="1"/>
    <col min="6" max="6" width="17.44140625" style="2" customWidth="1"/>
    <col min="7" max="7" width="1.5546875" style="1" customWidth="1"/>
    <col min="8" max="8" width="5.5546875" style="1" customWidth="1"/>
    <col min="9" max="9" width="24.6640625" style="1" customWidth="1"/>
    <col min="10" max="10" width="18.5546875" style="1" customWidth="1"/>
    <col min="11" max="11" width="14" style="1" customWidth="1"/>
    <col min="12" max="12" width="22.44140625" style="1" customWidth="1"/>
    <col min="13" max="13" width="19.44140625" style="1" customWidth="1"/>
    <col min="14" max="14" width="16.44140625" style="1" customWidth="1"/>
    <col min="15" max="15" width="14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4"/>
    </row>
    <row r="3" spans="1:15" ht="21" customHeight="1">
      <c r="A3" s="101" t="s">
        <v>255</v>
      </c>
      <c r="B3" s="6" t="str">
        <f>LEFT(VLOOKUP("A*",ROSTER!E24:E70,1,0),4)</f>
        <v>A869</v>
      </c>
      <c r="C3" s="102"/>
      <c r="D3" s="51"/>
      <c r="E3" s="677">
        <f>ROSTER!E24</f>
        <v>46144</v>
      </c>
      <c r="F3" s="677"/>
      <c r="G3" s="42"/>
      <c r="I3" s="96" t="s">
        <v>256</v>
      </c>
    </row>
    <row r="4" spans="1:15" ht="18" customHeight="1">
      <c r="A4" s="51"/>
      <c r="B4" s="18" t="s">
        <v>257</v>
      </c>
      <c r="C4" s="19" t="str">
        <f>INDEX(ROSTER!$B$25:$B$150,MATCH("*FM*",ROSTER!E$25:E$227,0),1)</f>
        <v>Lê Thanh Hải</v>
      </c>
      <c r="D4" s="20" t="s">
        <v>258</v>
      </c>
      <c r="E4" s="34" t="str">
        <f>INDEX(ROSTER!$AL$25:$AL$211,MATCH('2'!C4,ROSTER!$B$25:$B$150,0),1)</f>
        <v>0979690783</v>
      </c>
      <c r="F4" s="103" t="s">
        <v>259</v>
      </c>
      <c r="G4" s="53"/>
      <c r="H4" s="51"/>
      <c r="I4" s="18" t="s">
        <v>260</v>
      </c>
      <c r="J4" s="19" t="str">
        <f>INDEX(ROSTER!$B$25:$B$150,MATCH("*TECH*",ROSTER!E$25:E$227,0),1)</f>
        <v>Huỳnh Tố Như</v>
      </c>
      <c r="K4" s="20" t="s">
        <v>258</v>
      </c>
      <c r="L4" s="34" t="str">
        <f>INDEX(ROSTER!$AL$25:$AL$211,MATCH('2'!J4,ROSTER!$B$25:$B$150,0),1)</f>
        <v>0702785789</v>
      </c>
      <c r="M4" s="42"/>
    </row>
    <row r="5" spans="1:15" ht="15.6">
      <c r="A5" s="51"/>
      <c r="B5" s="18" t="s">
        <v>262</v>
      </c>
      <c r="C5" s="19" t="str">
        <f>INDEX(ROSTER!$B$25:$B$150,MATCH("*QC*",ROSTER!E$25:E$227,0),1)</f>
        <v>Trần Phương</v>
      </c>
      <c r="D5" s="20" t="s">
        <v>258</v>
      </c>
      <c r="E5" s="34">
        <f>INDEX(ROSTER!$AL$25:$AL$211,MATCH('2'!C5,ROSTER!$B$25:$B$150,0),1)</f>
        <v>84986222241</v>
      </c>
      <c r="F5" s="99"/>
      <c r="G5" s="53"/>
      <c r="H5" s="51"/>
      <c r="I5" s="18" t="s">
        <v>263</v>
      </c>
      <c r="J5" s="19" t="str">
        <f>INDEX(ROSTER!$B$25:$B$150,MATCH("*PPC*",ROSTER!E$25:E$227,0),1)</f>
        <v>Trần Hoàng Nhung</v>
      </c>
      <c r="K5" s="20" t="s">
        <v>258</v>
      </c>
      <c r="L5" s="34" t="str">
        <f>INDEX(ROSTER!$AL$25:$AL$211,MATCH('2'!J5,ROSTER!$B$25:$B$150,0),1)</f>
        <v>0906852989</v>
      </c>
      <c r="M5" s="42"/>
    </row>
    <row r="6" spans="1:15" ht="14.4">
      <c r="A6" s="23" t="s">
        <v>264</v>
      </c>
      <c r="B6" s="23" t="s">
        <v>265</v>
      </c>
      <c r="C6" s="23" t="s">
        <v>266</v>
      </c>
      <c r="D6" s="23" t="s">
        <v>267</v>
      </c>
      <c r="E6" s="23" t="s">
        <v>268</v>
      </c>
      <c r="F6" s="23" t="s">
        <v>269</v>
      </c>
      <c r="G6" s="54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  <c r="O6" s="31" t="s">
        <v>261</v>
      </c>
    </row>
    <row r="7" spans="1:15" ht="16.5" customHeight="1">
      <c r="A7" s="26"/>
      <c r="B7" s="676" t="str">
        <f>$B$3&amp;"-EC"</f>
        <v>A869-EC</v>
      </c>
      <c r="C7" s="676"/>
      <c r="D7" s="30"/>
      <c r="E7" s="30"/>
      <c r="F7" s="30"/>
      <c r="G7" s="55"/>
      <c r="H7" s="26"/>
      <c r="I7" s="676" t="str">
        <f>$B$3&amp;"-EC@16H"</f>
        <v>A869-EC@16H</v>
      </c>
      <c r="J7" s="676"/>
      <c r="K7" s="30"/>
      <c r="L7" s="30"/>
      <c r="M7" s="28"/>
      <c r="O7" s="31" t="s">
        <v>270</v>
      </c>
    </row>
    <row r="8" spans="1:15" ht="16.5" customHeight="1">
      <c r="A8" s="45">
        <f>IF(B8="","",ROW(A1))</f>
        <v>1</v>
      </c>
      <c r="B8" s="77" t="str" cm="1">
        <f t="array" ref="B8">IFERROR(INDEX(ROSTER!$B$24:$B$150,MATCH(1,INDEX(($B$7=ROSTER!E$24:E$150)*(COUNTIFS(B$7:B7,ROSTER!$B$24:$B$150)=0),0,1),0),1),"")</f>
        <v>Phạm Ngọc Anh</v>
      </c>
      <c r="C8" s="45" t="str">
        <f>IFERROR(INDEX(ROSTER!$C$24:$C$227,MATCH('2'!$B8,ROSTER!$B$24:$B$150,0),1),"")</f>
        <v>VAE01348</v>
      </c>
      <c r="D8" s="45" t="str">
        <f>IFERROR(INDEX(ROSTER!$AK$23:$AK$211,MATCH('2'!$B8,ROSTER!$B$23:$B$150,0),1),"")</f>
        <v>B1 787</v>
      </c>
      <c r="E8" s="45" t="str">
        <f>IFERROR(INDEX(ROSTER!$AL$23:$AL$211,MATCH('2'!$B8,ROSTER!$B$23:$B$150,0),1),"")</f>
        <v>0902153933</v>
      </c>
      <c r="F8" s="45" t="s">
        <v>270</v>
      </c>
      <c r="G8" s="55"/>
      <c r="H8" s="45">
        <f t="shared" ref="H8:H9" si="0">IF(I8="","",ROW(A1))</f>
        <v>1</v>
      </c>
      <c r="I8" s="77" t="str" cm="1">
        <f t="array" ref="I8">IFERROR(INDEX(ROSTER!$B$24:$B$150,MATCH(1,INDEX(($I$7=ROSTER!E$24:E$150)*(COUNTIFS(I$7:I7,ROSTER!$B$24:$B$150)=0),0,1),0),1),"")</f>
        <v>Hoàng Sơn Hà</v>
      </c>
      <c r="J8" s="45" t="str">
        <f>IFERROR(INDEX(ROSTER!$C$24:$C$227,MATCH('2'!$I8,ROSTER!$B$24:$B$150,0),1),"")</f>
        <v>VAE00725</v>
      </c>
      <c r="K8" s="45" t="str">
        <f>IFERROR(INDEX(ROSTER!$AK$23:$AK$211,MATCH('2'!$I8,ROSTER!$B$23:$B$150,0),1),"")</f>
        <v>B1 787</v>
      </c>
      <c r="L8" s="45" t="str">
        <f>IFERROR(INDEX(ROSTER!$AL$23:$AL$211,MATCH('2'!$I8,ROSTER!$B$23:$B$150,0),1),"")</f>
        <v>0904321509</v>
      </c>
      <c r="M8" s="45" t="s">
        <v>270</v>
      </c>
      <c r="O8" s="31" t="s">
        <v>271</v>
      </c>
    </row>
    <row r="9" spans="1:15" ht="16.5" customHeight="1">
      <c r="A9" s="45">
        <f t="shared" ref="A9:A22" si="1">IF(B9="","",ROW(A2))</f>
        <v>2</v>
      </c>
      <c r="B9" s="77" t="str" cm="1">
        <f t="array" ref="B9">IFERROR(INDEX(ROSTER!$B$24:$B$150,MATCH(1,INDEX(($B$7=ROSTER!E$24:E$150)*(COUNTIFS(B$7:B8,ROSTER!$B$24:$B$150)=0),0,1),0),1),"")</f>
        <v>Hồ Sĩ Út</v>
      </c>
      <c r="C9" s="45" t="str">
        <f>IFERROR(INDEX(ROSTER!$C$24:$C$227,MATCH('2'!$B9,ROSTER!$B$24:$B$150,0),1),"")</f>
        <v>VAE02854</v>
      </c>
      <c r="D9" s="45" t="str">
        <f>IFERROR(INDEX(ROSTER!$AK$23:$AK$211,MATCH('2'!$B9,ROSTER!$B$23:$B$150,0),1),"")</f>
        <v>B1 787</v>
      </c>
      <c r="E9" s="45" t="str">
        <f>IFERROR(INDEX(ROSTER!$AL$23:$AL$211,MATCH('2'!$B9,ROSTER!$B$23:$B$150,0),1),"")</f>
        <v>0344242223</v>
      </c>
      <c r="F9" s="45" t="s">
        <v>270</v>
      </c>
      <c r="G9" s="55"/>
      <c r="H9" s="45">
        <f t="shared" si="0"/>
        <v>2</v>
      </c>
      <c r="I9" s="77" t="str" cm="1">
        <f t="array" ref="I9">IFERROR(INDEX(ROSTER!$B$24:$B$150,MATCH(1,INDEX(($I$7=ROSTER!E$24:E$150)*(COUNTIFS(I$7:I8,ROSTER!$B$24:$B$150)=0),0,1),0),1),"")</f>
        <v>Dương Viết Trìu</v>
      </c>
      <c r="J9" s="45" t="str">
        <f>IFERROR(INDEX(ROSTER!$C$24:$C$227,MATCH('2'!$I9,ROSTER!$B$24:$B$150,0),1),"")</f>
        <v>VAE03250</v>
      </c>
      <c r="K9" s="45" t="str">
        <f>IFERROR(INDEX(ROSTER!$AK$23:$AK$211,MATCH('2'!$I9,ROSTER!$B$23:$B$150,0),1),"")</f>
        <v>B1 B787/A321</v>
      </c>
      <c r="L9" s="45" t="str">
        <f>IFERROR(INDEX(ROSTER!$AL$23:$AL$211,MATCH('2'!$I9,ROSTER!$B$23:$B$150,0),1),"")</f>
        <v>0983990518</v>
      </c>
      <c r="M9" s="45"/>
      <c r="O9" s="31" t="s">
        <v>272</v>
      </c>
    </row>
    <row r="10" spans="1:15" ht="16.5" customHeight="1">
      <c r="A10" s="45">
        <f t="shared" si="1"/>
        <v>3</v>
      </c>
      <c r="B10" s="77" t="str" cm="1">
        <f t="array" ref="B10">IFERROR(INDEX(ROSTER!$B$24:$B$150,MATCH(1,INDEX(($B$7=ROSTER!E$24:E$150)*(COUNTIFS(B$7:B9,ROSTER!$B$24:$B$150)=0),0,1),0),1),"")</f>
        <v>Phạm Minh Tuấn</v>
      </c>
      <c r="C10" s="45" t="str">
        <f>IFERROR(INDEX(ROSTER!$C$24:$C$227,MATCH('2'!$B10,ROSTER!$B$24:$B$150,0),1),"")</f>
        <v>VAE00763</v>
      </c>
      <c r="D10" s="45" t="str">
        <f>IFERROR(INDEX(ROSTER!$AK$23:$AK$211,MATCH('2'!$B10,ROSTER!$B$23:$B$150,0),1),"")</f>
        <v>QM 787</v>
      </c>
      <c r="E10" s="45" t="str">
        <f>IFERROR(INDEX(ROSTER!$AL$23:$AL$211,MATCH('2'!$B10,ROSTER!$B$23:$B$150,0),1),"")</f>
        <v>0903128278</v>
      </c>
      <c r="F10" s="45"/>
      <c r="G10" s="354"/>
      <c r="H10" s="45">
        <f t="shared" ref="H10:H15" si="2">IF(I10="","",ROW(A3))</f>
        <v>3</v>
      </c>
      <c r="I10" s="77" t="str" cm="1">
        <f t="array" ref="I10">IFERROR(INDEX(ROSTER!$B$24:$B$150,MATCH(1,INDEX(($I$7=ROSTER!E$24:E$150)*(COUNTIFS(I$7:I9,ROSTER!$B$24:$B$150)=0),0,1),0),1),"")</f>
        <v>Vũ Văn Mạnh</v>
      </c>
      <c r="J10" s="45" t="str">
        <f>IFERROR(INDEX(ROSTER!$C$24:$C$227,MATCH('2'!$I10,ROSTER!$B$24:$B$150,0),1),"")</f>
        <v>VAE03240</v>
      </c>
      <c r="K10" s="45" t="str">
        <f>IFERROR(INDEX(ROSTER!$AK$23:$AK$211,MATCH('2'!$I10,ROSTER!$B$23:$B$150,0),1),"")</f>
        <v>B1 B787/A321</v>
      </c>
      <c r="L10" s="45" t="str">
        <f>IFERROR(INDEX(ROSTER!$AL$23:$AL$211,MATCH('2'!$I10,ROSTER!$B$23:$B$150,0),1),"")</f>
        <v>0968697183</v>
      </c>
      <c r="M10" s="45"/>
      <c r="O10" s="285"/>
    </row>
    <row r="11" spans="1:15" ht="16.5" customHeight="1">
      <c r="A11" s="45">
        <f t="shared" si="1"/>
        <v>4</v>
      </c>
      <c r="B11" s="77" t="str" cm="1">
        <f t="array" ref="B11">IFERROR(INDEX(ROSTER!$B$24:$B$150,MATCH(1,INDEX(($B$7=ROSTER!E$24:E$150)*(COUNTIFS(B$7:B10,ROSTER!$B$24:$B$150)=0),0,1),0),1),"")</f>
        <v>Nguyễn Anh Tuấn</v>
      </c>
      <c r="C11" s="45" t="str">
        <f>IFERROR(INDEX(ROSTER!$C$24:$C$227,MATCH('2'!$B11,ROSTER!$B$24:$B$150,0),1),"")</f>
        <v>VAE02373</v>
      </c>
      <c r="D11" s="45" t="str">
        <f>IFERROR(INDEX(ROSTER!$AK$23:$AK$211,MATCH('2'!$B11,ROSTER!$B$23:$B$150,0),1),"")</f>
        <v>QM 787</v>
      </c>
      <c r="E11" s="45" t="str">
        <f>IFERROR(INDEX(ROSTER!$AL$23:$AL$211,MATCH('2'!$B11,ROSTER!$B$23:$B$150,0),1),"")</f>
        <v>0988034352</v>
      </c>
      <c r="F11" s="45"/>
      <c r="G11" s="354"/>
      <c r="H11" s="45">
        <f t="shared" si="2"/>
        <v>4</v>
      </c>
      <c r="I11" s="77" t="str" cm="1">
        <f t="array" ref="I11">IFERROR(INDEX(ROSTER!$B$24:$B$150,MATCH(1,INDEX(($I$7=ROSTER!E$24:E$150)*(COUNTIFS(I$7:I10,ROSTER!$B$24:$B$150)=0),0,1),0),1),"")</f>
        <v>Đoàn Mạnh Quyết</v>
      </c>
      <c r="J11" s="45" t="str">
        <f>IFERROR(INDEX(ROSTER!$C$24:$C$227,MATCH('2'!$I11,ROSTER!$B$24:$B$150,0),1),"")</f>
        <v>VAE00521</v>
      </c>
      <c r="K11" s="45" t="str">
        <f>IFERROR(INDEX(ROSTER!$AK$23:$AK$211,MATCH('2'!$I11,ROSTER!$B$23:$B$150,0),1),"")</f>
        <v>QM 787</v>
      </c>
      <c r="L11" s="45" t="str">
        <f>IFERROR(INDEX(ROSTER!$AL$23:$AL$211,MATCH('2'!$I11,ROSTER!$B$23:$B$150,0),1),"")</f>
        <v>0979789920</v>
      </c>
      <c r="M11" s="336"/>
      <c r="O11" s="285"/>
    </row>
    <row r="12" spans="1:15" ht="16.5" customHeight="1">
      <c r="A12" s="45">
        <f t="shared" si="1"/>
        <v>5</v>
      </c>
      <c r="B12" s="77" t="str" cm="1">
        <f t="array" ref="B12">IFERROR(INDEX(ROSTER!$B$24:$B$150,MATCH(1,INDEX(($B$7=ROSTER!E$24:E$150)*(COUNTIFS(B$7:B11,ROSTER!$B$24:$B$150)=0),0,1),0),1),"")</f>
        <v>Đặng Quang Bảo</v>
      </c>
      <c r="C12" s="45" t="str">
        <f>IFERROR(INDEX(ROSTER!$C$24:$C$227,MATCH('2'!$B12,ROSTER!$B$24:$B$150,0),1),"")</f>
        <v>VAE03610</v>
      </c>
      <c r="D12" s="45" t="str">
        <f>IFERROR(INDEX(ROSTER!$AK$23:$AK$211,MATCH('2'!$B12,ROSTER!$B$23:$B$150,0),1),"")</f>
        <v>QM PP</v>
      </c>
      <c r="E12" s="45" t="str">
        <f>IFERROR(INDEX(ROSTER!$AL$23:$AL$211,MATCH('2'!$B12,ROSTER!$B$23:$B$150,0),1),"")</f>
        <v>0326718845</v>
      </c>
      <c r="F12" s="45"/>
      <c r="G12" s="354"/>
      <c r="H12" s="45">
        <f t="shared" si="2"/>
        <v>5</v>
      </c>
      <c r="I12" s="77" t="str" cm="1">
        <f t="array" ref="I12">IFERROR(INDEX(ROSTER!$B$24:$B$150,MATCH(1,INDEX(($I$7=ROSTER!E$24:E$150)*(COUNTIFS(I$7:I11,ROSTER!$B$24:$B$150)=0),0,1),0),1),"")</f>
        <v>Phạm Hùng</v>
      </c>
      <c r="J12" s="45" t="str">
        <f>IFERROR(INDEX(ROSTER!$C$24:$C$227,MATCH('2'!$I12,ROSTER!$B$24:$B$150,0),1),"")</f>
        <v>VAE01771</v>
      </c>
      <c r="K12" s="45" t="str">
        <f>IFERROR(INDEX(ROSTER!$AK$23:$AK$211,MATCH('2'!$I12,ROSTER!$B$23:$B$150,0),1),"")</f>
        <v>QM AF</v>
      </c>
      <c r="L12" s="45" t="str">
        <f>IFERROR(INDEX(ROSTER!$AL$23:$AL$211,MATCH('2'!$I12,ROSTER!$B$23:$B$150,0),1),"")</f>
        <v>0908489886</v>
      </c>
      <c r="M12" s="336"/>
      <c r="O12" s="285"/>
    </row>
    <row r="13" spans="1:15" ht="16.5" customHeight="1">
      <c r="A13" s="45">
        <f t="shared" si="1"/>
        <v>6</v>
      </c>
      <c r="B13" s="77" t="str" cm="1">
        <f t="array" ref="B13">IFERROR(INDEX(ROSTER!$B$24:$B$150,MATCH(1,INDEX(($B$7=ROSTER!E$24:E$150)*(COUNTIFS(B$7:B12,ROSTER!$B$24:$B$150)=0),0,1),0),1),"")</f>
        <v>Vũ Tuấn Tú</v>
      </c>
      <c r="C13" s="45" t="str">
        <f>IFERROR(INDEX(ROSTER!$C$24:$C$227,MATCH('2'!$B13,ROSTER!$B$24:$B$150,0),1),"")</f>
        <v>VAE03602</v>
      </c>
      <c r="D13" s="45" t="str">
        <f>IFERROR(INDEX(ROSTER!$AK$23:$AK$211,MATCH('2'!$B13,ROSTER!$B$23:$B$150,0),1),"")</f>
        <v>QM AF</v>
      </c>
      <c r="E13" s="45" t="str">
        <f>IFERROR(INDEX(ROSTER!$AL$23:$AL$211,MATCH('2'!$B13,ROSTER!$B$23:$B$150,0),1),"")</f>
        <v>0774768007</v>
      </c>
      <c r="F13" s="45" t="s">
        <v>274</v>
      </c>
      <c r="G13" s="354"/>
      <c r="H13" s="45">
        <f t="shared" si="2"/>
        <v>6</v>
      </c>
      <c r="I13" s="77" t="str" cm="1">
        <f t="array" ref="I13">IFERROR(INDEX(ROSTER!$B$24:$B$150,MATCH(1,INDEX(($I$7=ROSTER!E$24:E$150)*(COUNTIFS(I$7:I12,ROSTER!$B$24:$B$150)=0),0,1),0),1),"")</f>
        <v>Nguyễn Văn Thái</v>
      </c>
      <c r="J13" s="45" t="str">
        <f>IFERROR(INDEX(ROSTER!$C$24:$C$227,MATCH('2'!$I13,ROSTER!$B$24:$B$150,0),1),"")</f>
        <v>VAE03591</v>
      </c>
      <c r="K13" s="45" t="str">
        <f>IFERROR(INDEX(ROSTER!$AK$23:$AK$211,MATCH('2'!$I13,ROSTER!$B$23:$B$150,0),1),"")</f>
        <v>QM PP</v>
      </c>
      <c r="L13" s="45" t="str">
        <f>IFERROR(INDEX(ROSTER!$AL$23:$AL$211,MATCH('2'!$I13,ROSTER!$B$23:$B$150,0),1),"")</f>
        <v>0938235487</v>
      </c>
      <c r="M13" s="336"/>
      <c r="O13" s="285"/>
    </row>
    <row r="14" spans="1:15" ht="16.5" customHeight="1">
      <c r="A14" s="45">
        <f t="shared" si="1"/>
        <v>7</v>
      </c>
      <c r="B14" s="77" t="str" cm="1">
        <f t="array" ref="B14">IFERROR(INDEX(ROSTER!$B$24:$B$150,MATCH(1,INDEX(($B$7=ROSTER!E$24:E$150)*(COUNTIFS(B$7:B13,ROSTER!$B$24:$B$150)=0),0,1),0),1),"")</f>
        <v>Trần Trung Tín</v>
      </c>
      <c r="C14" s="45" t="str">
        <f>IFERROR(INDEX(ROSTER!$C$24:$C$227,MATCH('2'!$B14,ROSTER!$B$24:$B$150,0),1),"")</f>
        <v>VAE03612</v>
      </c>
      <c r="D14" s="45" t="str">
        <f>IFERROR(INDEX(ROSTER!$AK$23:$AK$211,MATCH('2'!$B14,ROSTER!$B$23:$B$150,0),1),"")</f>
        <v>QM AF</v>
      </c>
      <c r="E14" s="45" t="str">
        <f>IFERROR(INDEX(ROSTER!$AL$23:$AL$211,MATCH('2'!$B14,ROSTER!$B$23:$B$150,0),1),"")</f>
        <v>0834603606</v>
      </c>
      <c r="F14" s="45" t="s">
        <v>279</v>
      </c>
      <c r="G14" s="354"/>
      <c r="H14" s="45">
        <f t="shared" si="2"/>
        <v>7</v>
      </c>
      <c r="I14" s="77" t="str" cm="1">
        <f t="array" ref="I14">IFERROR(INDEX(ROSTER!$B$24:$B$150,MATCH(1,INDEX(($I$7=ROSTER!E$24:E$150)*(COUNTIFS(I$7:I13,ROSTER!$B$24:$B$150)=0),0,1),0),1),"")</f>
        <v>Nguyễn Phan Hoàng Long</v>
      </c>
      <c r="J14" s="45" t="str">
        <f>IFERROR(INDEX(ROSTER!$C$24:$C$227,MATCH('2'!$I14,ROSTER!$B$24:$B$150,0),1),"")</f>
        <v>VAE03596</v>
      </c>
      <c r="K14" s="45" t="str">
        <f>IFERROR(INDEX(ROSTER!$AK$23:$AK$211,MATCH('2'!$I14,ROSTER!$B$23:$B$150,0),1),"")</f>
        <v>QM AF</v>
      </c>
      <c r="L14" s="45" t="str">
        <f>IFERROR(INDEX(ROSTER!$AL$23:$AL$211,MATCH('2'!$I14,ROSTER!$B$23:$B$150,0),1),"")</f>
        <v>0967103203</v>
      </c>
      <c r="M14" s="336"/>
      <c r="O14" s="285"/>
    </row>
    <row r="15" spans="1:15" ht="16.5" customHeight="1">
      <c r="A15" s="45">
        <f t="shared" si="1"/>
        <v>8</v>
      </c>
      <c r="B15" s="77" t="str" cm="1">
        <f t="array" ref="B15">IFERROR(INDEX(ROSTER!$B$24:$B$150,MATCH(1,INDEX(($B$7=ROSTER!E$24:E$150)*(COUNTIFS(B$7:B14,ROSTER!$B$24:$B$150)=0),0,1),0),1),"")</f>
        <v>Nguyễn Ngọc Đức</v>
      </c>
      <c r="C15" s="45" t="str">
        <f>IFERROR(INDEX(ROSTER!$C$24:$C$227,MATCH('2'!$B15,ROSTER!$B$24:$B$150,0),1),"")</f>
        <v>VAE04023</v>
      </c>
      <c r="D15" s="45" t="str">
        <f>IFERROR(INDEX(ROSTER!$AK$23:$AK$211,MATCH('2'!$B15,ROSTER!$B$23:$B$150,0),1),"")</f>
        <v>MECH</v>
      </c>
      <c r="E15" s="45" t="str">
        <f>IFERROR(INDEX(ROSTER!$AL$23:$AL$211,MATCH('2'!$B15,ROSTER!$B$23:$B$150,0),1),"")</f>
        <v>0825070997</v>
      </c>
      <c r="F15" s="45" t="s">
        <v>279</v>
      </c>
      <c r="G15" s="354"/>
      <c r="H15" s="45">
        <f t="shared" si="2"/>
        <v>8</v>
      </c>
      <c r="I15" s="77" t="str" cm="1">
        <f t="array" ref="I15">IFERROR(INDEX(ROSTER!$B$24:$B$150,MATCH(1,INDEX(($I$7=ROSTER!E$24:E$150)*(COUNTIFS(I$7:I14,ROSTER!$B$24:$B$150)=0),0,1),0),1),"")</f>
        <v>Vũ Quang Vinh</v>
      </c>
      <c r="J15" s="45" t="str">
        <f>IFERROR(INDEX(ROSTER!$C$24:$C$227,MATCH('2'!$I15,ROSTER!$B$24:$B$150,0),1),"")</f>
        <v>VAE03617</v>
      </c>
      <c r="K15" s="45" t="str">
        <f>IFERROR(INDEX(ROSTER!$AK$23:$AK$211,MATCH('2'!$I15,ROSTER!$B$23:$B$150,0),1),"")</f>
        <v>QM AF</v>
      </c>
      <c r="L15" s="45" t="str">
        <f>IFERROR(INDEX(ROSTER!$AL$23:$AL$211,MATCH('2'!$I15,ROSTER!$B$23:$B$150,0),1),"")</f>
        <v>0773781627</v>
      </c>
      <c r="M15" s="45" t="s">
        <v>279</v>
      </c>
      <c r="O15" s="285"/>
    </row>
    <row r="16" spans="1:15" ht="16.5" customHeight="1">
      <c r="A16" s="45">
        <f t="shared" si="1"/>
        <v>9</v>
      </c>
      <c r="B16" s="77" t="str" cm="1">
        <f t="array" ref="B16">IFERROR(INDEX(ROSTER!$B$24:$B$150,MATCH(1,INDEX(($B$7=ROSTER!E$24:E$150)*(COUNTIFS(B$7:B15,ROSTER!$B$24:$B$150)=0),0,1),0),1),"")</f>
        <v>Châu Nghi</v>
      </c>
      <c r="C16" s="45" t="str">
        <f>IFERROR(INDEX(ROSTER!$C$24:$C$227,MATCH('2'!$B16,ROSTER!$B$24:$B$150,0),1),"")</f>
        <v>HVTT</v>
      </c>
      <c r="D16" s="45">
        <f>IFERROR(INDEX(ROSTER!$AK$23:$AK$211,MATCH('2'!$B16,ROSTER!$B$23:$B$150,0),1),"")</f>
        <v>0</v>
      </c>
      <c r="E16" s="45" t="str">
        <f>IFERROR(INDEX(ROSTER!$AL$23:$AL$211,MATCH('2'!$B16,ROSTER!$B$23:$B$150,0),1),"")</f>
        <v>0933221105</v>
      </c>
      <c r="F16" s="45" t="s">
        <v>274</v>
      </c>
      <c r="G16" s="354"/>
      <c r="H16" s="45">
        <f t="shared" ref="H16:H32" si="3">IF(I16="","",ROW(A9))</f>
        <v>9</v>
      </c>
      <c r="I16" s="77" t="str" cm="1">
        <f t="array" ref="I16">IFERROR(INDEX(ROSTER!$B$24:$B$150,MATCH(1,INDEX(($I$7=ROSTER!E$24:E$150)*(COUNTIFS(I$7:I15,ROSTER!$B$24:$B$150)=0),0,1),0),1),"")</f>
        <v>Dương Minh Tuấn</v>
      </c>
      <c r="J16" s="45" t="str">
        <f>IFERROR(INDEX(ROSTER!$C$24:$C$227,MATCH('2'!$I16,ROSTER!$B$24:$B$150,0),1),"")</f>
        <v>VAE04035</v>
      </c>
      <c r="K16" s="45" t="str">
        <f>IFERROR(INDEX(ROSTER!$AK$23:$AK$211,MATCH('2'!$I16,ROSTER!$B$23:$B$150,0),1),"")</f>
        <v>MECH</v>
      </c>
      <c r="L16" s="45" t="str">
        <f>IFERROR(INDEX(ROSTER!$AL$23:$AL$211,MATCH('2'!$I16,ROSTER!$B$23:$B$150,0),1),"")</f>
        <v>0938930981</v>
      </c>
      <c r="M16" s="45" t="s">
        <v>279</v>
      </c>
      <c r="O16" s="285"/>
    </row>
    <row r="17" spans="1:15" ht="16.5" customHeight="1">
      <c r="A17" s="45">
        <f t="shared" si="1"/>
        <v>10</v>
      </c>
      <c r="B17" s="77" t="str" cm="1">
        <f t="array" ref="B17">IFERROR(INDEX(ROSTER!$B$24:$B$150,MATCH(1,INDEX(($B$7=ROSTER!E$24:E$150)*(COUNTIFS(B$7:B16,ROSTER!$B$24:$B$150)=0),0,1),0),1),"")</f>
        <v>Nguyễn Quang Huy(Đ2)</v>
      </c>
      <c r="C17" s="45" t="str">
        <f>IFERROR(INDEX(ROSTER!$C$24:$C$227,MATCH('2'!$B17,ROSTER!$B$24:$B$150,0),1),"")</f>
        <v>VAE04024</v>
      </c>
      <c r="D17" s="45">
        <f>IFERROR(INDEX(ROSTER!$AK$23:$AK$211,MATCH('2'!$B17,ROSTER!$B$23:$B$150,0),1),"")</f>
        <v>0</v>
      </c>
      <c r="E17" s="45">
        <f>IFERROR(INDEX(ROSTER!$AL$23:$AL$211,MATCH('2'!$B17,ROSTER!$B$23:$B$150,0),1),"")</f>
        <v>0</v>
      </c>
      <c r="F17" s="45"/>
      <c r="G17" s="55"/>
      <c r="H17" s="45">
        <f t="shared" si="3"/>
        <v>10</v>
      </c>
      <c r="I17" s="77" t="str" cm="1">
        <f t="array" ref="I17">IFERROR(INDEX(ROSTER!$B$24:$B$150,MATCH(1,INDEX(($I$7=ROSTER!E$24:E$150)*(COUNTIFS(I$7:I16,ROSTER!$B$24:$B$150)=0),0,1),0),1),"")</f>
        <v>Nguyễn Thành Trung</v>
      </c>
      <c r="J17" s="45" t="str">
        <f>IFERROR(INDEX(ROSTER!$C$24:$C$227,MATCH('2'!$I17,ROSTER!$B$24:$B$150,0),1),"")</f>
        <v>VAE04031</v>
      </c>
      <c r="K17" s="45" t="str">
        <f>IFERROR(INDEX(ROSTER!$AK$23:$AK$211,MATCH('2'!$I17,ROSTER!$B$23:$B$150,0),1),"")</f>
        <v>MECH</v>
      </c>
      <c r="L17" s="45" t="str">
        <f>IFERROR(INDEX(ROSTER!$AL$23:$AL$211,MATCH('2'!$I17,ROSTER!$B$23:$B$150,0),1),"")</f>
        <v>0962516841</v>
      </c>
      <c r="M17" s="336"/>
      <c r="O17" s="31" t="s">
        <v>273</v>
      </c>
    </row>
    <row r="18" spans="1:15" ht="16.5" customHeight="1">
      <c r="A18" s="45">
        <f t="shared" si="1"/>
        <v>11</v>
      </c>
      <c r="B18" s="77" t="str" cm="1">
        <f t="array" ref="B18">IFERROR(INDEX(ROSTER!$B$24:$B$150,MATCH(1,INDEX(($B$7=ROSTER!E$24:E$150)*(COUNTIFS(B$7:B17,ROSTER!$B$24:$B$150)=0),0,1),0),1),"")</f>
        <v>Đỗ Quang Trường</v>
      </c>
      <c r="C18" s="45" t="str">
        <f>IFERROR(INDEX(ROSTER!$C$24:$C$227,MATCH('2'!$B18,ROSTER!$B$24:$B$150,0),1),"")</f>
        <v>VAE04021</v>
      </c>
      <c r="D18" s="45">
        <f>IFERROR(INDEX(ROSTER!$AK$23:$AK$211,MATCH('2'!$B18,ROSTER!$B$23:$B$150,0),1),"")</f>
        <v>0</v>
      </c>
      <c r="E18" s="45">
        <f>IFERROR(INDEX(ROSTER!$AL$23:$AL$211,MATCH('2'!$B18,ROSTER!$B$23:$B$150,0),1),"")</f>
        <v>0</v>
      </c>
      <c r="F18" s="45" t="s">
        <v>274</v>
      </c>
      <c r="G18" s="55"/>
      <c r="H18" s="45">
        <f t="shared" si="3"/>
        <v>11</v>
      </c>
      <c r="I18" s="77" t="str" cm="1">
        <f t="array" ref="I18">IFERROR(INDEX(ROSTER!$B$24:$B$150,MATCH(1,INDEX(($I$7=ROSTER!E$24:E$150)*(COUNTIFS(I$7:I17,ROSTER!$B$24:$B$150)=0),0,1),0),1),"")</f>
        <v>Nguyễn Duy Khang</v>
      </c>
      <c r="J18" s="45" t="str">
        <f>IFERROR(INDEX(ROSTER!$C$24:$C$227,MATCH('2'!$I18,ROSTER!$B$24:$B$150,0),1),"")</f>
        <v>VAE03607</v>
      </c>
      <c r="K18" s="45" t="str">
        <f>IFERROR(INDEX(ROSTER!$AK$23:$AK$211,MATCH('2'!$I18,ROSTER!$B$23:$B$150,0),1),"")</f>
        <v>QM AF</v>
      </c>
      <c r="L18" s="45" t="str">
        <f>IFERROR(INDEX(ROSTER!$AL$23:$AL$211,MATCH('2'!$I18,ROSTER!$B$23:$B$150,0),1),"")</f>
        <v>0935594624</v>
      </c>
      <c r="M18" s="45" t="s">
        <v>274</v>
      </c>
      <c r="O18" s="31" t="s">
        <v>259</v>
      </c>
    </row>
    <row r="19" spans="1:15" ht="16.5" customHeight="1">
      <c r="A19" s="45">
        <f t="shared" si="1"/>
        <v>12</v>
      </c>
      <c r="B19" s="77" t="str" cm="1">
        <f t="array" ref="B19">IFERROR(INDEX(ROSTER!$B$24:$B$150,MATCH(1,INDEX(($B$7=ROSTER!E$24:E$150)*(COUNTIFS(B$7:B18,ROSTER!$B$24:$B$150)=0),0,1),0),1),"")</f>
        <v>Đặng Phương Nam</v>
      </c>
      <c r="C19" s="45" t="str">
        <f>IFERROR(INDEX(ROSTER!$C$24:$C$227,MATCH('2'!$B19,ROSTER!$B$24:$B$150,0),1),"")</f>
        <v xml:space="preserve">VAE04213  </v>
      </c>
      <c r="D19" s="45">
        <f>IFERROR(INDEX(ROSTER!$AK$23:$AK$211,MATCH('2'!$B19,ROSTER!$B$23:$B$150,0),1),"")</f>
        <v>0</v>
      </c>
      <c r="E19" s="45">
        <f>IFERROR(INDEX(ROSTER!$AL$23:$AL$211,MATCH('2'!$B19,ROSTER!$B$23:$B$150,0),1),"")</f>
        <v>0</v>
      </c>
      <c r="F19" s="45" t="s">
        <v>274</v>
      </c>
      <c r="G19" s="29"/>
      <c r="H19" s="45">
        <f t="shared" si="3"/>
        <v>12</v>
      </c>
      <c r="I19" s="77" t="str" cm="1">
        <f t="array" ref="I19">IFERROR(INDEX(ROSTER!$B$24:$B$150,MATCH(1,INDEX(($I$7=ROSTER!E$24:E$150)*(COUNTIFS(I$7:I18,ROSTER!$B$24:$B$150)=0),0,1),0),1),"")</f>
        <v>Lê Trần Thiên Cương</v>
      </c>
      <c r="J19" s="45" t="str">
        <f>IFERROR(INDEX(ROSTER!$C$24:$C$227,MATCH('2'!$I19,ROSTER!$B$24:$B$150,0),1),"")</f>
        <v>VAE04203</v>
      </c>
      <c r="K19" s="45" t="str">
        <f>IFERROR(INDEX(ROSTER!$AK$23:$AK$211,MATCH('2'!$I19,ROSTER!$B$23:$B$150,0),1),"")</f>
        <v>MECH</v>
      </c>
      <c r="L19" s="45" t="str">
        <f>IFERROR(INDEX(ROSTER!$AL$23:$AL$211,MATCH('2'!$I19,ROSTER!$B$23:$B$150,0),1),"")</f>
        <v>0867773318</v>
      </c>
      <c r="M19" s="45" t="s">
        <v>274</v>
      </c>
      <c r="O19" s="285"/>
    </row>
    <row r="20" spans="1:15" ht="16.5" customHeight="1">
      <c r="A20" s="45">
        <f t="shared" si="1"/>
        <v>13</v>
      </c>
      <c r="B20" s="77" t="str" cm="1">
        <f t="array" ref="B20">IFERROR(INDEX(ROSTER!$B$24:$B$150,MATCH(1,INDEX(($B$7=ROSTER!E$24:E$150)*(COUNTIFS(B$7:B19,ROSTER!$B$24:$B$150)=0),0,1),0),1),"")</f>
        <v>Trần Bảo Long</v>
      </c>
      <c r="C20" s="45" t="str">
        <f>IFERROR(INDEX(ROSTER!$C$24:$C$227,MATCH('2'!$B20,ROSTER!$B$24:$B$150,0),1),"")</f>
        <v>VAE04032</v>
      </c>
      <c r="D20" s="45">
        <f>IFERROR(INDEX(ROSTER!$AK$23:$AK$211,MATCH('2'!$B20,ROSTER!$B$23:$B$150,0),1),"")</f>
        <v>0</v>
      </c>
      <c r="E20" s="45">
        <f>IFERROR(INDEX(ROSTER!$AL$23:$AL$211,MATCH('2'!$B20,ROSTER!$B$23:$B$150,0),1),"")</f>
        <v>0</v>
      </c>
      <c r="F20" s="45"/>
      <c r="G20" s="29"/>
      <c r="H20" s="45">
        <f t="shared" si="3"/>
        <v>13</v>
      </c>
      <c r="I20" s="77" t="str" cm="1">
        <f t="array" ref="I20">IFERROR(INDEX(ROSTER!$B$24:$B$150,MATCH(1,INDEX(($I$7=ROSTER!E$24:E$150)*(COUNTIFS(I$7:I19,ROSTER!$B$24:$B$150)=0),0,1),0),1),"")</f>
        <v>Thân Minh Nguyên</v>
      </c>
      <c r="J20" s="45" t="str">
        <f>IFERROR(INDEX(ROSTER!$C$24:$C$227,MATCH('2'!$I20,ROSTER!$B$24:$B$150,0),1),"")</f>
        <v>VAE04211</v>
      </c>
      <c r="K20" s="45" t="str">
        <f>IFERROR(INDEX(ROSTER!$AK$23:$AK$211,MATCH('2'!$I20,ROSTER!$B$23:$B$150,0),1),"")</f>
        <v>MECH</v>
      </c>
      <c r="L20" s="45" t="str">
        <f>IFERROR(INDEX(ROSTER!$AL$23:$AL$211,MATCH('2'!$I20,ROSTER!$B$23:$B$150,0),1),"")</f>
        <v>0366492128</v>
      </c>
      <c r="M20" s="45" t="s">
        <v>274</v>
      </c>
      <c r="O20" s="285"/>
    </row>
    <row r="21" spans="1:15" ht="16.5" customHeight="1">
      <c r="A21" s="45">
        <f t="shared" si="1"/>
        <v>14</v>
      </c>
      <c r="B21" s="77" t="str" cm="1">
        <f t="array" ref="B21">IFERROR(INDEX(ROSTER!$B$24:$B$150,MATCH(1,INDEX(($B$7=ROSTER!E$24:E$150)*(COUNTIFS(B$7:B20,ROSTER!$B$24:$B$150)=0),0,1),0),1),"")</f>
        <v>Hoàng Nghĩa Thuận</v>
      </c>
      <c r="C21" s="45" t="str">
        <f>IFERROR(INDEX(ROSTER!$C$24:$C$227,MATCH('2'!$B21,ROSTER!$B$24:$B$150,0),1),"")</f>
        <v>VAE04048</v>
      </c>
      <c r="D21" s="45">
        <f>IFERROR(INDEX(ROSTER!$AK$23:$AK$211,MATCH('2'!$B21,ROSTER!$B$23:$B$150,0),1),"")</f>
        <v>0</v>
      </c>
      <c r="E21" s="45">
        <f>IFERROR(INDEX(ROSTER!$AL$23:$AL$211,MATCH('2'!$B21,ROSTER!$B$23:$B$150,0),1),"")</f>
        <v>0</v>
      </c>
      <c r="F21" s="45"/>
      <c r="G21" s="29"/>
      <c r="H21" s="45">
        <f t="shared" si="3"/>
        <v>14</v>
      </c>
      <c r="I21" s="77" t="str" cm="1">
        <f t="array" ref="I21">IFERROR(INDEX(ROSTER!$B$24:$B$150,MATCH(1,INDEX(($I$7=ROSTER!E$24:E$150)*(COUNTIFS(I$7:I20,ROSTER!$B$24:$B$150)=0),0,1),0),1),"")</f>
        <v xml:space="preserve">Bùi Phú Duy </v>
      </c>
      <c r="J21" s="45" t="str">
        <f>IFERROR(INDEX(ROSTER!$C$24:$C$227,MATCH('2'!$I21,ROSTER!$B$24:$B$150,0),1),"")</f>
        <v>VAE04017</v>
      </c>
      <c r="K21" s="45">
        <f>IFERROR(INDEX(ROSTER!$AK$23:$AK$211,MATCH('2'!$I21,ROSTER!$B$23:$B$150,0),1),"")</f>
        <v>0</v>
      </c>
      <c r="L21" s="45">
        <f>IFERROR(INDEX(ROSTER!$AL$23:$AL$211,MATCH('2'!$I21,ROSTER!$B$23:$B$150,0),1),"")</f>
        <v>0</v>
      </c>
      <c r="M21" s="336"/>
      <c r="O21" s="285"/>
    </row>
    <row r="22" spans="1:15" ht="16.5" customHeight="1">
      <c r="A22" s="45">
        <f t="shared" si="1"/>
        <v>15</v>
      </c>
      <c r="B22" s="77" t="str" cm="1">
        <f t="array" ref="B22">IFERROR(INDEX(ROSTER!$B$24:$B$150,MATCH(1,INDEX(($B$7=ROSTER!E$24:E$150)*(COUNTIFS(B$7:B21,ROSTER!$B$24:$B$150)=0),0,1),0),1),"")</f>
        <v>Huỳnh Đức Tú</v>
      </c>
      <c r="C22" s="45" t="str">
        <f>IFERROR(INDEX(ROSTER!$C$24:$C$227,MATCH('2'!$B22,ROSTER!$B$24:$B$150,0),1),"")</f>
        <v>VAE04036</v>
      </c>
      <c r="D22" s="45">
        <f>IFERROR(INDEX(ROSTER!$AK$23:$AK$211,MATCH('2'!$B22,ROSTER!$B$23:$B$150,0),1),"")</f>
        <v>0</v>
      </c>
      <c r="E22" s="45">
        <f>IFERROR(INDEX(ROSTER!$AL$23:$AL$211,MATCH('2'!$B22,ROSTER!$B$23:$B$150,0),1),"")</f>
        <v>0</v>
      </c>
      <c r="F22" s="45"/>
      <c r="G22" s="29"/>
      <c r="H22" s="45">
        <f t="shared" si="3"/>
        <v>15</v>
      </c>
      <c r="I22" s="77" t="str" cm="1">
        <f t="array" ref="I22">IFERROR(INDEX(ROSTER!$B$24:$B$150,MATCH(1,INDEX(($I$7=ROSTER!E$24:E$150)*(COUNTIFS(I$7:I21,ROSTER!$B$24:$B$150)=0),0,1),0),1),"")</f>
        <v>Dương Tấn Hưng</v>
      </c>
      <c r="J22" s="45" t="str">
        <f>IFERROR(INDEX(ROSTER!$C$24:$C$227,MATCH('2'!$I22,ROSTER!$B$24:$B$150,0),1),"")</f>
        <v>VAE04212</v>
      </c>
      <c r="K22" s="45">
        <f>IFERROR(INDEX(ROSTER!$AK$23:$AK$211,MATCH('2'!$I22,ROSTER!$B$23:$B$150,0),1),"")</f>
        <v>0</v>
      </c>
      <c r="L22" s="45">
        <f>IFERROR(INDEX(ROSTER!$AL$23:$AL$211,MATCH('2'!$I22,ROSTER!$B$23:$B$150,0),1),"")</f>
        <v>0</v>
      </c>
      <c r="M22" s="336"/>
      <c r="O22" s="285"/>
    </row>
    <row r="23" spans="1:15" ht="16.5" customHeight="1">
      <c r="A23" s="45" t="str">
        <f>IF(B23="","",ROW(A22))</f>
        <v/>
      </c>
      <c r="B23" s="77" t="str" cm="1">
        <f t="array" ref="B23">IFERROR(INDEX(ROSTER!$B$24:$B$150,MATCH(1,INDEX(($B$7=ROSTER!E$24:E$150)*(COUNTIFS(B$7:B22,ROSTER!$B$24:$B$150)=0),0,1),0),1),"")</f>
        <v/>
      </c>
      <c r="C23" s="45" t="str">
        <f>IFERROR(INDEX(ROSTER!$C$24:$C$227,MATCH('2'!$B23,ROSTER!$B$24:$B$150,0),1),"")</f>
        <v/>
      </c>
      <c r="D23" s="45" t="str">
        <f>IFERROR(INDEX(ROSTER!$AK$23:$AK$211,MATCH('2'!$B23,ROSTER!$B$23:$B$150,0),1),"")</f>
        <v/>
      </c>
      <c r="E23" s="45" t="str">
        <f>IFERROR(INDEX(ROSTER!$AL$23:$AL$211,MATCH('2'!$B23,ROSTER!$B$23:$B$150,0),1),"")</f>
        <v/>
      </c>
      <c r="F23" s="45"/>
      <c r="G23" s="29"/>
      <c r="H23" s="45">
        <f t="shared" si="3"/>
        <v>16</v>
      </c>
      <c r="I23" s="77" t="str" cm="1">
        <f t="array" ref="I23">IFERROR(INDEX(ROSTER!$B$24:$B$150,MATCH(1,INDEX(($I$7=ROSTER!E$24:E$150)*(COUNTIFS(I$7:I22,ROSTER!$B$24:$B$150)=0),0,1),0),1),"")</f>
        <v>Nguyễn Ngọc Trường Sơn</v>
      </c>
      <c r="J23" s="45" t="str">
        <f>IFERROR(INDEX(ROSTER!$C$24:$C$227,MATCH('2'!$I23,ROSTER!$B$24:$B$150,0),1),"")</f>
        <v>VAE04205</v>
      </c>
      <c r="K23" s="45">
        <f>IFERROR(INDEX(ROSTER!$AK$23:$AK$211,MATCH('2'!$I23,ROSTER!$B$23:$B$150,0),1),"")</f>
        <v>0</v>
      </c>
      <c r="L23" s="45">
        <f>IFERROR(INDEX(ROSTER!$AL$23:$AL$211,MATCH('2'!$I23,ROSTER!$B$23:$B$150,0),1),"")</f>
        <v>0</v>
      </c>
      <c r="M23" s="336"/>
      <c r="O23" s="31"/>
    </row>
    <row r="24" spans="1:15" ht="16.5" customHeight="1">
      <c r="A24" s="45" t="str">
        <f>IF(B24="","",ROW(#REF!))</f>
        <v/>
      </c>
      <c r="B24" s="77" t="str" cm="1">
        <f t="array" ref="B24">IFERROR(INDEX(ROSTER!$B$24:$B$150,MATCH(1,INDEX(($B$7=ROSTER!E$24:E$150)*(COUNTIFS(B$7:B23,ROSTER!$B$24:$B$150)=0),0,1),0),1),"")</f>
        <v/>
      </c>
      <c r="C24" s="45" t="str">
        <f>IFERROR(INDEX(ROSTER!$C$24:$C$227,MATCH('2'!$B24,ROSTER!$B$24:$B$150,0),1),"")</f>
        <v/>
      </c>
      <c r="D24" s="45" t="str">
        <f>IFERROR(INDEX(ROSTER!$AK$23:$AK$211,MATCH('2'!$B24,ROSTER!$B$23:$B$150,0),1),"")</f>
        <v/>
      </c>
      <c r="E24" s="45" t="str">
        <f>IFERROR(INDEX(ROSTER!$AL$23:$AL$211,MATCH('2'!$B24,ROSTER!$B$23:$B$150,0),1),"")</f>
        <v/>
      </c>
      <c r="F24" s="45"/>
      <c r="G24" s="29"/>
      <c r="H24" s="45" t="str">
        <f t="shared" si="3"/>
        <v/>
      </c>
      <c r="I24" s="77" t="str" cm="1">
        <f t="array" ref="I24">IFERROR(INDEX(ROSTER!$B$24:$B$150,MATCH(1,INDEX(($I$7=ROSTER!E$24:E$150)*(COUNTIFS(I$7:I23,ROSTER!$B$24:$B$150)=0),0,1),0),1),"")</f>
        <v/>
      </c>
      <c r="J24" s="45" t="str">
        <f>IFERROR(INDEX(ROSTER!$C$24:$C$227,MATCH('2'!$I24,ROSTER!$B$24:$B$150,0),1),"")</f>
        <v/>
      </c>
      <c r="K24" s="45" t="str">
        <f>IFERROR(INDEX(ROSTER!$AK$23:$AK$211,MATCH('2'!$I24,ROSTER!$B$23:$B$150,0),1),"")</f>
        <v/>
      </c>
      <c r="L24" s="45" t="str">
        <f>IFERROR(INDEX(ROSTER!$AL$23:$AL$211,MATCH('2'!$I24,ROSTER!$B$23:$B$150,0),1),"")</f>
        <v/>
      </c>
      <c r="M24" s="336"/>
      <c r="O24" s="31"/>
    </row>
    <row r="25" spans="1:15" ht="16.5" customHeight="1">
      <c r="A25" s="26"/>
      <c r="B25" s="676" t="str">
        <f>$B$3&amp;"-AVI"</f>
        <v>A869-AVI</v>
      </c>
      <c r="C25" s="676"/>
      <c r="D25" s="33" t="str">
        <f>IFERROR(INDEX(ROSTER!$AK$23:$AK$211,MATCH('2'!$B25,ROSTER!$B$23:$B$150,0),1),"")</f>
        <v/>
      </c>
      <c r="E25" s="34" t="str">
        <f>IFERROR(INDEX(ROSTER!$AL$23:$AL$211,MATCH('2'!$B25,ROSTER!$B$23:$B$150,0),1),"")</f>
        <v/>
      </c>
      <c r="F25" s="34"/>
      <c r="G25" s="29"/>
      <c r="H25" s="45" t="str">
        <f t="shared" si="3"/>
        <v/>
      </c>
      <c r="I25" s="77" t="str" cm="1">
        <f t="array" ref="I25">IFERROR(INDEX(ROSTER!$B$24:$B$150,MATCH(1,INDEX(($I$7=ROSTER!E$24:E$150)*(COUNTIFS(I$7:I24,ROSTER!$B$24:$B$150)=0),0,1),0),1),"")</f>
        <v/>
      </c>
      <c r="J25" s="45" t="str">
        <f>IFERROR(INDEX(ROSTER!$C$24:$C$227,MATCH('2'!$I25,ROSTER!$B$24:$B$150,0),1),"")</f>
        <v/>
      </c>
      <c r="K25" s="45" t="str">
        <f>IFERROR(INDEX(ROSTER!$AK$23:$AK$211,MATCH('2'!$I25,ROSTER!$B$23:$B$150,0),1),"")</f>
        <v/>
      </c>
      <c r="L25" s="45" t="str">
        <f>IFERROR(INDEX(ROSTER!$AL$23:$AL$211,MATCH('2'!$I25,ROSTER!$B$23:$B$150,0),1),"")</f>
        <v/>
      </c>
      <c r="M25" s="45"/>
      <c r="O25" s="31"/>
    </row>
    <row r="26" spans="1:15" ht="16.5" customHeight="1">
      <c r="A26" s="45">
        <f t="shared" ref="A26:A34" si="4">IF(B26="","",ROW(A1))</f>
        <v>1</v>
      </c>
      <c r="B26" s="77" t="str" cm="1">
        <f t="array" ref="B26">IFERROR(INDEX(ROSTER!$B$24:$B$150,MATCH(1,INDEX(($B$25=ROSTER!E$24:E$150)*(COUNTIFS(B$7:B25,ROSTER!$B$24:$B$150)=0),0,1),0),1),"")</f>
        <v>Phạm Hồng Quân</v>
      </c>
      <c r="C26" s="45" t="str">
        <f>IFERROR(INDEX(ROSTER!$C$24:$C$227,MATCH('2'!$B26,ROSTER!$B$24:$B$150,0),1),"")</f>
        <v>VAE01301</v>
      </c>
      <c r="D26" s="45" t="str">
        <f>IFERROR(INDEX(ROSTER!$AK$23:$AK$211,MATCH('2'!$B26,ROSTER!$B$23:$B$150,0),1),"")</f>
        <v>B2 787</v>
      </c>
      <c r="E26" s="45" t="str">
        <f>IFERROR(INDEX(ROSTER!$AL$23:$AL$211,MATCH('2'!$B26,ROSTER!$B$23:$B$150,0),1),"")</f>
        <v>0983173064</v>
      </c>
      <c r="F26" s="45" t="s">
        <v>278</v>
      </c>
      <c r="G26" s="29"/>
      <c r="H26" s="45" t="str">
        <f t="shared" si="3"/>
        <v/>
      </c>
      <c r="I26" s="77" t="str" cm="1">
        <f t="array" ref="I26">IFERROR(INDEX(ROSTER!$B$24:$B$150,MATCH(1,INDEX(($I$7=ROSTER!E$24:E$150)*(COUNTIFS(I$7:I25,ROSTER!$B$24:$B$150)=0),0,1),0),1),"")</f>
        <v/>
      </c>
      <c r="J26" s="45" t="str">
        <f>IFERROR(INDEX(ROSTER!$C$24:$C$227,MATCH('2'!$I26,ROSTER!$B$24:$B$150,0),1),"")</f>
        <v/>
      </c>
      <c r="K26" s="45" t="str">
        <f>IFERROR(INDEX(ROSTER!$AK$23:$AK$211,MATCH('2'!$I26,ROSTER!$B$23:$B$150,0),1),"")</f>
        <v/>
      </c>
      <c r="L26" s="45" t="str">
        <f>IFERROR(INDEX(ROSTER!$AL$23:$AL$211,MATCH('2'!$I26,ROSTER!$B$23:$B$150,0),1),"")</f>
        <v/>
      </c>
      <c r="M26" s="45"/>
      <c r="O26" s="31"/>
    </row>
    <row r="27" spans="1:15" ht="16.5" customHeight="1">
      <c r="A27" s="45">
        <f t="shared" si="4"/>
        <v>2</v>
      </c>
      <c r="B27" s="77" t="str" cm="1">
        <f t="array" ref="B27">IFERROR(INDEX(ROSTER!$B$24:$B$150,MATCH(1,INDEX(($B$25=ROSTER!E$24:E$150)*(COUNTIFS(B$7:B26,ROSTER!$B$24:$B$150)=0),0,1),0),1),"")</f>
        <v>Đoàn Văn Tú</v>
      </c>
      <c r="C27" s="45" t="str">
        <f>IFERROR(INDEX(ROSTER!$C$24:$C$227,MATCH('2'!$B27,ROSTER!$B$24:$B$150,0),1),"")</f>
        <v>VAE00256</v>
      </c>
      <c r="D27" s="45" t="str">
        <f>IFERROR(INDEX(ROSTER!$AK$23:$AK$211,MATCH('2'!$B27,ROSTER!$B$23:$B$150,0),1),"")</f>
        <v>B2 B787/A321</v>
      </c>
      <c r="E27" s="45" t="str">
        <f>IFERROR(INDEX(ROSTER!$AL$23:$AL$211,MATCH('2'!$B27,ROSTER!$B$23:$B$150,0),1),"")</f>
        <v>0917384394</v>
      </c>
      <c r="F27" s="45"/>
      <c r="G27" s="29"/>
      <c r="H27" s="45" t="str">
        <f t="shared" si="3"/>
        <v/>
      </c>
      <c r="I27" s="77" t="str" cm="1">
        <f t="array" ref="I27">IFERROR(INDEX(ROSTER!$B$24:$B$150,MATCH(1,INDEX(($I$7=ROSTER!E$24:E$150)*(COUNTIFS(I$7:I26,ROSTER!$B$24:$B$150)=0),0,1),0),1),"")</f>
        <v/>
      </c>
      <c r="J27" s="45" t="str">
        <f>IFERROR(INDEX(ROSTER!$C$24:$C$227,MATCH('2'!$I27,ROSTER!$B$24:$B$150,0),1),"")</f>
        <v/>
      </c>
      <c r="K27" s="45" t="str">
        <f>IFERROR(INDEX(ROSTER!$AK$23:$AK$211,MATCH('2'!$I27,ROSTER!$B$23:$B$150,0),1),"")</f>
        <v/>
      </c>
      <c r="L27" s="45" t="str">
        <f>IFERROR(INDEX(ROSTER!$AL$23:$AL$211,MATCH('2'!$I27,ROSTER!$B$23:$B$150,0),1),"")</f>
        <v/>
      </c>
      <c r="M27" s="336"/>
      <c r="O27" s="31"/>
    </row>
    <row r="28" spans="1:15" ht="16.5" customHeight="1">
      <c r="A28" s="45">
        <f t="shared" si="4"/>
        <v>3</v>
      </c>
      <c r="B28" s="77" t="str" cm="1">
        <f t="array" ref="B28">IFERROR(INDEX(ROSTER!$B$24:$B$150,MATCH(1,INDEX(($B$25=ROSTER!E$24:E$150)*(COUNTIFS(B$7:B27,ROSTER!$B$24:$B$150)=0),0,1),0),1),"")</f>
        <v>Cù Anh Tư</v>
      </c>
      <c r="C28" s="45" t="str">
        <f>IFERROR(INDEX(ROSTER!$C$24:$C$227,MATCH('2'!$B28,ROSTER!$B$24:$B$150,0),1),"")</f>
        <v>VAE03095</v>
      </c>
      <c r="D28" s="45" t="str">
        <f>IFERROR(INDEX(ROSTER!$AK$23:$AK$211,MATCH('2'!$B28,ROSTER!$B$23:$B$150,0),1),"")</f>
        <v>QM EA</v>
      </c>
      <c r="E28" s="45" t="str">
        <f>IFERROR(INDEX(ROSTER!$AL$23:$AL$211,MATCH('2'!$B28,ROSTER!$B$23:$B$150,0),1),"")</f>
        <v>0984208181</v>
      </c>
      <c r="F28" s="45" t="s">
        <v>279</v>
      </c>
      <c r="G28" s="29"/>
      <c r="H28" s="45" t="str">
        <f t="shared" si="3"/>
        <v/>
      </c>
      <c r="I28" s="77" t="str" cm="1">
        <f t="array" ref="I28">IFERROR(INDEX(ROSTER!$B$24:$B$150,MATCH(1,INDEX(($I$7=ROSTER!E$24:E$150)*(COUNTIFS(I$7:I27,ROSTER!$B$24:$B$150)=0),0,1),0),1),"")</f>
        <v/>
      </c>
      <c r="J28" s="45" t="str">
        <f>IFERROR(INDEX(ROSTER!$C$24:$C$227,MATCH('2'!$I28,ROSTER!$B$24:$B$150,0),1),"")</f>
        <v/>
      </c>
      <c r="K28" s="45" t="str">
        <f>IFERROR(INDEX(ROSTER!$AK$23:$AK$211,MATCH('2'!$I28,ROSTER!$B$23:$B$150,0),1),"")</f>
        <v/>
      </c>
      <c r="L28" s="45" t="str">
        <f>IFERROR(INDEX(ROSTER!$AL$23:$AL$211,MATCH('2'!$I28,ROSTER!$B$23:$B$150,0),1),"")</f>
        <v/>
      </c>
      <c r="M28" s="336"/>
      <c r="O28" s="31"/>
    </row>
    <row r="29" spans="1:15" ht="16.5" customHeight="1">
      <c r="A29" s="45">
        <f t="shared" si="4"/>
        <v>4</v>
      </c>
      <c r="B29" s="77" t="str" cm="1">
        <f t="array" ref="B29">IFERROR(INDEX(ROSTER!$B$24:$B$150,MATCH(1,INDEX(($B$25=ROSTER!E$24:E$150)*(COUNTIFS(B$7:B28,ROSTER!$B$24:$B$150)=0),0,1),0),1),"")</f>
        <v>Phạm Bá Khánh</v>
      </c>
      <c r="C29" s="45" t="str">
        <f>IFERROR(INDEX(ROSTER!$C$24:$C$227,MATCH('2'!$B29,ROSTER!$B$24:$B$150,0),1),"")</f>
        <v>VAE02476</v>
      </c>
      <c r="D29" s="45" t="str">
        <f>IFERROR(INDEX(ROSTER!$AK$23:$AK$211,MATCH('2'!$B29,ROSTER!$B$23:$B$150,0),1),"")</f>
        <v>B2 787</v>
      </c>
      <c r="E29" s="45">
        <f>IFERROR(INDEX(ROSTER!$AL$23:$AL$211,MATCH('2'!$B29,ROSTER!$B$23:$B$150,0),1),"")</f>
        <v>0</v>
      </c>
      <c r="F29" s="45"/>
      <c r="G29" s="29"/>
      <c r="H29" s="45" t="str">
        <f t="shared" si="3"/>
        <v/>
      </c>
      <c r="I29" s="77" t="str" cm="1">
        <f t="array" ref="I29">IFERROR(INDEX(ROSTER!$B$24:$B$150,MATCH(1,INDEX(($I$7=ROSTER!E$24:E$150)*(COUNTIFS(I$7:I28,ROSTER!$B$24:$B$150)=0),0,1),0),1),"")</f>
        <v/>
      </c>
      <c r="J29" s="45" t="str">
        <f>IFERROR(INDEX(ROSTER!$C$24:$C$227,MATCH('2'!$I29,ROSTER!$B$24:$B$150,0),1),"")</f>
        <v/>
      </c>
      <c r="K29" s="45" t="str">
        <f>IFERROR(INDEX(ROSTER!$AK$23:$AK$211,MATCH('2'!$I29,ROSTER!$B$23:$B$150,0),1),"")</f>
        <v/>
      </c>
      <c r="L29" s="45" t="str">
        <f>IFERROR(INDEX(ROSTER!$AL$23:$AL$211,MATCH('2'!$I29,ROSTER!$B$23:$B$150,0),1),"")</f>
        <v/>
      </c>
      <c r="M29" s="336"/>
      <c r="O29" s="31"/>
    </row>
    <row r="30" spans="1:15" ht="16.5" customHeight="1">
      <c r="A30" s="45">
        <f t="shared" si="4"/>
        <v>5</v>
      </c>
      <c r="B30" s="77" t="str" cm="1">
        <f t="array" ref="B30">IFERROR(INDEX(ROSTER!$B$24:$B$150,MATCH(1,INDEX(($B$25=ROSTER!E$24:E$150)*(COUNTIFS(B$7:B29,ROSTER!$B$24:$B$150)=0),0,1),0),1),"")</f>
        <v>Lại Hợp Sơn</v>
      </c>
      <c r="C30" s="45" t="str">
        <f>IFERROR(INDEX(ROSTER!$C$24:$C$227,MATCH('2'!$B30,ROSTER!$B$24:$B$150,0),1),"")</f>
        <v>VAE04202</v>
      </c>
      <c r="D30" s="45">
        <f>IFERROR(INDEX(ROSTER!$AK$23:$AK$211,MATCH('2'!$B30,ROSTER!$B$23:$B$150,0),1),"")</f>
        <v>0</v>
      </c>
      <c r="E30" s="45">
        <f>IFERROR(INDEX(ROSTER!$AL$23:$AL$211,MATCH('2'!$B30,ROSTER!$B$23:$B$150,0),1),"")</f>
        <v>0</v>
      </c>
      <c r="F30" s="45" t="s">
        <v>274</v>
      </c>
      <c r="G30" s="29"/>
      <c r="H30" s="45" t="str">
        <f t="shared" si="3"/>
        <v/>
      </c>
      <c r="I30" s="77" t="str" cm="1">
        <f t="array" ref="I30">IFERROR(INDEX(ROSTER!$B$24:$B$150,MATCH(1,INDEX(($I$7=ROSTER!E$24:E$150)*(COUNTIFS(I$7:I29,ROSTER!$B$24:$B$150)=0),0,1),0),1),"")</f>
        <v/>
      </c>
      <c r="J30" s="45" t="str">
        <f>IFERROR(INDEX(ROSTER!$C$24:$C$227,MATCH('2'!$I30,ROSTER!$B$24:$B$150,0),1),"")</f>
        <v/>
      </c>
      <c r="K30" s="45" t="str">
        <f>IFERROR(INDEX(ROSTER!$AK$23:$AK$211,MATCH('2'!$I30,ROSTER!$B$23:$B$150,0),1),"")</f>
        <v/>
      </c>
      <c r="L30" s="45" t="str">
        <f>IFERROR(INDEX(ROSTER!$AL$23:$AL$211,MATCH('2'!$I30,ROSTER!$B$23:$B$150,0),1),"")</f>
        <v/>
      </c>
      <c r="M30" s="336"/>
      <c r="O30" s="31"/>
    </row>
    <row r="31" spans="1:15" ht="16.5" customHeight="1">
      <c r="A31" s="45" t="str">
        <f t="shared" si="4"/>
        <v/>
      </c>
      <c r="B31" s="77" t="str" cm="1">
        <f t="array" ref="B31">IFERROR(INDEX(ROSTER!$B$24:$B$150,MATCH(1,INDEX(($B$25=ROSTER!E$24:E$150)*(COUNTIFS(B$7:B30,ROSTER!$B$24:$B$150)=0),0,1),0),1),"")</f>
        <v/>
      </c>
      <c r="C31" s="45" t="str">
        <f>IFERROR(INDEX(ROSTER!$C$24:$C$227,MATCH('2'!$B31,ROSTER!$B$24:$B$150,0),1),"")</f>
        <v/>
      </c>
      <c r="D31" s="45" t="str">
        <f>IFERROR(INDEX(ROSTER!$AK$23:$AK$211,MATCH('2'!$B31,ROSTER!$B$23:$B$150,0),1),"")</f>
        <v/>
      </c>
      <c r="E31" s="45" t="str">
        <f>IFERROR(INDEX(ROSTER!$AL$23:$AL$211,MATCH('2'!$B31,ROSTER!$B$23:$B$150,0),1),"")</f>
        <v/>
      </c>
      <c r="F31" s="45"/>
      <c r="G31" s="29"/>
      <c r="H31" s="45" t="str">
        <f t="shared" si="3"/>
        <v/>
      </c>
      <c r="I31" s="77" t="str" cm="1">
        <f t="array" ref="I31">IFERROR(INDEX(ROSTER!$B$24:$B$150,MATCH(1,INDEX(($I$7=ROSTER!E$24:E$150)*(COUNTIFS(I$7:I30,ROSTER!$B$24:$B$150)=0),0,1),0),1),"")</f>
        <v/>
      </c>
      <c r="J31" s="45" t="str">
        <f>IFERROR(INDEX(ROSTER!$C$24:$C$227,MATCH('2'!$I31,ROSTER!$B$24:$B$150,0),1),"")</f>
        <v/>
      </c>
      <c r="K31" s="45" t="str">
        <f>IFERROR(INDEX(ROSTER!$AK$23:$AK$211,MATCH('2'!$I31,ROSTER!$B$23:$B$150,0),1),"")</f>
        <v/>
      </c>
      <c r="L31" s="45" t="str">
        <f>IFERROR(INDEX(ROSTER!$AL$23:$AL$211,MATCH('2'!$I31,ROSTER!$B$23:$B$150,0),1),"")</f>
        <v/>
      </c>
      <c r="M31" s="45" t="s">
        <v>274</v>
      </c>
      <c r="O31" s="31"/>
    </row>
    <row r="32" spans="1:15" ht="16.5" customHeight="1">
      <c r="A32" s="45" t="str">
        <f t="shared" si="4"/>
        <v/>
      </c>
      <c r="B32" s="77" t="str" cm="1">
        <f t="array" ref="B32">IFERROR(INDEX(ROSTER!$B$24:$B$150,MATCH(1,INDEX(($B$25=ROSTER!E$24:E$150)*(COUNTIFS(B$7:B31,ROSTER!$B$24:$B$150)=0),0,1),0),1),"")</f>
        <v/>
      </c>
      <c r="C32" s="45" t="str">
        <f>IFERROR(INDEX(ROSTER!$C$24:$C$227,MATCH('2'!$B32,ROSTER!$B$24:$B$150,0),1),"")</f>
        <v/>
      </c>
      <c r="D32" s="45" t="str">
        <f>IFERROR(INDEX(ROSTER!$AK$23:$AK$211,MATCH('2'!$B32,ROSTER!$B$23:$B$150,0),1),"")</f>
        <v/>
      </c>
      <c r="E32" s="45" t="str">
        <f>IFERROR(INDEX(ROSTER!$AL$23:$AL$211,MATCH('2'!$B32,ROSTER!$B$23:$B$150,0),1),"")</f>
        <v/>
      </c>
      <c r="F32" s="45"/>
      <c r="G32" s="29"/>
      <c r="H32" s="45" t="str">
        <f t="shared" si="3"/>
        <v/>
      </c>
      <c r="I32" s="77" t="str" cm="1">
        <f t="array" ref="I32">IFERROR(INDEX(ROSTER!$B$24:$B$150,MATCH(1,INDEX(($I$7=ROSTER!E$24:E$150)*(COUNTIFS(I$7:I31,ROSTER!$B$24:$B$150)=0),0,1),0),1),"")</f>
        <v/>
      </c>
      <c r="J32" s="45" t="str">
        <f>IFERROR(INDEX(ROSTER!$C$24:$C$227,MATCH('2'!$I32,ROSTER!$B$24:$B$150,0),1),"")</f>
        <v/>
      </c>
      <c r="K32" s="45" t="str">
        <f>IFERROR(INDEX(ROSTER!$AK$23:$AK$211,MATCH('2'!$I32,ROSTER!$B$23:$B$150,0),1),"")</f>
        <v/>
      </c>
      <c r="L32" s="45" t="str">
        <f>IFERROR(INDEX(ROSTER!$AL$23:$AL$211,MATCH('2'!$I32,ROSTER!$B$23:$B$150,0),1),"")</f>
        <v/>
      </c>
      <c r="M32" s="45"/>
      <c r="O32" s="31"/>
    </row>
    <row r="33" spans="1:15" ht="16.5" customHeight="1">
      <c r="A33" s="45" t="str">
        <f t="shared" si="4"/>
        <v/>
      </c>
      <c r="B33" s="77" t="str" cm="1">
        <f t="array" ref="B33">IFERROR(INDEX(ROSTER!$B$24:$B$150,MATCH(1,INDEX(($B$25=ROSTER!E$24:E$150)*(COUNTIFS(B$7:B32,ROSTER!$B$24:$B$150)=0),0,1),0),1),"")</f>
        <v/>
      </c>
      <c r="C33" s="45" t="str">
        <f>IFERROR(INDEX(ROSTER!$C$24:$C$227,MATCH('2'!$B33,ROSTER!$B$24:$B$150,0),1),"")</f>
        <v/>
      </c>
      <c r="D33" s="45" t="str">
        <f>IFERROR(INDEX(ROSTER!$AK$23:$AK$211,MATCH('2'!$B33,ROSTER!$B$23:$B$150,0),1),"")</f>
        <v/>
      </c>
      <c r="E33" s="45" t="str">
        <f>IFERROR(INDEX(ROSTER!$AL$23:$AL$211,MATCH('2'!$B33,ROSTER!$B$23:$B$150,0),1),"")</f>
        <v/>
      </c>
      <c r="F33" s="45"/>
      <c r="G33" s="29"/>
      <c r="H33" s="26"/>
      <c r="I33" s="675" t="str">
        <f>$B$3&amp;"-567@14h"</f>
        <v>A869-567@14h</v>
      </c>
      <c r="J33" s="675"/>
      <c r="K33" s="33" t="str">
        <f>IFERROR(INDEX(ROSTER!$AK$23:$AK$211,MATCH('2'!$I33,ROSTER!$B$23:$B$150,0),1),"")</f>
        <v/>
      </c>
      <c r="L33" s="34" t="str">
        <f>IFERROR(INDEX(ROSTER!$AL$23:$AL$211,MATCH('2'!$I33,ROSTER!$B$23:$B$150,0),1),"")</f>
        <v/>
      </c>
      <c r="M33" s="34"/>
      <c r="O33" s="31"/>
    </row>
    <row r="34" spans="1:15" ht="16.5" customHeight="1">
      <c r="A34" s="45" t="str">
        <f t="shared" si="4"/>
        <v/>
      </c>
      <c r="B34" s="77" t="str" cm="1">
        <f t="array" ref="B34">IFERROR(INDEX(ROSTER!$B$24:$B$150,MATCH(1,INDEX(($B$25=ROSTER!E$24:E$150)*(COUNTIFS(B$7:B33,ROSTER!$B$24:$B$150)=0),0,1),0),1),"")</f>
        <v/>
      </c>
      <c r="C34" s="45" t="str">
        <f>IFERROR(INDEX(ROSTER!$C$24:$C$227,MATCH('2'!$B34,ROSTER!$B$24:$B$150,0),1),"")</f>
        <v/>
      </c>
      <c r="D34" s="45" t="str">
        <f>IFERROR(INDEX(ROSTER!$AK$23:$AK$211,MATCH('2'!$B34,ROSTER!$B$23:$B$150,0),1),"")</f>
        <v/>
      </c>
      <c r="E34" s="45" t="str">
        <f>IFERROR(INDEX(ROSTER!$AL$23:$AL$211,MATCH('2'!$B34,ROSTER!$B$23:$B$150,0),1),"")</f>
        <v/>
      </c>
      <c r="F34" s="45"/>
      <c r="G34" s="29"/>
      <c r="H34" s="45" t="str">
        <f t="shared" ref="H34:H42" si="5">IF(I34="","",ROW(A1))</f>
        <v/>
      </c>
      <c r="I34" s="77" t="str" cm="1">
        <f t="array" ref="I34">IFERROR(INDEX(ROSTER!$B$24:$B$150,MATCH(1,INDEX(($I$33=ROSTER!E$24:E$150)*(COUNTIFS(I$7:I33,ROSTER!$B$24:$B$150)=0),0,1),0),1),"")</f>
        <v/>
      </c>
      <c r="J34" s="45" t="str">
        <f>IFERROR(INDEX(ROSTER!$C$24:$C$227,MATCH('2'!$I34,ROSTER!$B$24:$B$150,0),1),"")</f>
        <v/>
      </c>
      <c r="K34" s="45" t="str">
        <f>IFERROR(INDEX(ROSTER!$AK$23:$AK$211,MATCH('2'!$I34,ROSTER!$B$23:$B$150,0),1),"")</f>
        <v/>
      </c>
      <c r="L34" s="45" t="str">
        <f>IFERROR(INDEX(ROSTER!$AL$23:$AL$211,MATCH('2'!$I34,ROSTER!$B$23:$B$150,0),1),"")</f>
        <v/>
      </c>
      <c r="M34" s="2" t="s">
        <v>259</v>
      </c>
      <c r="O34" s="31"/>
    </row>
    <row r="35" spans="1:15" ht="16.5" customHeight="1">
      <c r="A35" s="45" t="str">
        <f>IF(B35="","",ROW(A17))</f>
        <v/>
      </c>
      <c r="B35" s="77" t="str" cm="1">
        <f t="array" ref="B35">IFERROR(INDEX(ROSTER!$B$24:$B$150,MATCH(1,INDEX(($B$25=ROSTER!E$24:E$150)*(COUNTIFS(B$7:B34,ROSTER!$B$24:$B$150)=0),0,1),0),1),"")</f>
        <v/>
      </c>
      <c r="C35" s="45" t="str">
        <f>IFERROR(INDEX(ROSTER!$C$24:$C$227,MATCH('2'!$B35,ROSTER!$B$24:$B$150,0),1),"")</f>
        <v/>
      </c>
      <c r="D35" s="45" t="str">
        <f>IFERROR(INDEX(ROSTER!$AK$23:$AK$211,MATCH('2'!$B35,ROSTER!$B$23:$B$150,0),1),"")</f>
        <v/>
      </c>
      <c r="E35" s="45" t="str">
        <f>IFERROR(INDEX(ROSTER!$AL$23:$AL$211,MATCH('2'!$B35,ROSTER!$B$23:$B$150,0),1),"")</f>
        <v/>
      </c>
      <c r="F35" s="45"/>
      <c r="G35" s="29"/>
      <c r="H35" s="45" t="str">
        <f t="shared" si="5"/>
        <v/>
      </c>
      <c r="I35" s="77" t="str" cm="1">
        <f t="array" ref="I35">IFERROR(INDEX(ROSTER!$B$24:$B$150,MATCH(1,INDEX(($I$33=ROSTER!E$24:E$150)*(COUNTIFS(I$7:I34,ROSTER!$B$24:$B$150)=0),0,1),0),1),"")</f>
        <v/>
      </c>
      <c r="J35" s="45" t="str">
        <f>IFERROR(INDEX(ROSTER!$C$24:$C$227,MATCH('2'!$I35,ROSTER!$B$24:$B$150,0),1),"")</f>
        <v/>
      </c>
      <c r="K35" s="45" t="str">
        <f>IFERROR(INDEX(ROSTER!$AK$23:$AK$211,MATCH('2'!$I35,ROSTER!$B$23:$B$150,0),1),"")</f>
        <v/>
      </c>
      <c r="L35" s="176" t="str">
        <f>IFERROR(INDEX(ROSTER!$AL$23:$AL$211,MATCH('2'!$I35,ROSTER!$B$23:$B$150,0),1),"")</f>
        <v/>
      </c>
      <c r="M35" s="45" t="s">
        <v>278</v>
      </c>
      <c r="O35" s="31"/>
    </row>
    <row r="36" spans="1:15" ht="16.5" customHeight="1">
      <c r="A36" s="45" t="str">
        <f>IF(B36="","",ROW(A18))</f>
        <v/>
      </c>
      <c r="B36" s="77" t="str" cm="1">
        <f t="array" ref="B36">IFERROR(INDEX(ROSTER!$B$24:$B$150,MATCH(1,INDEX(($B$25=ROSTER!E$24:E$150)*(COUNTIFS(B$7:B35,ROSTER!$B$24:$B$150)=0),0,1),0),1),"")</f>
        <v/>
      </c>
      <c r="C36" s="45" t="str">
        <f>IFERROR(INDEX(ROSTER!$C$24:$C$227,MATCH('2'!$B36,ROSTER!$B$24:$B$150,0),1),"")</f>
        <v/>
      </c>
      <c r="D36" s="45" t="str">
        <f>IFERROR(INDEX(ROSTER!$AK$23:$AK$211,MATCH('2'!$B36,ROSTER!$B$23:$B$150,0),1),"")</f>
        <v/>
      </c>
      <c r="E36" s="45" t="str">
        <f>IFERROR(INDEX(ROSTER!$AL$23:$AL$211,MATCH('2'!$B36,ROSTER!$B$23:$B$150,0),1),"")</f>
        <v/>
      </c>
      <c r="F36" s="45"/>
      <c r="G36" s="29"/>
      <c r="H36" s="45" t="str">
        <f t="shared" si="5"/>
        <v/>
      </c>
      <c r="I36" s="77" t="str" cm="1">
        <f t="array" ref="I36">IFERROR(INDEX(ROSTER!$B$24:$B$150,MATCH(1,INDEX(($I$33=ROSTER!E$24:E$150)*(COUNTIFS(I$7:I35,ROSTER!$B$24:$B$150)=0),0,1),0),1),"")</f>
        <v/>
      </c>
      <c r="J36" s="45" t="str">
        <f>IFERROR(INDEX(ROSTER!$C$24:$C$227,MATCH('2'!$I36,ROSTER!$B$24:$B$150,0),1),"")</f>
        <v/>
      </c>
      <c r="K36" s="45" t="str">
        <f>IFERROR(INDEX(ROSTER!$AK$23:$AK$211,MATCH('2'!$I36,ROSTER!$B$23:$B$150,0),1),"")</f>
        <v/>
      </c>
      <c r="L36" s="176" t="str">
        <f>IFERROR(INDEX(ROSTER!$AL$23:$AL$211,MATCH('2'!$I36,ROSTER!$B$23:$B$150,0),1),"")</f>
        <v/>
      </c>
      <c r="M36" s="45"/>
      <c r="O36" s="31"/>
    </row>
    <row r="37" spans="1:15" ht="16.5" customHeight="1">
      <c r="A37" s="45" t="str">
        <f>IF(B37="","",ROW(#REF!))</f>
        <v/>
      </c>
      <c r="B37" s="77" t="str" cm="1">
        <f t="array" ref="B37">IFERROR(INDEX(ROSTER!$B$24:$B$150,MATCH(1,INDEX(($B$25=ROSTER!E$24:E$150)*(COUNTIFS(B$7:B36,ROSTER!$B$24:$B$150)=0),0,1),0),1),"")</f>
        <v/>
      </c>
      <c r="C37" s="45" t="str">
        <f>IFERROR(INDEX(ROSTER!$C$24:$C$227,MATCH('2'!$B37,ROSTER!$B$24:$B$150,0),1),"")</f>
        <v/>
      </c>
      <c r="D37" s="45" t="str">
        <f>IFERROR(INDEX(ROSTER!$AK$23:$AK$211,MATCH('2'!$B37,ROSTER!$B$23:$B$150,0),1),"")</f>
        <v/>
      </c>
      <c r="E37" s="45" t="str">
        <f>IFERROR(INDEX(ROSTER!$AL$23:$AL$211,MATCH('2'!$B37,ROSTER!$B$23:$B$150,0),1),"")</f>
        <v/>
      </c>
      <c r="F37" s="45"/>
      <c r="G37" s="29"/>
      <c r="H37" s="45" t="str">
        <f t="shared" si="5"/>
        <v/>
      </c>
      <c r="I37" s="77" t="str" cm="1">
        <f t="array" ref="I37">IFERROR(INDEX(ROSTER!$B$24:$B$150,MATCH(1,INDEX(($I$33=ROSTER!E$24:E$150)*(COUNTIFS(I$7:I36,ROSTER!$B$24:$B$150)=0),0,1),0),1),"")</f>
        <v/>
      </c>
      <c r="J37" s="45" t="str">
        <f>IFERROR(INDEX(ROSTER!$C$24:$C$227,MATCH('2'!$I37,ROSTER!$B$24:$B$150,0),1),"")</f>
        <v/>
      </c>
      <c r="K37" s="45" t="str">
        <f>IFERROR(INDEX(ROSTER!$AK$23:$AK$211,MATCH('2'!$I37,ROSTER!$B$23:$B$150,0),1),"")</f>
        <v/>
      </c>
      <c r="L37" s="45" t="str">
        <f>IFERROR(INDEX(ROSTER!$AL$23:$AL$211,MATCH('2'!$I37,ROSTER!$B$23:$B$150,0),1),"")</f>
        <v/>
      </c>
      <c r="M37" s="45"/>
      <c r="O37" s="31"/>
    </row>
    <row r="38" spans="1:15" ht="16.5" customHeight="1">
      <c r="E38" s="1"/>
      <c r="F38" s="1"/>
      <c r="G38" s="29"/>
      <c r="H38" s="45" t="str">
        <f t="shared" si="5"/>
        <v/>
      </c>
      <c r="I38" s="77" t="str" cm="1">
        <f t="array" ref="I38">IFERROR(INDEX(ROSTER!$B$24:$B$150,MATCH(1,INDEX(($I$33=ROSTER!E$24:E$150)*(COUNTIFS(I$7:I37,ROSTER!$B$24:$B$150)=0),0,1),0),1),"")</f>
        <v/>
      </c>
      <c r="J38" s="45" t="str">
        <f>IFERROR(INDEX(ROSTER!$C$24:$C$227,MATCH('2'!$I38,ROSTER!$B$24:$B$150,0),1),"")</f>
        <v/>
      </c>
      <c r="K38" s="45" t="str">
        <f>IFERROR(INDEX(ROSTER!$AK$23:$AK$211,MATCH('2'!$I38,ROSTER!$B$23:$B$150,0),1),"")</f>
        <v/>
      </c>
      <c r="L38" s="45" t="str">
        <f>IFERROR(INDEX(ROSTER!$AL$23:$AL$211,MATCH('2'!$I38,ROSTER!$B$23:$B$150,0),1),"")</f>
        <v/>
      </c>
      <c r="M38" s="45"/>
      <c r="O38" s="31"/>
    </row>
    <row r="39" spans="1:15" ht="16.5" customHeight="1">
      <c r="E39" s="1"/>
      <c r="F39" s="1"/>
      <c r="G39" s="29"/>
      <c r="H39" s="45" t="str">
        <f t="shared" si="5"/>
        <v/>
      </c>
      <c r="I39" s="77" t="str" cm="1">
        <f t="array" ref="I39">IFERROR(INDEX(ROSTER!$B$24:$B$150,MATCH(1,INDEX(($I$33=ROSTER!E$24:E$150)*(COUNTIFS(I$7:I38,ROSTER!$B$24:$B$150)=0),0,1),0),1),"")</f>
        <v/>
      </c>
      <c r="J39" s="45" t="str">
        <f>IFERROR(INDEX(ROSTER!$C$24:$C$227,MATCH('2'!$I39,ROSTER!$B$24:$B$150,0),1),"")</f>
        <v/>
      </c>
      <c r="K39" s="45" t="str">
        <f>IFERROR(INDEX(ROSTER!$AK$23:$AK$211,MATCH('2'!$I39,ROSTER!$B$23:$B$150,0),1),"")</f>
        <v/>
      </c>
      <c r="L39" s="45" t="str">
        <f>IFERROR(INDEX(ROSTER!$AL$23:$AL$211,MATCH('2'!$I39,ROSTER!$B$23:$B$150,0),1),"")</f>
        <v/>
      </c>
      <c r="M39" s="45"/>
      <c r="O39" s="31" t="s">
        <v>280</v>
      </c>
    </row>
    <row r="40" spans="1:15" ht="16.5" customHeight="1">
      <c r="E40" s="1"/>
      <c r="F40" s="1"/>
      <c r="G40" s="35"/>
      <c r="H40" s="45" t="str">
        <f t="shared" si="5"/>
        <v/>
      </c>
      <c r="I40" s="77" t="str" cm="1">
        <f t="array" ref="I40">IFERROR(INDEX(ROSTER!$B$24:$B$150,MATCH(1,INDEX(($I$33=ROSTER!E$24:E$150)*(COUNTIFS(I$7:I39,ROSTER!$B$24:$B$150)=0),0,1),0),1),"")</f>
        <v/>
      </c>
      <c r="J40" s="45" t="str">
        <f>IFERROR(INDEX(ROSTER!$C$24:$C$227,MATCH('2'!$I40,ROSTER!$B$24:$B$150,0),1),"")</f>
        <v/>
      </c>
      <c r="K40" s="45" t="str">
        <f>IFERROR(INDEX(ROSTER!$AK$23:$AK$211,MATCH('2'!$I40,ROSTER!$B$23:$B$150,0),1),"")</f>
        <v/>
      </c>
      <c r="L40" s="45" t="str">
        <f>IFERROR(INDEX(ROSTER!$AL$23:$AL$211,MATCH('2'!$I40,ROSTER!$B$23:$B$150,0),1),"")</f>
        <v/>
      </c>
      <c r="M40" s="45" t="s">
        <v>274</v>
      </c>
    </row>
    <row r="41" spans="1:15" ht="16.5" customHeight="1">
      <c r="E41" s="1"/>
      <c r="F41" s="1"/>
      <c r="G41" s="35"/>
      <c r="H41" s="45" t="str">
        <f t="shared" si="5"/>
        <v/>
      </c>
      <c r="I41" s="77" t="str" cm="1">
        <f t="array" ref="I41">IFERROR(INDEX(ROSTER!$B$24:$B$150,MATCH(1,INDEX(($I$33=ROSTER!E$24:E$150)*(COUNTIFS(I$7:I40,ROSTER!$B$24:$B$150)=0),0,1),0),1),"")</f>
        <v/>
      </c>
      <c r="J41" s="45" t="str">
        <f>IFERROR(INDEX(ROSTER!$C$24:$C$227,MATCH('2'!$I41,ROSTER!$B$24:$B$150,0),1),"")</f>
        <v/>
      </c>
      <c r="K41" s="45" t="str">
        <f>IFERROR(INDEX(ROSTER!$AK$23:$AK$211,MATCH('2'!$I41,ROSTER!$B$23:$B$150,0),1),"")</f>
        <v/>
      </c>
      <c r="L41" s="45" t="str">
        <f>IFERROR(INDEX(ROSTER!$AL$23:$AL$211,MATCH('2'!$I41,ROSTER!$B$23:$B$150,0),1),"")</f>
        <v/>
      </c>
      <c r="M41" s="45"/>
    </row>
    <row r="42" spans="1:15" ht="16.5" customHeight="1">
      <c r="E42" s="1"/>
      <c r="F42" s="1"/>
      <c r="G42" s="35"/>
      <c r="H42" s="45" t="str">
        <f t="shared" si="5"/>
        <v/>
      </c>
      <c r="I42" s="77" t="str" cm="1">
        <f t="array" ref="I42">IFERROR(INDEX(ROSTER!$B$24:$B$150,MATCH(1,INDEX(($I$33=ROSTER!E$24:E$150)*(COUNTIFS(I$7:I41,ROSTER!$B$24:$B$150)=0),0,1),0),1),"")</f>
        <v/>
      </c>
      <c r="J42" s="45" t="str">
        <f>IFERROR(INDEX(ROSTER!$C$24:$C$227,MATCH('2'!$I42,ROSTER!$B$24:$B$150,0),1),"")</f>
        <v/>
      </c>
      <c r="K42" s="45" t="str">
        <f>IFERROR(INDEX(ROSTER!$AK$23:$AK$211,MATCH('2'!$I42,ROSTER!$B$23:$B$150,0),1),"")</f>
        <v/>
      </c>
      <c r="L42" s="45" t="str">
        <f>IFERROR(INDEX(ROSTER!$AL$23:$AL$211,MATCH('2'!$I42,ROSTER!$B$23:$B$150,0),1),"")</f>
        <v/>
      </c>
      <c r="M42" s="45" t="s">
        <v>279</v>
      </c>
    </row>
    <row r="43" spans="1:15" ht="16.5" customHeight="1">
      <c r="E43" s="1"/>
      <c r="F43" s="1"/>
      <c r="H43" s="45" t="str">
        <f>IF(I43="","",ROW(A17))</f>
        <v/>
      </c>
      <c r="I43" s="45" t="str" cm="1">
        <f t="array" ref="I43">IFERROR(INDEX(ROSTER!$B$24:$B$150,MATCH(1,INDEX(($I$33=ROSTER!E$24:E$150)*(COUNTIFS(I$7:I42,ROSTER!$B$24:$B$150)=0),0,1),0),1),"")</f>
        <v/>
      </c>
      <c r="J43" s="45" t="str">
        <f>IFERROR(INDEX(ROSTER!$C$24:$C$227,MATCH('2'!$I43,ROSTER!$B$24:$B$150,0),1),"")</f>
        <v/>
      </c>
      <c r="K43" s="45" t="str">
        <f>IFERROR(INDEX(ROSTER!$AK$23:$AK$211,MATCH('2'!$I43,ROSTER!$B$23:$B$150,0),1),"")</f>
        <v/>
      </c>
      <c r="L43" s="45" t="str">
        <f>IFERROR(INDEX(ROSTER!$AL$23:$AL$211,MATCH('2'!$I43,ROSTER!$B$23:$B$150,0),1),"")</f>
        <v/>
      </c>
      <c r="M43" s="45"/>
    </row>
    <row r="44" spans="1:15" ht="18.75" customHeight="1">
      <c r="E44" s="1"/>
      <c r="F44" s="1"/>
      <c r="H44" s="45"/>
      <c r="I44" s="678" t="s">
        <v>327</v>
      </c>
      <c r="J44" s="679"/>
      <c r="K44" s="45" t="str">
        <f>IFERROR(INDEX(ROSTER!$AK$23:$AK$211,MATCH('2'!$I44,ROSTER!$B$23:$B$150,0),1),"")</f>
        <v/>
      </c>
      <c r="L44" s="45" t="str">
        <f>IFERROR(INDEX(ROSTER!$AL$23:$AL$211,MATCH('2'!$I44,ROSTER!$B$23:$B$150,0),1),"")</f>
        <v/>
      </c>
      <c r="M44" s="45"/>
    </row>
    <row r="45" spans="1:15" ht="16.5" customHeight="1">
      <c r="E45" s="1"/>
      <c r="F45" s="1"/>
      <c r="H45" s="218">
        <v>1</v>
      </c>
      <c r="I45" s="77" t="s">
        <v>52</v>
      </c>
      <c r="J45" s="77" t="s">
        <v>53</v>
      </c>
      <c r="K45" s="45" t="str">
        <f>IFERROR(INDEX(ROSTER!$AK$23:$AK$211,MATCH('2'!$I45,ROSTER!$B$23:$B$150,0),1),"")</f>
        <v>B1 787</v>
      </c>
      <c r="L45" s="45" t="str">
        <f>IFERROR(INDEX(ROSTER!$AL$23:$AL$211,MATCH('2'!$I45,ROSTER!$B$23:$B$150,0),1),"")</f>
        <v>0908630644</v>
      </c>
      <c r="M45" s="45"/>
    </row>
    <row r="46" spans="1:15" ht="16.5" customHeight="1">
      <c r="E46" s="1"/>
      <c r="F46" s="1"/>
      <c r="H46" s="218">
        <v>2</v>
      </c>
      <c r="I46" s="77" t="s">
        <v>124</v>
      </c>
      <c r="J46" s="200" t="s">
        <v>125</v>
      </c>
      <c r="K46" s="45" t="str">
        <f>IFERROR(INDEX(ROSTER!$AK$23:$AK$211,MATCH('2'!$I46,ROSTER!$B$23:$B$150,0),1),"")</f>
        <v>QM 787</v>
      </c>
      <c r="L46" s="45" t="str">
        <f>IFERROR(INDEX(ROSTER!$AL$23:$AL$211,MATCH('2'!$I46,ROSTER!$B$23:$B$150,0),1),"")</f>
        <v>0988110968</v>
      </c>
      <c r="M46" s="45"/>
    </row>
    <row r="47" spans="1:15" ht="17.850000000000001" customHeight="1">
      <c r="H47" s="219">
        <v>3</v>
      </c>
      <c r="I47" s="220" t="s">
        <v>119</v>
      </c>
      <c r="J47" s="221" t="s">
        <v>120</v>
      </c>
      <c r="K47" s="217" t="str">
        <f>IFERROR(INDEX(ROSTER!$AK$23:$AK$211,MATCH('2'!$I47,ROSTER!$B$23:$B$150,0),1),"")</f>
        <v>QM EA</v>
      </c>
      <c r="L47" s="217" t="str">
        <f>IFERROR(INDEX(ROSTER!$AL$23:$AL$211,MATCH('2'!$I47,ROSTER!$B$23:$B$150,0),1),"")</f>
        <v>0984208181</v>
      </c>
      <c r="M47" s="217"/>
    </row>
    <row r="48" spans="1:15" ht="16.5" customHeight="1">
      <c r="H48" s="222" t="str">
        <f>IF(I48="","",ROW(#REF!))</f>
        <v/>
      </c>
      <c r="I48" s="222" t="str" cm="1">
        <f t="array" ref="I48">IFERROR(INDEX(ROSTER!$B$24:$B$150,MATCH(1,INDEX(($I$33=ROSTER!E$24:E$150)*(COUNTIFS(I$7:I47,ROSTER!$B$24:$B$150)=0),0,1),0),1),"")</f>
        <v/>
      </c>
      <c r="J48" s="222" t="str">
        <f>IFERROR(INDEX(ROSTER!$C$24:$C$227,MATCH('2'!$I48,ROSTER!$B$24:$B$150,0),1),"")</f>
        <v/>
      </c>
      <c r="K48" s="222" t="str">
        <f>IFERROR(INDEX(ROSTER!$AK$23:$AK$211,MATCH('2'!$I48,ROSTER!$B$23:$B$150,0),1),"")</f>
        <v/>
      </c>
      <c r="L48" s="222" t="str">
        <f>IFERROR(INDEX(ROSTER!$AL$23:$AL$211,MATCH('2'!$I48,ROSTER!$B$23:$B$150,0),1),"")</f>
        <v/>
      </c>
      <c r="M48" s="222"/>
    </row>
    <row r="49" spans="7:7" ht="16.5" customHeight="1"/>
    <row r="50" spans="7:7" ht="16.5" customHeight="1"/>
    <row r="51" spans="7:7" ht="16.5" customHeight="1"/>
    <row r="52" spans="7:7" ht="14.4"/>
    <row r="53" spans="7:7" ht="14.4"/>
    <row r="54" spans="7:7" ht="14.4"/>
    <row r="55" spans="7:7" ht="14.4"/>
    <row r="56" spans="7:7" ht="14.4"/>
    <row r="57" spans="7:7" ht="14.4"/>
    <row r="58" spans="7:7" ht="14.4"/>
    <row r="59" spans="7:7" ht="14.4"/>
    <row r="60" spans="7:7" ht="14.4"/>
    <row r="61" spans="7:7" ht="14.4"/>
    <row r="62" spans="7:7" ht="14.4"/>
    <row r="63" spans="7:7" ht="14.4"/>
    <row r="64" spans="7:7" ht="14.4">
      <c r="G64" s="35"/>
    </row>
    <row r="65" spans="7:7" ht="14.4">
      <c r="G65" s="36"/>
    </row>
    <row r="66" spans="7:7" ht="14.4">
      <c r="G66" s="36"/>
    </row>
    <row r="67" spans="7:7" ht="14.4">
      <c r="G67" s="36"/>
    </row>
    <row r="68" spans="7:7" ht="14.4">
      <c r="G68" s="36"/>
    </row>
    <row r="69" spans="7:7" ht="14.4">
      <c r="G69" s="36"/>
    </row>
  </sheetData>
  <protectedRanges>
    <protectedRange sqref="B7 I33 I7 B25 F26 M7 M35" name="Range1"/>
    <protectedRange sqref="F25 F27:F37 F23 M36:M48 M25:M33 M15:M16 F13:F19 M18:M20" name="Range1_1"/>
    <protectedRange sqref="I44" name="Range1_4_1"/>
  </protectedRanges>
  <mergeCells count="9">
    <mergeCell ref="I44:J44"/>
    <mergeCell ref="I33:J33"/>
    <mergeCell ref="B25:C25"/>
    <mergeCell ref="A1:E1"/>
    <mergeCell ref="F1:H1"/>
    <mergeCell ref="A2:M2"/>
    <mergeCell ref="E3:F3"/>
    <mergeCell ref="B7:C7"/>
    <mergeCell ref="I7:J7"/>
  </mergeCells>
  <conditionalFormatting sqref="A8:F24 H8:M32 H34:L34 H44:H47 K44:M47 H48:M48">
    <cfRule type="expression" dxfId="226" priority="15">
      <formula>MOD(ROW(A8),2)=0</formula>
    </cfRule>
  </conditionalFormatting>
  <conditionalFormatting sqref="A26:F37">
    <cfRule type="expression" dxfId="225" priority="8">
      <formula>MOD(ROW(A26),2)=0</formula>
    </cfRule>
  </conditionalFormatting>
  <conditionalFormatting sqref="H35:M43">
    <cfRule type="expression" dxfId="224" priority="1">
      <formula>MOD(ROW(H35),2)=0</formula>
    </cfRule>
  </conditionalFormatting>
  <conditionalFormatting sqref="I46">
    <cfRule type="expression" dxfId="223" priority="2">
      <formula>MOD(ROW(I46),2)=0</formula>
    </cfRule>
  </conditionalFormatting>
  <conditionalFormatting sqref="I45:J45">
    <cfRule type="expression" dxfId="222" priority="4">
      <formula>MOD(ROW(I45),2)=0</formula>
    </cfRule>
  </conditionalFormatting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O109"/>
  <sheetViews>
    <sheetView zoomScale="85" zoomScaleNormal="85" workbookViewId="0">
      <selection activeCell="L42" sqref="L42"/>
    </sheetView>
  </sheetViews>
  <sheetFormatPr defaultColWidth="9" defaultRowHeight="23.25" customHeight="1"/>
  <cols>
    <col min="1" max="1" width="6.44140625" style="1" customWidth="1"/>
    <col min="2" max="3" width="22" style="1" customWidth="1"/>
    <col min="4" max="4" width="14.44140625" style="1" customWidth="1"/>
    <col min="5" max="5" width="19.109375" style="2" customWidth="1"/>
    <col min="6" max="6" width="14.5546875" style="2" customWidth="1"/>
    <col min="7" max="7" width="1.5546875" style="1" customWidth="1"/>
    <col min="8" max="8" width="5.5546875" style="1" customWidth="1"/>
    <col min="9" max="9" width="23.5546875" style="1" customWidth="1"/>
    <col min="10" max="10" width="18.5546875" style="1" customWidth="1"/>
    <col min="11" max="11" width="13.44140625" style="1" customWidth="1"/>
    <col min="12" max="12" width="16.5546875" style="1" customWidth="1"/>
    <col min="13" max="13" width="17.33203125" style="1" customWidth="1"/>
    <col min="14" max="14" width="20" style="1" customWidth="1"/>
    <col min="15" max="15" width="1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7" t="s">
        <v>324</v>
      </c>
      <c r="E3" s="666">
        <f>ROSTER!F24</f>
        <v>46145</v>
      </c>
      <c r="F3" s="666"/>
      <c r="G3" s="9"/>
      <c r="I3" s="96" t="s">
        <v>256</v>
      </c>
      <c r="J3" s="1">
        <v>1</v>
      </c>
      <c r="K3" s="10"/>
    </row>
    <row r="4" spans="1:15" ht="15.6">
      <c r="A4" s="11"/>
      <c r="B4" s="12" t="s">
        <v>257</v>
      </c>
      <c r="C4" s="19" t="str">
        <f>INDEX(ROSTER!$B$25:$B$150,MATCH("*FM1*",ROSTER!F$25:F$227,0),1)</f>
        <v>Hà Quang Vinh</v>
      </c>
      <c r="D4" s="14" t="s">
        <v>258</v>
      </c>
      <c r="E4" s="34" t="str">
        <f>INDEX(ROSTER!$AL$25:$AL$211,MATCH('3 (2)'!C4,ROSTER!$B$25:$B$150,0),1)</f>
        <v>0904298289</v>
      </c>
      <c r="F4" s="97"/>
      <c r="G4" s="16"/>
      <c r="H4" s="98"/>
      <c r="I4" s="18" t="s">
        <v>260</v>
      </c>
      <c r="J4" s="19" t="str">
        <f>INDEX(ROSTER!$B$25:$B$150,MATCH("*TECH*",ROSTER!F$25:F$227,0),1)</f>
        <v>Huỳnh Tố Như</v>
      </c>
      <c r="K4" s="20" t="s">
        <v>258</v>
      </c>
      <c r="L4" s="34" t="str">
        <f>INDEX(ROSTER!$AL$25:$AL$211,MATCH('3 (2)'!J4,ROSTER!$B$25:$B$150,0),1)</f>
        <v>0702785789</v>
      </c>
    </row>
    <row r="5" spans="1:15" ht="14.85" customHeight="1">
      <c r="A5" s="11"/>
      <c r="B5" s="18" t="s">
        <v>262</v>
      </c>
      <c r="C5" s="19" t="str">
        <f>INDEX(ROSTER!$B$25:$B$150,MATCH("*QC*",ROSTER!F$25:F$227,0),1)</f>
        <v>Trần Phương</v>
      </c>
      <c r="D5" s="20" t="s">
        <v>258</v>
      </c>
      <c r="E5" s="34">
        <f>INDEX(ROSTER!$AL$25:$AL$211,MATCH('3 (2)'!C5,ROSTER!$B$25:$B$150,0),1)</f>
        <v>84986222241</v>
      </c>
      <c r="F5" s="99"/>
      <c r="G5" s="16"/>
      <c r="H5" s="98"/>
      <c r="I5" s="18" t="s">
        <v>263</v>
      </c>
      <c r="J5" s="19" t="str">
        <f>INDEX(ROSTER!$B$25:$B$150,MATCH("*PPC*",ROSTER!F$25:F$227,0),1)</f>
        <v>Trần Hoàng Nhung</v>
      </c>
      <c r="K5" s="20" t="s">
        <v>258</v>
      </c>
      <c r="L5" s="34" t="str">
        <f>INDEX(ROSTER!$AL$25:$AL$211,MATCH('3 (2)'!J5,ROSTER!$B$25:$B$150,0),1)</f>
        <v>0906852989</v>
      </c>
    </row>
    <row r="6" spans="1:15" ht="14.85" customHeight="1">
      <c r="A6" s="23" t="s">
        <v>264</v>
      </c>
      <c r="B6" s="23" t="s">
        <v>265</v>
      </c>
      <c r="C6" s="23" t="s">
        <v>266</v>
      </c>
      <c r="D6" s="23" t="s">
        <v>267</v>
      </c>
      <c r="E6" s="23" t="s">
        <v>268</v>
      </c>
      <c r="F6" s="23" t="s">
        <v>269</v>
      </c>
      <c r="G6" s="54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  <c r="O6" s="31" t="s">
        <v>261</v>
      </c>
    </row>
    <row r="7" spans="1:15" ht="14.85" customHeight="1">
      <c r="A7" s="26"/>
      <c r="B7" s="676" t="str">
        <f>$B$3&amp;"-ALL"</f>
        <v>HL8082-ALL</v>
      </c>
      <c r="C7" s="676"/>
      <c r="D7" s="680"/>
      <c r="E7" s="681"/>
      <c r="F7" s="28"/>
      <c r="G7" s="55"/>
      <c r="H7" s="26"/>
      <c r="I7" s="676" t="str">
        <f>$B$3&amp;"-EC@16H"</f>
        <v>HL8082-EC@16H</v>
      </c>
      <c r="J7" s="676"/>
      <c r="K7" s="30"/>
      <c r="L7" s="30"/>
      <c r="M7" s="28"/>
      <c r="O7" s="31" t="s">
        <v>270</v>
      </c>
    </row>
    <row r="8" spans="1:15" ht="14.85" customHeight="1">
      <c r="A8" s="45">
        <f>IF(B8="","",ROW(A1))</f>
        <v>1</v>
      </c>
      <c r="B8" s="45" t="str">
        <f>IFERROR(INDEX(ROSTER!$B$24:$B$150,MATCH(1,INDEX(($B$7=ROSTER!F$24:F$150)*(COUNTIFS(B$7:B7,ROSTER!$B$24:$B$150)=0),0,1),0),1),"")</f>
        <v>Lê Thanh Hải</v>
      </c>
      <c r="C8" s="45" t="str">
        <f>IFERROR(INDEX(ROSTER!$C$24:$C$150,MATCH('3 (2)'!$B8,ROSTER!$B$24:$B$150,0),1),"")</f>
        <v>VAE02718</v>
      </c>
      <c r="D8" s="45" t="str">
        <f>IFERROR(INDEX(ROSTER!$AK$23:$AK$211,MATCH('3 (2)'!$B8,ROSTER!$B$23:$B$150,0),1),"")</f>
        <v>B1 B787/A321</v>
      </c>
      <c r="E8" s="45" t="str">
        <f>IFERROR(INDEX(ROSTER!$AL$23:$AL$211,MATCH('3 (2)'!$B8,ROSTER!$B$23:$B$150,0),1),"")</f>
        <v>0979690783</v>
      </c>
      <c r="F8" s="45" t="s">
        <v>259</v>
      </c>
      <c r="G8" s="55"/>
      <c r="H8" s="45" t="str">
        <f>IF(I8="","",ROW(A1))</f>
        <v/>
      </c>
      <c r="I8" s="45" t="str">
        <f t="array" ref="I8">IFERROR(INDEX(ROSTER!$B$24:$B$150,MATCH(1,INDEX(($I$7=ROSTER!F$24:F$227)*(COUNTIFS(I$7:I7,ROSTER!$B$24:$B$150)=0),0,1),0),1),"")</f>
        <v/>
      </c>
      <c r="J8" s="45" t="str">
        <f>IFERROR(INDEX(ROSTER!$C$24:$C$227,MATCH('3 (2)'!$I8,ROSTER!$B$24:$B$150,0),1),"")</f>
        <v/>
      </c>
      <c r="K8" s="45" t="str">
        <f>IFERROR(INDEX(ROSTER!$AK$23:$AK$211,MATCH('3 (2)'!$I8,ROSTER!$B$23:$B$150,0),1),"")</f>
        <v/>
      </c>
      <c r="L8" s="45" t="str">
        <f>IFERROR(INDEX(ROSTER!$AL$23:$AL$211,MATCH('3 (2)'!$I8,ROSTER!$B$23:$B$150,0),1),"")</f>
        <v/>
      </c>
      <c r="M8" s="45"/>
      <c r="O8" s="31" t="s">
        <v>271</v>
      </c>
    </row>
    <row r="9" spans="1:15" ht="14.85" customHeight="1">
      <c r="A9" s="45">
        <f t="shared" ref="A9:A23" si="0">IF(B9="","",ROW(A2))</f>
        <v>2</v>
      </c>
      <c r="B9" s="45" t="str" cm="1">
        <f t="array" ref="B9">IFERROR(INDEX(ROSTER!$B$24:$B$150,MATCH(1,INDEX(($B$7=ROSTER!F$24:F$150)*(COUNTIFS(B$7:B8,ROSTER!$B$24:$B$150)=0),0,1),0),1),"")</f>
        <v>Nguyễn Văn Quyền</v>
      </c>
      <c r="C9" s="45" t="str">
        <f>IFERROR(INDEX(ROSTER!$C$24:$C$150,MATCH('3 (2)'!$B9,ROSTER!$B$24:$B$150,0),1),"")</f>
        <v>VAE03234</v>
      </c>
      <c r="D9" s="45" t="str">
        <f>IFERROR(INDEX(ROSTER!$AK$23:$AK$211,MATCH('3 (2)'!$B9,ROSTER!$B$23:$B$150,0),1),"")</f>
        <v>B1 B787/A321</v>
      </c>
      <c r="E9" s="45" t="str">
        <f>IFERROR(INDEX(ROSTER!$AL$23:$AL$211,MATCH('3 (2)'!$B9,ROSTER!$B$23:$B$150,0),1),"")</f>
        <v>0902164495</v>
      </c>
      <c r="F9" s="45" t="s">
        <v>286</v>
      </c>
      <c r="G9" s="55"/>
      <c r="H9" s="45" t="str">
        <f t="shared" ref="H9:H27" si="1">IF(I9="","",ROW(A2))</f>
        <v/>
      </c>
      <c r="I9" s="45" t="str">
        <f t="array" ref="I9">IFERROR(INDEX(ROSTER!$B$24:$B$150,MATCH(1,INDEX(($I$7=ROSTER!F$24:F$227)*(COUNTIFS(I$7:I8,ROSTER!$B$24:$B$150)=0),0,1),0),1),"")</f>
        <v/>
      </c>
      <c r="J9" s="45" t="str">
        <f>IFERROR(INDEX(ROSTER!$C$24:$C$227,MATCH('3 (2)'!$I9,ROSTER!$B$24:$B$150,0),1),"")</f>
        <v/>
      </c>
      <c r="K9" s="45" t="str">
        <f>IFERROR(INDEX(ROSTER!$AK$23:$AK$211,MATCH('3 (2)'!$I9,ROSTER!$B$23:$B$150,0),1),"")</f>
        <v/>
      </c>
      <c r="L9" s="45" t="str">
        <f>IFERROR(INDEX(ROSTER!$AL$23:$AL$211,MATCH('3 (2)'!$I9,ROSTER!$B$23:$B$150,0),1),"")</f>
        <v/>
      </c>
      <c r="M9" s="45"/>
      <c r="O9" s="31"/>
    </row>
    <row r="10" spans="1:15" ht="14.85" customHeight="1">
      <c r="A10" s="45">
        <f t="shared" si="0"/>
        <v>3</v>
      </c>
      <c r="B10" s="45" t="str" cm="1">
        <f t="array" ref="B10">IFERROR(INDEX(ROSTER!$B$24:$B$150,MATCH(1,INDEX(($B$7=ROSTER!F$24:F$150)*(COUNTIFS(B$7:B9,ROSTER!$B$24:$B$150)=0),0,1),0),1),"")</f>
        <v>Lê Hà Vinh</v>
      </c>
      <c r="C10" s="45" t="str">
        <f>IFERROR(INDEX(ROSTER!$C$24:$C$150,MATCH('3 (2)'!$B10,ROSTER!$B$24:$B$150,0),1),"")</f>
        <v>VAE03603</v>
      </c>
      <c r="D10" s="45" t="str">
        <f>IFERROR(INDEX(ROSTER!$AK$23:$AK$211,MATCH('3 (2)'!$B10,ROSTER!$B$23:$B$150,0),1),"")</f>
        <v>QM PP</v>
      </c>
      <c r="E10" s="45" t="str">
        <f>IFERROR(INDEX(ROSTER!$AL$23:$AL$211,MATCH('3 (2)'!$B10,ROSTER!$B$23:$B$150,0),1),"")</f>
        <v>0963322827</v>
      </c>
      <c r="F10" s="45"/>
      <c r="G10" s="55"/>
      <c r="H10" s="45" t="str">
        <f t="shared" si="1"/>
        <v/>
      </c>
      <c r="I10" s="45" t="str">
        <f t="array" ref="I10">IFERROR(INDEX(ROSTER!$B$24:$B$150,MATCH(1,INDEX(($I$7=ROSTER!F$24:F$227)*(COUNTIFS(I$7:I9,ROSTER!$B$24:$B$150)=0),0,1),0),1),"")</f>
        <v/>
      </c>
      <c r="J10" s="45" t="str">
        <f>IFERROR(INDEX(ROSTER!$C$24:$C$227,MATCH('3 (2)'!$I10,ROSTER!$B$24:$B$150,0),1),"")</f>
        <v/>
      </c>
      <c r="K10" s="45" t="str">
        <f>IFERROR(INDEX(ROSTER!$AK$23:$AK$211,MATCH('3 (2)'!$I10,ROSTER!$B$23:$B$150,0),1),"")</f>
        <v/>
      </c>
      <c r="L10" s="45" t="str">
        <f>IFERROR(INDEX(ROSTER!$AL$23:$AL$211,MATCH('3 (2)'!$I10,ROSTER!$B$23:$B$150,0),1),"")</f>
        <v/>
      </c>
      <c r="M10" s="45"/>
      <c r="O10" s="31"/>
    </row>
    <row r="11" spans="1:15" ht="14.85" customHeight="1">
      <c r="A11" s="45">
        <f t="shared" si="0"/>
        <v>4</v>
      </c>
      <c r="B11" s="45" t="str" cm="1">
        <f t="array" ref="B11">IFERROR(INDEX(ROSTER!$B$24:$B$150,MATCH(1,INDEX(($B$7=ROSTER!F$24:F$150)*(COUNTIFS(B$7:B10,ROSTER!$B$24:$B$150)=0),0,1),0),1),"")</f>
        <v>Nguyễn Mạnh Phố</v>
      </c>
      <c r="C11" s="45" t="str">
        <f>IFERROR(INDEX(ROSTER!$C$24:$C$150,MATCH('3 (2)'!$B11,ROSTER!$B$24:$B$150,0),1),"")</f>
        <v>VAE03605</v>
      </c>
      <c r="D11" s="45" t="str">
        <f>IFERROR(INDEX(ROSTER!$AK$23:$AK$211,MATCH('3 (2)'!$B11,ROSTER!$B$23:$B$150,0),1),"")</f>
        <v>QM AF</v>
      </c>
      <c r="E11" s="45" t="str">
        <f>IFERROR(INDEX(ROSTER!$AL$23:$AL$211,MATCH('3 (2)'!$B11,ROSTER!$B$23:$B$150,0),1),"")</f>
        <v>0829109358</v>
      </c>
      <c r="F11" s="45" t="s">
        <v>261</v>
      </c>
      <c r="G11" s="55"/>
      <c r="H11" s="45" t="str">
        <f t="shared" si="1"/>
        <v/>
      </c>
      <c r="I11" s="45" t="str">
        <f t="array" ref="I11">IFERROR(INDEX(ROSTER!$B$24:$B$150,MATCH(1,INDEX(($I$7=ROSTER!F$24:F$227)*(COUNTIFS(I$7:I10,ROSTER!$B$24:$B$150)=0),0,1),0),1),"")</f>
        <v/>
      </c>
      <c r="J11" s="45" t="str">
        <f>IFERROR(INDEX(ROSTER!$C$24:$C$227,MATCH('3 (2)'!$I11,ROSTER!$B$24:$B$150,0),1),"")</f>
        <v/>
      </c>
      <c r="K11" s="45" t="str">
        <f>IFERROR(INDEX(ROSTER!$AK$23:$AK$211,MATCH('3 (2)'!$I11,ROSTER!$B$23:$B$150,0),1),"")</f>
        <v/>
      </c>
      <c r="L11" s="45" t="str">
        <f>IFERROR(INDEX(ROSTER!$AL$23:$AL$211,MATCH('3 (2)'!$I11,ROSTER!$B$23:$B$150,0),1),"")</f>
        <v/>
      </c>
      <c r="M11" s="45"/>
      <c r="O11" s="31"/>
    </row>
    <row r="12" spans="1:15" ht="14.85" customHeight="1">
      <c r="A12" s="45">
        <f t="shared" si="0"/>
        <v>5</v>
      </c>
      <c r="B12" s="45" t="str" cm="1">
        <f t="array" ref="B12">IFERROR(INDEX(ROSTER!$B$24:$B$150,MATCH(1,INDEX(($B$7=ROSTER!F$24:F$150)*(COUNTIFS(B$7:B11,ROSTER!$B$24:$B$150)=0),0,1),0),1),"")</f>
        <v>Nguyễn An Bình</v>
      </c>
      <c r="C12" s="45" t="str">
        <f>IFERROR(INDEX(ROSTER!$C$24:$C$150,MATCH('3 (2)'!$B12,ROSTER!$B$24:$B$150,0),1),"")</f>
        <v>VAE04051</v>
      </c>
      <c r="D12" s="45" t="str">
        <f>IFERROR(INDEX(ROSTER!$AK$23:$AK$211,MATCH('3 (2)'!$B12,ROSTER!$B$23:$B$150,0),1),"")</f>
        <v>MECH</v>
      </c>
      <c r="E12" s="45" t="str">
        <f>IFERROR(INDEX(ROSTER!$AL$23:$AL$211,MATCH('3 (2)'!$B12,ROSTER!$B$23:$B$150,0),1),"")</f>
        <v>0852188678</v>
      </c>
      <c r="F12" s="45" t="s">
        <v>279</v>
      </c>
      <c r="G12" s="55"/>
      <c r="H12" s="45" t="str">
        <f t="shared" si="1"/>
        <v/>
      </c>
      <c r="I12" s="45" t="str">
        <f t="array" ref="I12">IFERROR(INDEX(ROSTER!$B$24:$B$150,MATCH(1,INDEX(($I$7=ROSTER!F$24:F$227)*(COUNTIFS(I$7:I11,ROSTER!$B$24:$B$150)=0),0,1),0),1),"")</f>
        <v/>
      </c>
      <c r="J12" s="45" t="str">
        <f>IFERROR(INDEX(ROSTER!$C$24:$C$227,MATCH('3 (2)'!$I12,ROSTER!$B$24:$B$150,0),1),"")</f>
        <v/>
      </c>
      <c r="K12" s="45" t="str">
        <f>IFERROR(INDEX(ROSTER!$AK$23:$AK$211,MATCH('3 (2)'!$I12,ROSTER!$B$23:$B$150,0),1),"")</f>
        <v/>
      </c>
      <c r="L12" s="45" t="str">
        <f>IFERROR(INDEX(ROSTER!$AL$23:$AL$211,MATCH('3 (2)'!$I12,ROSTER!$B$23:$B$150,0),1),"")</f>
        <v/>
      </c>
      <c r="M12" s="45"/>
      <c r="O12" s="31"/>
    </row>
    <row r="13" spans="1:15" ht="14.85" customHeight="1">
      <c r="A13" s="45">
        <f t="shared" si="0"/>
        <v>6</v>
      </c>
      <c r="B13" s="45" t="str" cm="1">
        <f t="array" ref="B13">IFERROR(INDEX(ROSTER!$B$24:$B$150,MATCH(1,INDEX(($B$7=ROSTER!F$24:F$150)*(COUNTIFS(B$7:B12,ROSTER!$B$24:$B$150)=0),0,1),0),1),"")</f>
        <v>Trần Thành Danh</v>
      </c>
      <c r="C13" s="45" t="str">
        <f>IFERROR(INDEX(ROSTER!$C$24:$C$150,MATCH('3 (2)'!$B13,ROSTER!$B$24:$B$150,0),1),"")</f>
        <v>VAE04207</v>
      </c>
      <c r="D13" s="45">
        <f>IFERROR(INDEX(ROSTER!$AK$23:$AK$211,MATCH('3 (2)'!$B13,ROSTER!$B$23:$B$150,0),1),"")</f>
        <v>0</v>
      </c>
      <c r="E13" s="45">
        <f>IFERROR(INDEX(ROSTER!$AL$23:$AL$211,MATCH('3 (2)'!$B13,ROSTER!$B$23:$B$150,0),1),"")</f>
        <v>0</v>
      </c>
      <c r="F13" s="45" t="s">
        <v>279</v>
      </c>
      <c r="G13" s="354"/>
      <c r="H13" s="45" t="str">
        <f t="shared" si="1"/>
        <v/>
      </c>
      <c r="I13" s="45" t="str">
        <f t="array" ref="I13">IFERROR(INDEX(ROSTER!$B$24:$B$150,MATCH(1,INDEX(($I$7=ROSTER!F$24:F$227)*(COUNTIFS(I$7:I12,ROSTER!$B$24:$B$150)=0),0,1),0),1),"")</f>
        <v/>
      </c>
      <c r="J13" s="45" t="str">
        <f>IFERROR(INDEX(ROSTER!$C$24:$C$227,MATCH('3 (2)'!$I13,ROSTER!$B$24:$B$150,0),1),"")</f>
        <v/>
      </c>
      <c r="K13" s="45" t="str">
        <f>IFERROR(INDEX(ROSTER!$AK$23:$AK$211,MATCH('3 (2)'!$I13,ROSTER!$B$23:$B$150,0),1),"")</f>
        <v/>
      </c>
      <c r="L13" s="45" t="str">
        <f>IFERROR(INDEX(ROSTER!$AL$23:$AL$211,MATCH('3 (2)'!$I13,ROSTER!$B$23:$B$150,0),1),"")</f>
        <v/>
      </c>
      <c r="M13" s="336"/>
      <c r="O13" s="285"/>
    </row>
    <row r="14" spans="1:15" ht="14.85" customHeight="1">
      <c r="A14" s="45">
        <f t="shared" si="0"/>
        <v>7</v>
      </c>
      <c r="B14" s="45" t="str" cm="1">
        <f t="array" ref="B14">IFERROR(INDEX(ROSTER!$B$24:$B$150,MATCH(1,INDEX(($B$7=ROSTER!F$24:F$150)*(COUNTIFS(B$7:B13,ROSTER!$B$24:$B$150)=0),0,1),0),1),"")</f>
        <v>Phan Tuấn Tú</v>
      </c>
      <c r="C14" s="45" t="str">
        <f>IFERROR(INDEX(ROSTER!$C$24:$C$150,MATCH('3 (2)'!$B14,ROSTER!$B$24:$B$150,0),1),"")</f>
        <v>VAE03079</v>
      </c>
      <c r="D14" s="45">
        <f>IFERROR(INDEX(ROSTER!$AK$23:$AK$211,MATCH('3 (2)'!$B14,ROSTER!$B$23:$B$150,0),1),"")</f>
        <v>0</v>
      </c>
      <c r="E14" s="45">
        <f>IFERROR(INDEX(ROSTER!$AL$23:$AL$211,MATCH('3 (2)'!$B14,ROSTER!$B$23:$B$150,0),1),"")</f>
        <v>0</v>
      </c>
      <c r="F14" s="45" t="s">
        <v>261</v>
      </c>
      <c r="G14" s="354"/>
      <c r="H14" s="45" t="str">
        <f t="shared" si="1"/>
        <v/>
      </c>
      <c r="I14" s="45" t="str">
        <f t="array" ref="I14">IFERROR(INDEX(ROSTER!$B$24:$B$150,MATCH(1,INDEX(($I$7=ROSTER!F$24:F$227)*(COUNTIFS(I$7:I13,ROSTER!$B$24:$B$150)=0),0,1),0),1),"")</f>
        <v/>
      </c>
      <c r="J14" s="45" t="str">
        <f>IFERROR(INDEX(ROSTER!$C$24:$C$227,MATCH('3 (2)'!$I14,ROSTER!$B$24:$B$150,0),1),"")</f>
        <v/>
      </c>
      <c r="K14" s="45" t="str">
        <f>IFERROR(INDEX(ROSTER!$AK$23:$AK$211,MATCH('3 (2)'!$I14,ROSTER!$B$23:$B$150,0),1),"")</f>
        <v/>
      </c>
      <c r="L14" s="45" t="str">
        <f>IFERROR(INDEX(ROSTER!$AL$23:$AL$211,MATCH('3 (2)'!$I14,ROSTER!$B$23:$B$150,0),1),"")</f>
        <v/>
      </c>
      <c r="M14" s="336"/>
      <c r="O14" s="285"/>
    </row>
    <row r="15" spans="1:15" ht="14.85" customHeight="1">
      <c r="A15" s="45">
        <f t="shared" si="0"/>
        <v>8</v>
      </c>
      <c r="B15" s="45" t="str" cm="1">
        <f t="array" ref="B15">IFERROR(INDEX(ROSTER!$B$24:$B$150,MATCH(1,INDEX(($B$7=ROSTER!F$24:F$150)*(COUNTIFS(B$7:B14,ROSTER!$B$24:$B$150)=0),0,1),0),1),"")</f>
        <v xml:space="preserve">Thái Quang Anh </v>
      </c>
      <c r="C15" s="45" t="str">
        <f>IFERROR(INDEX(ROSTER!$C$24:$C$150,MATCH('3 (2)'!$B15,ROSTER!$B$24:$B$150,0),1),"")</f>
        <v>VAE04252</v>
      </c>
      <c r="D15" s="45">
        <f>IFERROR(INDEX(ROSTER!$AK$23:$AK$211,MATCH('3 (2)'!$B15,ROSTER!$B$23:$B$150,0),1),"")</f>
        <v>0</v>
      </c>
      <c r="E15" s="45">
        <f>IFERROR(INDEX(ROSTER!$AL$23:$AL$211,MATCH('3 (2)'!$B15,ROSTER!$B$23:$B$150,0),1),"")</f>
        <v>0</v>
      </c>
      <c r="F15" s="45" t="s">
        <v>261</v>
      </c>
      <c r="G15" s="354"/>
      <c r="H15" s="45" t="str">
        <f t="shared" si="1"/>
        <v/>
      </c>
      <c r="I15" s="45" t="str">
        <f t="array" ref="I15">IFERROR(INDEX(ROSTER!$B$24:$B$150,MATCH(1,INDEX(($I$7=ROSTER!F$24:F$227)*(COUNTIFS(I$7:I14,ROSTER!$B$24:$B$150)=0),0,1),0),1),"")</f>
        <v/>
      </c>
      <c r="J15" s="45" t="str">
        <f>IFERROR(INDEX(ROSTER!$C$24:$C$227,MATCH('3 (2)'!$I15,ROSTER!$B$24:$B$150,0),1),"")</f>
        <v/>
      </c>
      <c r="K15" s="45" t="str">
        <f>IFERROR(INDEX(ROSTER!$AK$23:$AK$211,MATCH('3 (2)'!$I15,ROSTER!$B$23:$B$150,0),1),"")</f>
        <v/>
      </c>
      <c r="L15" s="45" t="str">
        <f>IFERROR(INDEX(ROSTER!$AL$23:$AL$211,MATCH('3 (2)'!$I15,ROSTER!$B$23:$B$150,0),1),"")</f>
        <v/>
      </c>
      <c r="M15" s="336"/>
      <c r="O15" s="285"/>
    </row>
    <row r="16" spans="1:15" ht="14.85" customHeight="1">
      <c r="A16" s="45" t="str">
        <f t="shared" si="0"/>
        <v/>
      </c>
      <c r="B16" s="45" t="str" cm="1">
        <f t="array" ref="B16">IFERROR(INDEX(ROSTER!$B$24:$B$150,MATCH(1,INDEX(($B$7=ROSTER!F$24:F$150)*(COUNTIFS(B$7:B15,ROSTER!$B$24:$B$150)=0),0,1),0),1),"")</f>
        <v/>
      </c>
      <c r="C16" s="45" t="str">
        <f>IFERROR(INDEX(ROSTER!$C$24:$C$150,MATCH('3 (2)'!$B16,ROSTER!$B$24:$B$150,0),1),"")</f>
        <v/>
      </c>
      <c r="D16" s="45" t="str">
        <f>IFERROR(INDEX(ROSTER!$AK$23:$AK$211,MATCH('3 (2)'!$B16,ROSTER!$B$23:$B$150,0),1),"")</f>
        <v/>
      </c>
      <c r="E16" s="45" t="str">
        <f>IFERROR(INDEX(ROSTER!$AL$23:$AL$211,MATCH('3 (2)'!$B16,ROSTER!$B$23:$B$150,0),1),"")</f>
        <v/>
      </c>
      <c r="F16" s="336"/>
      <c r="G16" s="354"/>
      <c r="H16" s="45" t="str">
        <f t="shared" si="1"/>
        <v/>
      </c>
      <c r="I16" s="45" t="str">
        <f t="array" ref="I16">IFERROR(INDEX(ROSTER!$B$24:$B$150,MATCH(1,INDEX(($I$7=ROSTER!F$24:F$227)*(COUNTIFS(I$7:I15,ROSTER!$B$24:$B$150)=0),0,1),0),1),"")</f>
        <v/>
      </c>
      <c r="J16" s="45" t="str">
        <f>IFERROR(INDEX(ROSTER!$C$24:$C$227,MATCH('3 (2)'!$I16,ROSTER!$B$24:$B$150,0),1),"")</f>
        <v/>
      </c>
      <c r="K16" s="45" t="str">
        <f>IFERROR(INDEX(ROSTER!$AK$23:$AK$211,MATCH('3 (2)'!$I16,ROSTER!$B$23:$B$150,0),1),"")</f>
        <v/>
      </c>
      <c r="L16" s="45" t="str">
        <f>IFERROR(INDEX(ROSTER!$AL$23:$AL$211,MATCH('3 (2)'!$I16,ROSTER!$B$23:$B$150,0),1),"")</f>
        <v/>
      </c>
      <c r="M16" s="336"/>
      <c r="O16" s="285"/>
    </row>
    <row r="17" spans="1:15" ht="14.85" customHeight="1">
      <c r="A17" s="45" t="str">
        <f t="shared" si="0"/>
        <v/>
      </c>
      <c r="B17" s="45" t="str" cm="1">
        <f t="array" ref="B17">IFERROR(INDEX(ROSTER!$B$24:$B$150,MATCH(1,INDEX(($B$7=ROSTER!F$24:F$150)*(COUNTIFS(B$7:B16,ROSTER!$B$24:$B$150)=0),0,1),0),1),"")</f>
        <v/>
      </c>
      <c r="C17" s="45" t="str">
        <f>IFERROR(INDEX(ROSTER!$C$24:$C$150,MATCH('3 (2)'!$B17,ROSTER!$B$24:$B$150,0),1),"")</f>
        <v/>
      </c>
      <c r="D17" s="45" t="str">
        <f>IFERROR(INDEX(ROSTER!$AK$23:$AK$211,MATCH('3 (2)'!$B17,ROSTER!$B$23:$B$150,0),1),"")</f>
        <v/>
      </c>
      <c r="E17" s="45" t="str">
        <f>IFERROR(INDEX(ROSTER!$AL$23:$AL$211,MATCH('3 (2)'!$B17,ROSTER!$B$23:$B$150,0),1),"")</f>
        <v/>
      </c>
      <c r="F17" s="336"/>
      <c r="G17" s="354"/>
      <c r="H17" s="45" t="str">
        <f t="shared" si="1"/>
        <v/>
      </c>
      <c r="I17" s="45" t="str">
        <f t="array" ref="I17">IFERROR(INDEX(ROSTER!$B$24:$B$150,MATCH(1,INDEX(($I$7=ROSTER!F$24:F$227)*(COUNTIFS(I$7:I16,ROSTER!$B$24:$B$150)=0),0,1),0),1),"")</f>
        <v/>
      </c>
      <c r="J17" s="45" t="str">
        <f>IFERROR(INDEX(ROSTER!$C$24:$C$227,MATCH('3 (2)'!$I17,ROSTER!$B$24:$B$150,0),1),"")</f>
        <v/>
      </c>
      <c r="K17" s="45" t="str">
        <f>IFERROR(INDEX(ROSTER!$AK$23:$AK$211,MATCH('3 (2)'!$I17,ROSTER!$B$23:$B$150,0),1),"")</f>
        <v/>
      </c>
      <c r="L17" s="45" t="str">
        <f>IFERROR(INDEX(ROSTER!$AL$23:$AL$211,MATCH('3 (2)'!$I17,ROSTER!$B$23:$B$150,0),1),"")</f>
        <v/>
      </c>
      <c r="M17" s="336"/>
      <c r="O17" s="285"/>
    </row>
    <row r="18" spans="1:15" ht="14.85" customHeight="1">
      <c r="A18" s="45" t="str">
        <f t="shared" si="0"/>
        <v/>
      </c>
      <c r="B18" s="45" t="str" cm="1">
        <f t="array" ref="B18">IFERROR(INDEX(ROSTER!$B$24:$B$150,MATCH(1,INDEX(($B$7=ROSTER!F$24:F$150)*(COUNTIFS(B$7:B17,ROSTER!$B$24:$B$150)=0),0,1),0),1),"")</f>
        <v/>
      </c>
      <c r="C18" s="45" t="str">
        <f>IFERROR(INDEX(ROSTER!$C$24:$C$150,MATCH('3 (2)'!$B18,ROSTER!$B$24:$B$150,0),1),"")</f>
        <v/>
      </c>
      <c r="D18" s="45" t="str">
        <f>IFERROR(INDEX(ROSTER!$AK$23:$AK$211,MATCH('3 (2)'!$B18,ROSTER!$B$23:$B$150,0),1),"")</f>
        <v/>
      </c>
      <c r="E18" s="45" t="str">
        <f>IFERROR(INDEX(ROSTER!$AL$23:$AL$211,MATCH('3 (2)'!$B18,ROSTER!$B$23:$B$150,0),1),"")</f>
        <v/>
      </c>
      <c r="F18" s="45"/>
      <c r="G18" s="55"/>
      <c r="H18" s="45" t="str">
        <f t="shared" si="1"/>
        <v/>
      </c>
      <c r="I18" s="45" t="str">
        <f t="array" ref="I18">IFERROR(INDEX(ROSTER!$B$24:$B$150,MATCH(1,INDEX(($I$7=ROSTER!F$24:F$227)*(COUNTIFS(I$7:I17,ROSTER!$B$24:$B$150)=0),0,1),0),1),"")</f>
        <v/>
      </c>
      <c r="J18" s="45" t="str">
        <f>IFERROR(INDEX(ROSTER!$C$24:$C$227,MATCH('3 (2)'!$I18,ROSTER!$B$24:$B$150,0),1),"")</f>
        <v/>
      </c>
      <c r="K18" s="45" t="str">
        <f>IFERROR(INDEX(ROSTER!$AK$23:$AK$211,MATCH('3 (2)'!$I18,ROSTER!$B$23:$B$150,0),1),"")</f>
        <v/>
      </c>
      <c r="L18" s="45" t="str">
        <f>IFERROR(INDEX(ROSTER!$AL$23:$AL$211,MATCH('3 (2)'!$I18,ROSTER!$B$23:$B$150,0),1),"")</f>
        <v/>
      </c>
      <c r="M18" s="45"/>
      <c r="O18" s="31"/>
    </row>
    <row r="19" spans="1:15" ht="14.85" customHeight="1">
      <c r="A19" s="45" t="str">
        <f t="shared" si="0"/>
        <v/>
      </c>
      <c r="B19" s="45" t="str" cm="1">
        <f t="array" ref="B19">IFERROR(INDEX(ROSTER!$B$24:$B$150,MATCH(1,INDEX(($B$7=ROSTER!F$24:F$150)*(COUNTIFS(B$7:B18,ROSTER!$B$24:$B$150)=0),0,1),0),1),"")</f>
        <v/>
      </c>
      <c r="C19" s="45" t="str">
        <f>IFERROR(INDEX(ROSTER!$C$24:$C$150,MATCH('3 (2)'!$B19,ROSTER!$B$24:$B$150,0),1),"")</f>
        <v/>
      </c>
      <c r="D19" s="45" t="str">
        <f>IFERROR(INDEX(ROSTER!$AK$23:$AK$211,MATCH('3 (2)'!$B19,ROSTER!$B$23:$B$150,0),1),"")</f>
        <v/>
      </c>
      <c r="E19" s="45" t="str">
        <f>IFERROR(INDEX(ROSTER!$AL$23:$AL$211,MATCH('3 (2)'!$B19,ROSTER!$B$23:$B$150,0),1),"")</f>
        <v/>
      </c>
      <c r="F19" s="45"/>
      <c r="G19" s="55"/>
      <c r="H19" s="45" t="str">
        <f t="shared" si="1"/>
        <v/>
      </c>
      <c r="I19" s="45" t="str">
        <f t="array" ref="I19">IFERROR(INDEX(ROSTER!$B$24:$B$150,MATCH(1,INDEX(($I$7=ROSTER!F$24:F$227)*(COUNTIFS(I$7:I18,ROSTER!$B$24:$B$150)=0),0,1),0),1),"")</f>
        <v/>
      </c>
      <c r="J19" s="45" t="str">
        <f>IFERROR(INDEX(ROSTER!$C$24:$C$227,MATCH('3 (2)'!$I19,ROSTER!$B$24:$B$150,0),1),"")</f>
        <v/>
      </c>
      <c r="K19" s="45" t="str">
        <f>IFERROR(INDEX(ROSTER!$AK$23:$AK$211,MATCH('3 (2)'!$I19,ROSTER!$B$23:$B$150,0),1),"")</f>
        <v/>
      </c>
      <c r="L19" s="45" t="str">
        <f>IFERROR(INDEX(ROSTER!$AL$23:$AL$211,MATCH('3 (2)'!$I19,ROSTER!$B$23:$B$150,0),1),"")</f>
        <v/>
      </c>
      <c r="M19" s="45"/>
      <c r="O19" s="31"/>
    </row>
    <row r="20" spans="1:15" ht="14.85" customHeight="1">
      <c r="A20" s="45" t="str">
        <f t="shared" si="0"/>
        <v/>
      </c>
      <c r="B20" s="45" t="str" cm="1">
        <f t="array" ref="B20">IFERROR(INDEX(ROSTER!$B$24:$B$150,MATCH(1,INDEX(($B$7=ROSTER!F$24:F$150)*(COUNTIFS(B$7:B19,ROSTER!$B$24:$B$150)=0),0,1),0),1),"")</f>
        <v/>
      </c>
      <c r="C20" s="45" t="str">
        <f>IFERROR(INDEX(ROSTER!$C$24:$C$150,MATCH('3 (2)'!$B20,ROSTER!$B$24:$B$150,0),1),"")</f>
        <v/>
      </c>
      <c r="D20" s="45" t="str">
        <f>IFERROR(INDEX(ROSTER!$AK$23:$AK$211,MATCH('3 (2)'!$B20,ROSTER!$B$23:$B$150,0),1),"")</f>
        <v/>
      </c>
      <c r="E20" s="45" t="str">
        <f>IFERROR(INDEX(ROSTER!$AL$23:$AL$211,MATCH('3 (2)'!$B20,ROSTER!$B$23:$B$150,0),1),"")</f>
        <v/>
      </c>
      <c r="F20" s="45"/>
      <c r="G20" s="55"/>
      <c r="H20" s="45" t="str">
        <f t="shared" si="1"/>
        <v/>
      </c>
      <c r="I20" s="45" t="str">
        <f t="array" ref="I20">IFERROR(INDEX(ROSTER!$B$24:$B$150,MATCH(1,INDEX(($I$7=ROSTER!F$24:F$227)*(COUNTIFS(I$7:I19,ROSTER!$B$24:$B$150)=0),0,1),0),1),"")</f>
        <v/>
      </c>
      <c r="J20" s="45" t="str">
        <f>IFERROR(INDEX(ROSTER!$C$24:$C$227,MATCH('3 (2)'!$I20,ROSTER!$B$24:$B$150,0),1),"")</f>
        <v/>
      </c>
      <c r="K20" s="45" t="str">
        <f>IFERROR(INDEX(ROSTER!$AK$23:$AK$211,MATCH('3 (2)'!$I20,ROSTER!$B$23:$B$150,0),1),"")</f>
        <v/>
      </c>
      <c r="L20" s="45" t="str">
        <f>IFERROR(INDEX(ROSTER!$AL$23:$AL$211,MATCH('3 (2)'!$I20,ROSTER!$B$23:$B$150,0),1),"")</f>
        <v/>
      </c>
      <c r="M20" s="45"/>
      <c r="O20" s="31"/>
    </row>
    <row r="21" spans="1:15" ht="14.85" customHeight="1">
      <c r="A21" s="45" t="str">
        <f t="shared" si="0"/>
        <v/>
      </c>
      <c r="B21" s="45" t="str" cm="1">
        <f t="array" ref="B21">IFERROR(INDEX(ROSTER!$B$24:$B$150,MATCH(1,INDEX(($B$7=ROSTER!F$24:F$150)*(COUNTIFS(B$7:B20,ROSTER!$B$24:$B$150)=0),0,1),0),1),"")</f>
        <v/>
      </c>
      <c r="C21" s="45" t="str">
        <f>IFERROR(INDEX(ROSTER!$C$24:$C$150,MATCH('3 (2)'!$B21,ROSTER!$B$24:$B$150,0),1),"")</f>
        <v/>
      </c>
      <c r="D21" s="45" t="str">
        <f>IFERROR(INDEX(ROSTER!$AK$23:$AK$211,MATCH('3 (2)'!$B21,ROSTER!$B$23:$B$150,0),1),"")</f>
        <v/>
      </c>
      <c r="E21" s="45" t="str">
        <f>IFERROR(INDEX(ROSTER!$AL$23:$AL$211,MATCH('3 (2)'!$B21,ROSTER!$B$23:$B$150,0),1),"")</f>
        <v/>
      </c>
      <c r="F21" s="45"/>
      <c r="G21" s="55"/>
      <c r="H21" s="45" t="str">
        <f t="shared" si="1"/>
        <v/>
      </c>
      <c r="I21" s="45" t="str">
        <f t="array" ref="I21">IFERROR(INDEX(ROSTER!$B$24:$B$150,MATCH(1,INDEX(($I$7=ROSTER!F$24:F$227)*(COUNTIFS(I$7:I20,ROSTER!$B$24:$B$150)=0),0,1),0),1),"")</f>
        <v/>
      </c>
      <c r="J21" s="45" t="str">
        <f>IFERROR(INDEX(ROSTER!$C$24:$C$227,MATCH('3 (2)'!$I21,ROSTER!$B$24:$B$150,0),1),"")</f>
        <v/>
      </c>
      <c r="K21" s="45" t="str">
        <f>IFERROR(INDEX(ROSTER!$AK$23:$AK$211,MATCH('3 (2)'!$I21,ROSTER!$B$23:$B$150,0),1),"")</f>
        <v/>
      </c>
      <c r="L21" s="45" t="str">
        <f>IFERROR(INDEX(ROSTER!$AL$23:$AL$211,MATCH('3 (2)'!$I21,ROSTER!$B$23:$B$150,0),1),"")</f>
        <v/>
      </c>
      <c r="M21" s="45"/>
      <c r="O21" s="31"/>
    </row>
    <row r="22" spans="1:15" ht="14.85" customHeight="1">
      <c r="A22" s="45" t="str">
        <f t="shared" si="0"/>
        <v/>
      </c>
      <c r="B22" s="45" t="str" cm="1">
        <f t="array" ref="B22">IFERROR(INDEX(ROSTER!$B$24:$B$150,MATCH(1,INDEX(($B$7=ROSTER!F$24:F$150)*(COUNTIFS(B$7:B21,ROSTER!$B$24:$B$150)=0),0,1),0),1),"")</f>
        <v/>
      </c>
      <c r="C22" s="45" t="str">
        <f>IFERROR(INDEX(ROSTER!$C$24:$C$150,MATCH('3 (2)'!$B22,ROSTER!$B$24:$B$150,0),1),"")</f>
        <v/>
      </c>
      <c r="D22" s="45" t="str">
        <f>IFERROR(INDEX(ROSTER!$AK$23:$AK$211,MATCH('3 (2)'!$B22,ROSTER!$B$23:$B$150,0),1),"")</f>
        <v/>
      </c>
      <c r="E22" s="45" t="str">
        <f>IFERROR(INDEX(ROSTER!$AL$23:$AL$211,MATCH('3 (2)'!$B22,ROSTER!$B$23:$B$150,0),1),"")</f>
        <v/>
      </c>
      <c r="F22" s="45"/>
      <c r="G22" s="55"/>
      <c r="H22" s="45" t="str">
        <f t="shared" si="1"/>
        <v/>
      </c>
      <c r="I22" s="45" t="str">
        <f t="array" ref="I22">IFERROR(INDEX(ROSTER!$B$24:$B$150,MATCH(1,INDEX(($I$7=ROSTER!F$24:F$227)*(COUNTIFS(I$7:I21,ROSTER!$B$24:$B$150)=0),0,1),0),1),"")</f>
        <v/>
      </c>
      <c r="J22" s="45" t="str">
        <f>IFERROR(INDEX(ROSTER!$C$24:$C$227,MATCH('3 (2)'!$I22,ROSTER!$B$24:$B$150,0),1),"")</f>
        <v/>
      </c>
      <c r="K22" s="45" t="str">
        <f>IFERROR(INDEX(ROSTER!$AK$23:$AK$211,MATCH('3 (2)'!$I22,ROSTER!$B$23:$B$150,0),1),"")</f>
        <v/>
      </c>
      <c r="L22" s="45" t="str">
        <f>IFERROR(INDEX(ROSTER!$AL$23:$AL$211,MATCH('3 (2)'!$I22,ROSTER!$B$23:$B$150,0),1),"")</f>
        <v/>
      </c>
      <c r="M22" s="45"/>
      <c r="O22" s="31"/>
    </row>
    <row r="23" spans="1:15" ht="14.85" customHeight="1">
      <c r="A23" s="45" t="str">
        <f t="shared" si="0"/>
        <v/>
      </c>
      <c r="B23" s="45" t="str" cm="1">
        <f t="array" ref="B23">IFERROR(INDEX(ROSTER!$B$24:$B$150,MATCH(1,INDEX(($B$7=ROSTER!F$24:F$150)*(COUNTIFS(B$7:B22,ROSTER!$B$24:$B$150)=0),0,1),0),1),"")</f>
        <v/>
      </c>
      <c r="C23" s="45" t="str">
        <f>IFERROR(INDEX(ROSTER!$C$24:$C$150,MATCH('3 (2)'!$B23,ROSTER!$B$24:$B$150,0),1),"")</f>
        <v/>
      </c>
      <c r="D23" s="45" t="str">
        <f>IFERROR(INDEX(ROSTER!$AK$23:$AK$211,MATCH('3 (2)'!$B23,ROSTER!$B$23:$B$150,0),1),"")</f>
        <v/>
      </c>
      <c r="E23" s="45" t="str">
        <f>IFERROR(INDEX(ROSTER!$AL$23:$AL$211,MATCH('3 (2)'!$B23,ROSTER!$B$23:$B$150,0),1),"")</f>
        <v/>
      </c>
      <c r="F23" s="45"/>
      <c r="G23" s="55"/>
      <c r="H23" s="45" t="str">
        <f t="shared" si="1"/>
        <v/>
      </c>
      <c r="I23" s="45" t="str">
        <f t="array" ref="I23">IFERROR(INDEX(ROSTER!$B$24:$B$150,MATCH(1,INDEX(($I$7=ROSTER!F$24:F$227)*(COUNTIFS(I$7:I22,ROSTER!$B$24:$B$150)=0),0,1),0),1),"")</f>
        <v/>
      </c>
      <c r="J23" s="45" t="str">
        <f>IFERROR(INDEX(ROSTER!$C$24:$C$227,MATCH('3 (2)'!$I23,ROSTER!$B$24:$B$150,0),1),"")</f>
        <v/>
      </c>
      <c r="K23" s="45" t="str">
        <f>IFERROR(INDEX(ROSTER!$AK$23:$AK$211,MATCH('3 (2)'!$I23,ROSTER!$B$23:$B$150,0),1),"")</f>
        <v/>
      </c>
      <c r="L23" s="45" t="str">
        <f>IFERROR(INDEX(ROSTER!$AL$23:$AL$211,MATCH('3 (2)'!$I23,ROSTER!$B$23:$B$150,0),1),"")</f>
        <v/>
      </c>
      <c r="M23" s="45"/>
      <c r="O23" s="31"/>
    </row>
    <row r="24" spans="1:15" ht="14.85" customHeight="1">
      <c r="A24" s="45"/>
      <c r="B24" s="676" t="str">
        <f>$B$3&amp;"-AVI"</f>
        <v>HL8082-AVI</v>
      </c>
      <c r="C24" s="676"/>
      <c r="D24" s="45" t="str">
        <f>IFERROR(INDEX(ROSTER!$AK$23:$AK$211,MATCH('3 (2)'!$B24,ROSTER!$B$23:$B$150,0),1),"")</f>
        <v/>
      </c>
      <c r="E24" s="45" t="str">
        <f>IFERROR(INDEX(ROSTER!$AL$23:$AL$211,MATCH('3 (2)'!$B24,ROSTER!$B$23:$B$150,0),1),"")</f>
        <v/>
      </c>
      <c r="F24" s="45"/>
      <c r="G24" s="55"/>
      <c r="H24" s="45" t="str">
        <f t="shared" si="1"/>
        <v/>
      </c>
      <c r="I24" s="45" t="str">
        <f t="array" ref="I24">IFERROR(INDEX(ROSTER!$B$24:$B$150,MATCH(1,INDEX(($I$7=ROSTER!F$24:F$227)*(COUNTIFS(I$7:I23,ROSTER!$B$24:$B$150)=0),0,1),0),1),"")</f>
        <v/>
      </c>
      <c r="J24" s="45" t="str">
        <f>IFERROR(INDEX(ROSTER!$C$24:$C$227,MATCH('3 (2)'!$I24,ROSTER!$B$24:$B$150,0),1),"")</f>
        <v/>
      </c>
      <c r="K24" s="45" t="str">
        <f>IFERROR(INDEX(ROSTER!$AK$23:$AK$211,MATCH('3 (2)'!$I24,ROSTER!$B$23:$B$150,0),1),"")</f>
        <v/>
      </c>
      <c r="L24" s="45" t="str">
        <f>IFERROR(INDEX(ROSTER!$AL$23:$AL$211,MATCH('3 (2)'!$I24,ROSTER!$B$23:$B$150,0),1),"")</f>
        <v/>
      </c>
      <c r="M24" s="45"/>
      <c r="O24" s="31"/>
    </row>
    <row r="25" spans="1:15" ht="14.85" customHeight="1">
      <c r="A25" s="45">
        <v>1</v>
      </c>
      <c r="B25" s="45" t="str" cm="1">
        <f t="array" ref="B25">IFERROR(INDEX(ROSTER!$B$24:$B$150,MATCH(1,INDEX(($B$24=ROSTER!F$24:F$150)*(COUNTIFS(B$7:B24,ROSTER!$B$24:$B$150)=0),0,1),0),1),"")</f>
        <v>Đinh Vương Anh Thông</v>
      </c>
      <c r="C25" s="45" t="str">
        <f>IFERROR(INDEX(ROSTER!$C$24:$C$150,MATCH('3 (2)'!$B25,ROSTER!$B$24:$B$150,0),1),"")</f>
        <v>VAE03590</v>
      </c>
      <c r="D25" s="45" t="str">
        <f>IFERROR(INDEX(ROSTER!$AK$23:$AK$211,MATCH('3 (2)'!$B25,ROSTER!$B$23:$B$150,0),1),"")</f>
        <v>EA 787/321</v>
      </c>
      <c r="E25" s="45" t="str">
        <f>IFERROR(INDEX(ROSTER!$AL$23:$AL$211,MATCH('3 (2)'!$B25,ROSTER!$B$23:$B$150,0),1),"")</f>
        <v>0943213677</v>
      </c>
      <c r="F25" s="45"/>
      <c r="G25" s="55"/>
      <c r="H25" s="45" t="str">
        <f t="shared" si="1"/>
        <v/>
      </c>
      <c r="I25" s="45" t="str">
        <f t="array" ref="I25">IFERROR(INDEX(ROSTER!$B$24:$B$150,MATCH(1,INDEX(($I$7=ROSTER!F$24:F$227)*(COUNTIFS(I$7:I24,ROSTER!$B$24:$B$150)=0),0,1),0),1),"")</f>
        <v/>
      </c>
      <c r="J25" s="45" t="str">
        <f>IFERROR(INDEX(ROSTER!$C$24:$C$227,MATCH('3 (2)'!$I25,ROSTER!$B$24:$B$150,0),1),"")</f>
        <v/>
      </c>
      <c r="K25" s="45" t="str">
        <f>IFERROR(INDEX(ROSTER!$AK$23:$AK$211,MATCH('3 (2)'!$I25,ROSTER!$B$23:$B$150,0),1),"")</f>
        <v/>
      </c>
      <c r="L25" s="45" t="str">
        <f>IFERROR(INDEX(ROSTER!$AL$23:$AL$211,MATCH('3 (2)'!$I25,ROSTER!$B$23:$B$150,0),1),"")</f>
        <v/>
      </c>
      <c r="M25" s="45"/>
      <c r="O25" s="31"/>
    </row>
    <row r="26" spans="1:15" ht="14.85" customHeight="1">
      <c r="A26" s="45">
        <v>2</v>
      </c>
      <c r="B26" s="45" t="str" cm="1">
        <f t="array" ref="B26">IFERROR(INDEX(ROSTER!$B$24:$B$150,MATCH(1,INDEX(($B$24=ROSTER!F$24:F$150)*(COUNTIFS(B$7:B25,ROSTER!$B$24:$B$150)=0),0,1),0),1),"")</f>
        <v>Nguyễn Minh Đức</v>
      </c>
      <c r="C26" s="45" t="str">
        <f>IFERROR(INDEX(ROSTER!$C$24:$C$150,MATCH('3 (2)'!$B26,ROSTER!$B$24:$B$150,0),1),"")</f>
        <v>VAE04018</v>
      </c>
      <c r="D26" s="45" t="str">
        <f>IFERROR(INDEX(ROSTER!$AK$23:$AK$211,MATCH('3 (2)'!$B26,ROSTER!$B$23:$B$150,0),1),"")</f>
        <v xml:space="preserve">EA 787 </v>
      </c>
      <c r="E26" s="45" t="str">
        <f>IFERROR(INDEX(ROSTER!$AL$23:$AL$211,MATCH('3 (2)'!$B26,ROSTER!$B$23:$B$150,0),1),"")</f>
        <v>0907548998</v>
      </c>
      <c r="F26" s="45" t="s">
        <v>276</v>
      </c>
      <c r="G26" s="55"/>
      <c r="H26" s="45" t="str">
        <f t="shared" si="1"/>
        <v/>
      </c>
      <c r="I26" s="45" t="str">
        <f t="array" ref="I26">IFERROR(INDEX(ROSTER!$B$24:$B$150,MATCH(1,INDEX(($I$7=ROSTER!F$24:F$227)*(COUNTIFS(I$7:I25,ROSTER!$B$24:$B$150)=0),0,1),0),1),"")</f>
        <v/>
      </c>
      <c r="J26" s="45" t="str">
        <f>IFERROR(INDEX(ROSTER!$C$24:$C$227,MATCH('3 (2)'!$I26,ROSTER!$B$24:$B$150,0),1),"")</f>
        <v/>
      </c>
      <c r="K26" s="45" t="str">
        <f>IFERROR(INDEX(ROSTER!$AK$23:$AK$211,MATCH('3 (2)'!$I26,ROSTER!$B$23:$B$150,0),1),"")</f>
        <v/>
      </c>
      <c r="L26" s="45" t="str">
        <f>IFERROR(INDEX(ROSTER!$AL$23:$AL$211,MATCH('3 (2)'!$I26,ROSTER!$B$23:$B$150,0),1),"")</f>
        <v/>
      </c>
      <c r="M26" s="45"/>
      <c r="O26" s="31"/>
    </row>
    <row r="27" spans="1:15" ht="14.85" customHeight="1">
      <c r="A27" s="45">
        <v>3</v>
      </c>
      <c r="B27" s="45" t="str" cm="1">
        <f t="array" ref="B27">IFERROR(INDEX(ROSTER!$B$24:$B$150,MATCH(1,INDEX(($B$24=ROSTER!F$24:F$150)*(COUNTIFS(B$7:B26,ROSTER!$B$24:$B$150)=0),0,1),0),1),"")</f>
        <v>Nguyễn Hữu Hoàng</v>
      </c>
      <c r="C27" s="45" t="str">
        <f>IFERROR(INDEX(ROSTER!$C$24:$C$150,MATCH('3 (2)'!$B27,ROSTER!$B$24:$B$150,0),1),"")</f>
        <v>VAE03618</v>
      </c>
      <c r="D27" s="45" t="str">
        <f>IFERROR(INDEX(ROSTER!$AK$23:$AK$211,MATCH('3 (2)'!$B27,ROSTER!$B$23:$B$150,0),1),"")</f>
        <v>EA 787/321</v>
      </c>
      <c r="E27" s="45" t="str">
        <f>IFERROR(INDEX(ROSTER!$AL$23:$AL$211,MATCH('3 (2)'!$B27,ROSTER!$B$23:$B$150,0),1),"")</f>
        <v>0937919456</v>
      </c>
      <c r="F27" s="45" t="s">
        <v>280</v>
      </c>
      <c r="G27" s="55"/>
      <c r="H27" s="45" t="str">
        <f t="shared" si="1"/>
        <v/>
      </c>
      <c r="I27" s="45" t="str">
        <f t="array" ref="I27">IFERROR(INDEX(ROSTER!$B$24:$B$150,MATCH(1,INDEX(($I$7=ROSTER!F$24:F$227)*(COUNTIFS(I$7:I26,ROSTER!$B$24:$B$150)=0),0,1),0),1),"")</f>
        <v/>
      </c>
      <c r="J27" s="45" t="str">
        <f>IFERROR(INDEX(ROSTER!$C$24:$C$227,MATCH('3 (2)'!$I27,ROSTER!$B$24:$B$150,0),1),"")</f>
        <v/>
      </c>
      <c r="K27" s="45" t="str">
        <f>IFERROR(INDEX(ROSTER!$AK$23:$AK$211,MATCH('3 (2)'!$I27,ROSTER!$B$23:$B$150,0),1),"")</f>
        <v/>
      </c>
      <c r="L27" s="45" t="str">
        <f>IFERROR(INDEX(ROSTER!$AL$23:$AL$211,MATCH('3 (2)'!$I27,ROSTER!$B$23:$B$150,0),1),"")</f>
        <v/>
      </c>
      <c r="M27" s="45"/>
      <c r="O27" s="31"/>
    </row>
    <row r="28" spans="1:15" ht="14.85" customHeight="1">
      <c r="A28" s="45">
        <v>4</v>
      </c>
      <c r="B28" s="45" t="str" cm="1">
        <f t="array" ref="B28">IFERROR(INDEX(ROSTER!$B$24:$B$150,MATCH(1,INDEX(($B$24=ROSTER!F$24:F$150)*(COUNTIFS(B$7:B27,ROSTER!$B$24:$B$150)=0),0,1),0),1),"")</f>
        <v>Trần Anh Tuấn PKT</v>
      </c>
      <c r="C28" s="45" t="str">
        <f>IFERROR(INDEX(ROSTER!$C$24:$C$150,MATCH('3 (2)'!$B28,ROSTER!$B$24:$B$150,0),1),"")</f>
        <v>VAE01351</v>
      </c>
      <c r="D28" s="45" t="str">
        <f>IFERROR(INDEX(ROSTER!$AK$23:$AK$211,MATCH('3 (2)'!$B28,ROSTER!$B$23:$B$150,0),1),"")</f>
        <v>B2 787/321</v>
      </c>
      <c r="E28" s="45" t="str">
        <f>IFERROR(INDEX(ROSTER!$AL$23:$AL$211,MATCH('3 (2)'!$B28,ROSTER!$B$23:$B$150,0),1),"")</f>
        <v>0918056705</v>
      </c>
      <c r="F28" s="45" t="s">
        <v>270</v>
      </c>
      <c r="G28" s="55"/>
      <c r="H28" s="45"/>
      <c r="I28" s="45" t="str">
        <f t="array" ref="I28">IFERROR(INDEX(ROSTER!$B$24:$B$150,MATCH(1,INDEX(($I$7=ROSTER!F$24:F$227)*(COUNTIFS(I$7:I27,ROSTER!$B$24:$B$150)=0),0,1),0),1),"")</f>
        <v/>
      </c>
      <c r="J28" s="45" t="str">
        <f>IFERROR(INDEX(ROSTER!$C$24:$C$227,MATCH('3 (2)'!$I28,ROSTER!$B$24:$B$150,0),1),"")</f>
        <v/>
      </c>
      <c r="K28" s="45" t="str">
        <f>IFERROR(INDEX(ROSTER!$AK$23:$AK$211,MATCH('3 (2)'!$I28,ROSTER!$B$23:$B$150,0),1),"")</f>
        <v/>
      </c>
      <c r="L28" s="45" t="str">
        <f>IFERROR(INDEX(ROSTER!$AL$23:$AL$211,MATCH('3 (2)'!$I28,ROSTER!$B$23:$B$150,0),1),"")</f>
        <v/>
      </c>
      <c r="M28" s="45"/>
      <c r="O28" s="31"/>
    </row>
    <row r="29" spans="1:15" ht="14.85" customHeight="1">
      <c r="A29" s="45"/>
      <c r="B29" s="45" t="str" cm="1">
        <f t="array" ref="B29">IFERROR(INDEX(ROSTER!$B$24:$B$150,MATCH(1,INDEX(($B$24=ROSTER!F$24:F$150)*(COUNTIFS(B$7:B28,ROSTER!$B$24:$B$150)=0),0,1),0),1),"")</f>
        <v/>
      </c>
      <c r="C29" s="45" t="str">
        <f>IFERROR(INDEX(ROSTER!$C$24:$C$150,MATCH('3 (2)'!$B29,ROSTER!$B$24:$B$150,0),1),"")</f>
        <v/>
      </c>
      <c r="D29" s="45" t="str">
        <f>IFERROR(INDEX(ROSTER!$AK$23:$AK$211,MATCH('3 (2)'!$B29,ROSTER!$B$23:$B$150,0),1),"")</f>
        <v/>
      </c>
      <c r="E29" s="45" t="str">
        <f>IFERROR(INDEX(ROSTER!$AL$23:$AL$211,MATCH('3 (2)'!$B29,ROSTER!$B$23:$B$150,0),1),"")</f>
        <v/>
      </c>
      <c r="F29" s="184"/>
      <c r="G29" s="55"/>
      <c r="H29" s="45" t="str">
        <f t="shared" ref="H29:H36" si="2">IF(I29="","",ROW(A1))</f>
        <v/>
      </c>
      <c r="I29" s="45" t="str">
        <f t="array" ref="I29">IFERROR(INDEX(ROSTER!$B$24:$B$150,MATCH(1,INDEX(($I$7=ROSTER!F$24:F$227)*(COUNTIFS(I$7:I28,ROSTER!$B$24:$B$150)=0),0,1),0),1),"")</f>
        <v/>
      </c>
      <c r="J29" s="45" t="str">
        <f>IFERROR(INDEX(ROSTER!$C$24:$C$227,MATCH('3 (2)'!$I29,ROSTER!$B$24:$B$150,0),1),"")</f>
        <v/>
      </c>
      <c r="K29" s="45" t="str">
        <f>IFERROR(INDEX(ROSTER!$AK$23:$AK$211,MATCH('3 (2)'!$I29,ROSTER!$B$23:$B$150,0),1),"")</f>
        <v/>
      </c>
      <c r="L29" s="45" t="str">
        <f>IFERROR(INDEX(ROSTER!$AL$23:$AL$211,MATCH('3 (2)'!$I29,ROSTER!$B$23:$B$150,0),1),"")</f>
        <v/>
      </c>
      <c r="M29" s="45"/>
      <c r="O29" s="31" t="s">
        <v>272</v>
      </c>
    </row>
    <row r="30" spans="1:15" ht="14.85" customHeight="1">
      <c r="A30" s="45"/>
      <c r="B30" s="45" t="str" cm="1">
        <f t="array" ref="B30">IFERROR(INDEX(ROSTER!$B$24:$B$150,MATCH(1,INDEX(($B$24=ROSTER!F$24:F$150)*(COUNTIFS(B$7:B29,ROSTER!$B$24:$B$150)=0),0,1),0),1),"")</f>
        <v/>
      </c>
      <c r="C30" s="45" t="str">
        <f>IFERROR(INDEX(ROSTER!$C$24:$C$150,MATCH('3 (2)'!$B30,ROSTER!$B$24:$B$150,0),1),"")</f>
        <v/>
      </c>
      <c r="D30" s="45" t="str">
        <f>IFERROR(INDEX(ROSTER!$AK$23:$AK$211,MATCH('3 (2)'!$B30,ROSTER!$B$23:$B$150,0),1),"")</f>
        <v/>
      </c>
      <c r="E30" s="45" t="str">
        <f>IFERROR(INDEX(ROSTER!$AL$23:$AL$211,MATCH('3 (2)'!$B30,ROSTER!$B$23:$B$150,0),1),"")</f>
        <v/>
      </c>
      <c r="F30" s="45"/>
      <c r="G30" s="55"/>
      <c r="H30" s="45" t="str">
        <f t="shared" si="2"/>
        <v/>
      </c>
      <c r="I30" s="45" t="str">
        <f t="array" ref="I30">IFERROR(INDEX(ROSTER!$B$24:$B$150,MATCH(1,INDEX(($I$7=ROSTER!F$24:F$227)*(COUNTIFS(I$7:I29,ROSTER!$B$24:$B$150)=0),0,1),0),1),"")</f>
        <v/>
      </c>
      <c r="J30" s="45" t="str">
        <f>IFERROR(INDEX(ROSTER!$C$24:$C$227,MATCH('3 (2)'!$I30,ROSTER!$B$24:$B$150,0),1),"")</f>
        <v/>
      </c>
      <c r="K30" s="45" t="str">
        <f>IFERROR(INDEX(ROSTER!$AK$23:$AK$211,MATCH('3 (2)'!$I30,ROSTER!$B$23:$B$150,0),1),"")</f>
        <v/>
      </c>
      <c r="L30" s="45" t="str">
        <f>IFERROR(INDEX(ROSTER!$AL$23:$AL$211,MATCH('3 (2)'!$I30,ROSTER!$B$23:$B$150,0),1),"")</f>
        <v/>
      </c>
      <c r="M30" s="45"/>
      <c r="O30" s="31" t="s">
        <v>273</v>
      </c>
    </row>
    <row r="31" spans="1:15" ht="14.85" customHeight="1">
      <c r="A31" s="45"/>
      <c r="B31" s="45" t="str" cm="1">
        <f t="array" ref="B31">IFERROR(INDEX(ROSTER!$B$24:$B$150,MATCH(1,INDEX(($B$24=ROSTER!F$24:F$150)*(COUNTIFS(B$7:B30,ROSTER!$B$24:$B$150)=0),0,1),0),1),"")</f>
        <v/>
      </c>
      <c r="C31" s="45" t="str">
        <f>IFERROR(INDEX(ROSTER!$C$24:$C$150,MATCH('3 (2)'!$B31,ROSTER!$B$24:$B$150,0),1),"")</f>
        <v/>
      </c>
      <c r="D31" s="45" t="str">
        <f>IFERROR(INDEX(ROSTER!$AK$23:$AK$211,MATCH('3 (2)'!$B31,ROSTER!$B$23:$B$150,0),1),"")</f>
        <v/>
      </c>
      <c r="E31" s="45" t="str">
        <f>IFERROR(INDEX(ROSTER!$AL$23:$AL$211,MATCH('3 (2)'!$B31,ROSTER!$B$23:$B$150,0),1),"")</f>
        <v/>
      </c>
      <c r="F31" s="45"/>
      <c r="G31" s="55"/>
      <c r="H31" s="45" t="str">
        <f t="shared" si="2"/>
        <v/>
      </c>
      <c r="I31" s="45" t="str">
        <f t="array" ref="I31">IFERROR(INDEX(ROSTER!$B$24:$B$150,MATCH(1,INDEX(($I$7=ROSTER!F$24:F$227)*(COUNTIFS(I$7:I30,ROSTER!$B$24:$B$150)=0),0,1),0),1),"")</f>
        <v/>
      </c>
      <c r="J31" s="45" t="str">
        <f>IFERROR(INDEX(ROSTER!$C$24:$C$227,MATCH('3 (2)'!$I31,ROSTER!$B$24:$B$150,0),1),"")</f>
        <v/>
      </c>
      <c r="K31" s="45" t="str">
        <f>IFERROR(INDEX(ROSTER!$AK$23:$AK$211,MATCH('3 (2)'!$I31,ROSTER!$B$23:$B$150,0),1),"")</f>
        <v/>
      </c>
      <c r="L31" s="45" t="str">
        <f>IFERROR(INDEX(ROSTER!$AL$23:$AL$211,MATCH('3 (2)'!$I31,ROSTER!$B$23:$B$150,0),1),"")</f>
        <v/>
      </c>
      <c r="M31" s="184"/>
      <c r="O31" s="31" t="s">
        <v>259</v>
      </c>
    </row>
    <row r="32" spans="1:15" ht="14.85" customHeight="1">
      <c r="A32" s="45"/>
      <c r="B32" s="45" t="str" cm="1">
        <f t="array" ref="B32">IFERROR(INDEX(ROSTER!$B$24:$B$150,MATCH(1,INDEX(($B$24=ROSTER!F$24:F$150)*(COUNTIFS(B$7:B31,ROSTER!$B$24:$B$150)=0),0,1),0),1),"")</f>
        <v/>
      </c>
      <c r="C32" s="45" t="str">
        <f>IFERROR(INDEX(ROSTER!$C$24:$C$150,MATCH('3 (2)'!$B32,ROSTER!$B$24:$B$150,0),1),"")</f>
        <v/>
      </c>
      <c r="D32" s="45" t="str">
        <f>IFERROR(INDEX(ROSTER!$C$24:$C$150,MATCH('3 (2)'!$B32,ROSTER!$B$24:$B$150,0),1),"")</f>
        <v/>
      </c>
      <c r="E32" s="45" t="str">
        <f>IFERROR(INDEX(ROSTER!$C$24:$C$150,MATCH('3 (2)'!$B32,ROSTER!$B$24:$B$150,0),1),"")</f>
        <v/>
      </c>
      <c r="F32" s="45" t="str">
        <f>IFERROR(INDEX(ROSTER!$C$24:$C$150,MATCH('3 (2)'!$B32,ROSTER!$B$24:$B$150,0),1),"")</f>
        <v/>
      </c>
      <c r="G32" s="55"/>
      <c r="H32" s="45" t="str">
        <f t="shared" si="2"/>
        <v/>
      </c>
      <c r="I32" s="45" t="str">
        <f t="array" ref="I32">IFERROR(INDEX(ROSTER!$B$24:$B$150,MATCH(1,INDEX(($I$7=ROSTER!F$24:F$227)*(COUNTIFS(I$7:I31,ROSTER!$B$24:$B$150)=0),0,1),0),1),"")</f>
        <v/>
      </c>
      <c r="J32" s="45" t="str">
        <f>IFERROR(INDEX(ROSTER!$C$24:$C$227,MATCH('3 (2)'!$I32,ROSTER!$B$24:$B$150,0),1),"")</f>
        <v/>
      </c>
      <c r="K32" s="45" t="str">
        <f>IFERROR(INDEX(ROSTER!$AK$23:$AK$211,MATCH('3 (2)'!$I32,ROSTER!$B$23:$B$150,0),1),"")</f>
        <v/>
      </c>
      <c r="L32" s="45" t="str">
        <f>IFERROR(INDEX(ROSTER!$AL$23:$AL$211,MATCH('3 (2)'!$I32,ROSTER!$B$23:$B$150,0),1),"")</f>
        <v/>
      </c>
      <c r="M32" s="45"/>
      <c r="O32" s="31" t="s">
        <v>280</v>
      </c>
    </row>
    <row r="33" spans="1:15" ht="14.85" customHeight="1">
      <c r="A33" s="45" t="str">
        <f t="shared" ref="A33:A44" si="3">IF(B33="","",ROW(A1))</f>
        <v/>
      </c>
      <c r="B33" s="45" t="str" cm="1">
        <f t="array" ref="B33">IFERROR(INDEX(ROSTER!$B$24:$B$150,MATCH(1,INDEX(($B$24=ROSTER!F$24:F$150)*(COUNTIFS(B$7:B32,ROSTER!$B$24:$B$150)=0),0,1),0),1),"")</f>
        <v/>
      </c>
      <c r="C33" s="45" t="str">
        <f>IFERROR(INDEX(ROSTER!$C$24:$C$150,MATCH('3 (2)'!$B33,ROSTER!$B$24:$B$150,0),1),"")</f>
        <v/>
      </c>
      <c r="D33" s="45" t="str">
        <f>IFERROR(INDEX(ROSTER!$AK$23:$AK$211,MATCH('3 (2)'!$B33,ROSTER!$B$23:$B$150,0),1),"")</f>
        <v/>
      </c>
      <c r="E33" s="45" t="str">
        <f>IFERROR(INDEX(ROSTER!$AL$23:$AL$211,MATCH('3 (2)'!$B33,ROSTER!$B$23:$B$150,0),1),"")</f>
        <v/>
      </c>
      <c r="F33" s="45" t="str">
        <f>IFERROR(INDEX(ROSTER!$C$24:$C$150,MATCH('3 (2)'!$B33,ROSTER!$B$24:$B$150,0),1),"")</f>
        <v/>
      </c>
      <c r="G33" s="55"/>
      <c r="H33" s="45" t="str">
        <f t="shared" si="2"/>
        <v/>
      </c>
      <c r="I33" s="45" t="str">
        <f t="array" ref="I33">IFERROR(INDEX(ROSTER!$B$24:$B$150,MATCH(1,INDEX(($I$7=ROSTER!F$24:F$227)*(COUNTIFS(I$7:I32,ROSTER!$B$24:$B$150)=0),0,1),0),1),"")</f>
        <v/>
      </c>
      <c r="J33" s="45" t="str">
        <f>IFERROR(INDEX(ROSTER!$C$24:$C$227,MATCH('3 (2)'!$I33,ROSTER!$B$24:$B$150,0),1),"")</f>
        <v/>
      </c>
      <c r="K33" s="45" t="str">
        <f>IFERROR(INDEX(ROSTER!$AK$23:$AK$211,MATCH('3 (2)'!$I33,ROSTER!$B$23:$B$150,0),1),"")</f>
        <v/>
      </c>
      <c r="L33" s="45" t="str">
        <f>IFERROR(INDEX(ROSTER!$AL$23:$AL$211,MATCH('3 (2)'!$I33,ROSTER!$B$23:$B$150,0),1),"")</f>
        <v/>
      </c>
      <c r="M33" s="45"/>
      <c r="O33" s="31" t="s">
        <v>276</v>
      </c>
    </row>
    <row r="34" spans="1:15" ht="14.85" customHeight="1">
      <c r="A34" s="45" t="str">
        <f t="shared" si="3"/>
        <v/>
      </c>
      <c r="B34" s="45" t="str" cm="1">
        <f t="array" ref="B34">IFERROR(INDEX(ROSTER!$B$24:$B$150,MATCH(1,INDEX(($B$24=ROSTER!F$24:F$150)*(COUNTIFS(B$7:B33,ROSTER!$B$24:$B$150)=0),0,1),0),1),"")</f>
        <v/>
      </c>
      <c r="C34" s="45" t="str">
        <f>IFERROR(INDEX(ROSTER!$C$24:$C$150,MATCH('3 (2)'!$B34,ROSTER!$B$24:$B$150,0),1),"")</f>
        <v/>
      </c>
      <c r="D34" s="45" t="str">
        <f>IFERROR(INDEX(ROSTER!$AK$23:$AK$211,MATCH('3 (2)'!$B34,ROSTER!$B$23:$B$150,0),1),"")</f>
        <v/>
      </c>
      <c r="E34" s="45" t="str">
        <f>IFERROR(INDEX(ROSTER!$AL$23:$AL$211,MATCH('3 (2)'!$B34,ROSTER!$B$23:$B$150,0),1),"")</f>
        <v/>
      </c>
      <c r="F34" s="45" t="str">
        <f>IFERROR(INDEX(ROSTER!$C$24:$C$150,MATCH('3 (2)'!$B34,ROSTER!$B$24:$B$150,0),1),"")</f>
        <v/>
      </c>
      <c r="G34" s="55"/>
      <c r="H34" s="45" t="str">
        <f t="shared" si="2"/>
        <v/>
      </c>
      <c r="I34" s="45" t="str">
        <f t="array" ref="I34">IFERROR(INDEX(ROSTER!$B$24:$B$150,MATCH(1,INDEX(($I$7=ROSTER!F$24:F$227)*(COUNTIFS(I$7:I33,ROSTER!$B$24:$B$150)=0),0,1),0),1),"")</f>
        <v/>
      </c>
      <c r="J34" s="45" t="str">
        <f>IFERROR(INDEX(ROSTER!$C$24:$C$227,MATCH('3 (2)'!$I34,ROSTER!$B$24:$B$150,0),1),"")</f>
        <v/>
      </c>
      <c r="K34" s="45" t="str">
        <f>IFERROR(INDEX(ROSTER!$AK$23:$AK$211,MATCH('3 (2)'!$I34,ROSTER!$B$23:$B$150,0),1),"")</f>
        <v/>
      </c>
      <c r="L34" s="45" t="str">
        <f>IFERROR(INDEX(ROSTER!$AL$23:$AL$211,MATCH('3 (2)'!$I34,ROSTER!$B$23:$B$150,0),1),"")</f>
        <v/>
      </c>
      <c r="M34" s="45"/>
      <c r="O34" s="100"/>
    </row>
    <row r="35" spans="1:15" ht="14.85" customHeight="1">
      <c r="A35" s="45" t="str">
        <f t="shared" si="3"/>
        <v/>
      </c>
      <c r="B35" s="45" t="str" cm="1">
        <f t="array" ref="B35">IFERROR(INDEX(ROSTER!$B$24:$B$150,MATCH(1,INDEX(($B$24=ROSTER!F$24:F$150)*(COUNTIFS(B$7:B34,ROSTER!$B$24:$B$150)=0),0,1),0),1),"")</f>
        <v/>
      </c>
      <c r="C35" s="45" t="str">
        <f>IFERROR(INDEX(ROSTER!$C$24:$C$150,MATCH('3 (2)'!$B35,ROSTER!$B$24:$B$150,0),1),"")</f>
        <v/>
      </c>
      <c r="D35" s="45" t="str">
        <f>IFERROR(INDEX(ROSTER!$AK$23:$AK$211,MATCH('3 (2)'!$B35,ROSTER!$B$23:$B$150,0),1),"")</f>
        <v/>
      </c>
      <c r="E35" s="45" t="str">
        <f>IFERROR(INDEX(ROSTER!$AL$23:$AL$211,MATCH('3 (2)'!$B35,ROSTER!$B$23:$B$150,0),1),"")</f>
        <v/>
      </c>
      <c r="F35" s="45" t="str">
        <f>IFERROR(INDEX(ROSTER!$C$24:$C$150,MATCH('3 (2)'!$B35,ROSTER!$B$24:$B$150,0),1),"")</f>
        <v/>
      </c>
      <c r="G35" s="55"/>
      <c r="H35" s="45" t="str">
        <f t="shared" si="2"/>
        <v/>
      </c>
      <c r="I35" s="45" t="str">
        <f t="array" ref="I35">IFERROR(INDEX(ROSTER!$B$24:$B$150,MATCH(1,INDEX(($I$7=ROSTER!F$24:F$227)*(COUNTIFS(I$7:I34,ROSTER!$B$24:$B$150)=0),0,1),0),1),"")</f>
        <v/>
      </c>
      <c r="J35" s="45" t="str">
        <f>IFERROR(INDEX(ROSTER!$C$24:$C$227,MATCH('3 (2)'!$I35,ROSTER!$B$24:$B$150,0),1),"")</f>
        <v/>
      </c>
      <c r="K35" s="45" t="str">
        <f>IFERROR(INDEX(ROSTER!$AK$23:$AK$211,MATCH('3 (2)'!$I35,ROSTER!$B$23:$B$150,0),1),"")</f>
        <v/>
      </c>
      <c r="L35" s="45" t="str">
        <f>IFERROR(INDEX(ROSTER!$AL$23:$AL$211,MATCH('3 (2)'!$I35,ROSTER!$B$23:$B$150,0),1),"")</f>
        <v/>
      </c>
      <c r="M35" s="45"/>
      <c r="O35" s="100"/>
    </row>
    <row r="36" spans="1:15" ht="14.85" customHeight="1">
      <c r="A36" s="45" t="str">
        <f t="shared" si="3"/>
        <v/>
      </c>
      <c r="B36" s="45" t="str" cm="1">
        <f t="array" ref="B36">IFERROR(INDEX(ROSTER!$B$24:$B$150,MATCH(1,INDEX(($B$24=ROSTER!F$24:F$150)*(COUNTIFS(B$7:B35,ROSTER!$B$24:$B$150)=0),0,1),0),1),"")</f>
        <v/>
      </c>
      <c r="C36" s="45" t="str">
        <f>IFERROR(INDEX(ROSTER!$C$24:$C$150,MATCH('3 (2)'!$B36,ROSTER!$B$24:$B$150,0),1),"")</f>
        <v/>
      </c>
      <c r="D36" s="45" t="str">
        <f>IFERROR(INDEX(ROSTER!$AK$23:$AK$211,MATCH('3 (2)'!$B36,ROSTER!$B$23:$B$150,0),1),"")</f>
        <v/>
      </c>
      <c r="E36" s="45" t="str">
        <f>IFERROR(INDEX(ROSTER!$AL$23:$AL$211,MATCH('3 (2)'!$B36,ROSTER!$B$23:$B$150,0),1),"")</f>
        <v/>
      </c>
      <c r="F36" s="45" t="str">
        <f>IFERROR(INDEX(ROSTER!$C$24:$C$150,MATCH('3 (2)'!$B36,ROSTER!$B$24:$B$150,0),1),"")</f>
        <v/>
      </c>
      <c r="G36" s="55"/>
      <c r="H36" s="45" t="str">
        <f t="shared" si="2"/>
        <v/>
      </c>
      <c r="I36" s="45" t="str">
        <f t="array" ref="I36">IFERROR(INDEX(ROSTER!$B$24:$B$150,MATCH(1,INDEX(($I$7=ROSTER!F$24:F$227)*(COUNTIFS(I$7:I35,ROSTER!$B$24:$B$150)=0),0,1),0),1),"")</f>
        <v/>
      </c>
      <c r="J36" s="45" t="str">
        <f>IFERROR(INDEX(ROSTER!$C$24:$C$227,MATCH('3 (2)'!$I36,ROSTER!$B$24:$B$150,0),1),"")</f>
        <v/>
      </c>
      <c r="K36" s="45" t="str">
        <f>IFERROR(INDEX(ROSTER!$AK$23:$AK$211,MATCH('2'!$B36,ROSTER!$B$23:$B$150,0),1),"")</f>
        <v/>
      </c>
      <c r="L36" s="45" t="str">
        <f>IFERROR(INDEX(ROSTER!$AL$23:$AL$211,MATCH('2'!$B36,ROSTER!$B$23:$B$150,0),1),"")</f>
        <v/>
      </c>
      <c r="M36" s="45"/>
      <c r="O36" s="100"/>
    </row>
    <row r="37" spans="1:15" ht="18.75" customHeight="1">
      <c r="A37" s="45" t="str">
        <f t="shared" si="3"/>
        <v/>
      </c>
      <c r="B37" s="45" t="str" cm="1">
        <f t="array" ref="B37">IFERROR(INDEX(ROSTER!$B$24:$B$150,MATCH(1,INDEX(($B$24=ROSTER!F$24:F$150)*(COUNTIFS(B$7:B36,ROSTER!$B$24:$B$150)=0),0,1),0),1),"")</f>
        <v/>
      </c>
      <c r="C37" s="45" t="str">
        <f>IFERROR(INDEX(ROSTER!$C$24:$C$150,MATCH('3 (2)'!$B37,ROSTER!$B$24:$B$150,0),1),"")</f>
        <v/>
      </c>
      <c r="D37" s="45" t="str">
        <f>IFERROR(INDEX(ROSTER!$AK$23:$AK$211,MATCH('3 (2)'!$B37,ROSTER!$B$23:$B$150,0),1),"")</f>
        <v/>
      </c>
      <c r="E37" s="45" t="str">
        <f>IFERROR(INDEX(ROSTER!$AL$23:$AL$211,MATCH('3 (2)'!$B37,ROSTER!$B$23:$B$150,0),1),"")</f>
        <v/>
      </c>
      <c r="F37" s="45" t="str">
        <f>IFERROR(INDEX(ROSTER!$C$24:$C$150,MATCH('3 (2)'!$B37,ROSTER!$B$24:$B$150,0),1),"")</f>
        <v/>
      </c>
      <c r="G37" s="55"/>
      <c r="H37" s="45" t="str">
        <f>IF(I37="","",ROW(A27))</f>
        <v/>
      </c>
      <c r="I37" s="45" t="str">
        <f t="array" ref="I37">IFERROR(INDEX(ROSTER!$B$24:$B$150,MATCH(1,INDEX(($I$7=ROSTER!F$24:F$227)*(COUNTIFS(I$7:I36,ROSTER!$B$24:$B$150)=0),0,1),0),1),"")</f>
        <v/>
      </c>
      <c r="J37" s="45" t="str">
        <f>IFERROR(INDEX(ROSTER!$C$24:$C$227,MATCH('3 (2)'!$I37,ROSTER!$B$24:$B$150,0),1),"")</f>
        <v/>
      </c>
      <c r="K37" s="45" t="str">
        <f>IFERROR(INDEX(ROSTER!$AK$23:$AK$211,MATCH('3 (2)'!$I37,ROSTER!$B$23:$B$150,0),1),"")</f>
        <v/>
      </c>
      <c r="L37" s="45" t="str">
        <f>IFERROR(INDEX(ROSTER!$AL$23:$AL$211,MATCH('3 (2)'!$I37,ROSTER!$B$23:$B$150,0),1),"")</f>
        <v/>
      </c>
      <c r="M37" s="45"/>
      <c r="O37" s="100"/>
    </row>
    <row r="38" spans="1:15" ht="14.4">
      <c r="A38" s="45" t="str">
        <f t="shared" si="3"/>
        <v/>
      </c>
      <c r="B38" s="45" t="str" cm="1">
        <f t="array" ref="B38">IFERROR(INDEX(ROSTER!$B$24:$B$150,MATCH(1,INDEX(($B$24=ROSTER!F$24:F$150)*(COUNTIFS(B$7:B37,ROSTER!$B$24:$B$150)=0),0,1),0),1),"")</f>
        <v/>
      </c>
      <c r="C38" s="45" t="str">
        <f>IFERROR(INDEX(ROSTER!$C$24:$C$150,MATCH('3 (2)'!$B38,ROSTER!$B$24:$B$150,0),1),"")</f>
        <v/>
      </c>
      <c r="D38" s="45" t="str">
        <f>IFERROR(INDEX(ROSTER!$AK$23:$AK$211,MATCH('3 (2)'!$B38,ROSTER!$B$23:$B$150,0),1),"")</f>
        <v/>
      </c>
      <c r="E38" s="45" t="str">
        <f>IFERROR(INDEX(ROSTER!$AL$23:$AL$211,MATCH('3 (2)'!$B38,ROSTER!$B$23:$B$150,0),1),"")</f>
        <v/>
      </c>
      <c r="F38" s="45" t="str">
        <f>IFERROR(INDEX(ROSTER!$C$24:$C$150,MATCH('3 (2)'!$B38,ROSTER!$B$24:$B$150,0),1),"")</f>
        <v/>
      </c>
      <c r="G38" s="55"/>
      <c r="H38" s="45" t="str">
        <f>IF(I38="","",ROW(A28))</f>
        <v/>
      </c>
      <c r="I38" s="45" t="str">
        <f t="array" ref="I38">IFERROR(INDEX(ROSTER!$B$24:$B$150,MATCH(1,INDEX(($I$7=ROSTER!F$24:F$227)*(COUNTIFS(I$7:I37,ROSTER!$B$24:$B$150)=0),0,1),0),1),"")</f>
        <v/>
      </c>
      <c r="J38" s="45" t="str">
        <f>IFERROR(INDEX(ROSTER!$C$24:$C$227,MATCH('3 (2)'!$I38,ROSTER!$B$24:$B$150,0),1),"")</f>
        <v/>
      </c>
      <c r="K38" s="45" t="str">
        <f>IFERROR(INDEX(ROSTER!$AK$23:$AK$211,MATCH('3 (2)'!$I38,ROSTER!$B$23:$B$150,0),1),"")</f>
        <v/>
      </c>
      <c r="L38" s="45" t="str">
        <f>IFERROR(INDEX(ROSTER!$AL$23:$AL$211,MATCH('3 (2)'!$I38,ROSTER!$B$23:$B$150,0),1),"")</f>
        <v/>
      </c>
      <c r="M38" s="45"/>
    </row>
    <row r="39" spans="1:15" ht="14.4">
      <c r="A39" s="45" t="str">
        <f t="shared" si="3"/>
        <v/>
      </c>
      <c r="B39" s="45" t="str" cm="1">
        <f t="array" ref="B39">IFERROR(INDEX(ROSTER!$B$24:$B$150,MATCH(1,INDEX(($B$24=ROSTER!F$24:F$150)*(COUNTIFS(B$7:B38,ROSTER!$B$24:$B$150)=0),0,1),0),1),"")</f>
        <v/>
      </c>
      <c r="C39" s="45" t="str">
        <f>IFERROR(INDEX(ROSTER!$C$24:$C$150,MATCH('3 (2)'!$B39,ROSTER!$B$24:$B$150,0),1),"")</f>
        <v/>
      </c>
      <c r="D39" s="45" t="str">
        <f>IFERROR(INDEX(ROSTER!$AK$23:$AK$211,MATCH('3 (2)'!$B39,ROSTER!$B$23:$B$150,0),1),"")</f>
        <v/>
      </c>
      <c r="E39" s="45" t="str">
        <f>IFERROR(INDEX(ROSTER!$AL$23:$AL$211,MATCH('3 (2)'!$B39,ROSTER!$B$23:$B$150,0),1),"")</f>
        <v/>
      </c>
      <c r="F39" s="45"/>
      <c r="G39" s="55"/>
      <c r="H39" s="45" t="str">
        <f>IF(I39="","",ROW(A29))</f>
        <v/>
      </c>
      <c r="I39" s="45" t="str">
        <f t="array" ref="I39">IFERROR(INDEX(ROSTER!$B$24:$B$150,MATCH(1,INDEX(($I$7=ROSTER!F$24:F$227)*(COUNTIFS(I$7:I38,ROSTER!$B$24:$B$150)=0),0,1),0),1),"")</f>
        <v/>
      </c>
      <c r="J39" s="45" t="str">
        <f>IFERROR(INDEX(ROSTER!$C$24:$C$227,MATCH('3 (2)'!$I39,ROSTER!$B$24:$B$150,0),1),"")</f>
        <v/>
      </c>
      <c r="K39" s="45" t="str">
        <f>IFERROR(INDEX(ROSTER!$AK$23:$AK$211,MATCH('3 (2)'!$I39,ROSTER!$B$23:$B$150,0),1),"")</f>
        <v/>
      </c>
      <c r="L39" s="45" t="str">
        <f>IFERROR(INDEX(ROSTER!$AL$23:$AL$211,MATCH('3 (2)'!$I39,ROSTER!$B$23:$B$150,0),1),"")</f>
        <v/>
      </c>
      <c r="M39" s="45"/>
    </row>
    <row r="40" spans="1:15" ht="14.4">
      <c r="A40" s="45" t="str">
        <f t="shared" si="3"/>
        <v/>
      </c>
      <c r="B40" s="45" t="str" cm="1">
        <f t="array" ref="B40">IFERROR(INDEX(ROSTER!$B$24:$B$150,MATCH(1,INDEX(($B$24=ROSTER!F$24:F$150)*(COUNTIFS(B$7:B39,ROSTER!$B$24:$B$150)=0),0,1),0),1),"")</f>
        <v/>
      </c>
      <c r="C40" s="45" t="str">
        <f>IFERROR(INDEX(ROSTER!$C$24:$C$150,MATCH('3 (2)'!$B40,ROSTER!$B$24:$B$150,0),1),"")</f>
        <v/>
      </c>
      <c r="D40" s="45" t="str">
        <f>IFERROR(INDEX(ROSTER!$AK$23:$AK$211,MATCH('3 (2)'!$B40,ROSTER!$B$23:$B$150,0),1),"")</f>
        <v/>
      </c>
      <c r="E40" s="45" t="str">
        <f>IFERROR(INDEX(ROSTER!$AL$23:$AL$211,MATCH('3 (2)'!$B40,ROSTER!$B$23:$B$150,0),1),"")</f>
        <v/>
      </c>
      <c r="F40" s="45"/>
      <c r="G40" s="55"/>
      <c r="H40" s="45" t="str">
        <f t="shared" ref="H40" si="4">IF(I40="","",ROW(A12))</f>
        <v/>
      </c>
      <c r="I40" s="45" t="str">
        <f t="array" ref="I40">IFERROR(INDEX(ROSTER!$B$24:$B$150,MATCH(1,INDEX(($I$7=ROSTER!F$24:F$227)*(COUNTIFS(I$7:I39,ROSTER!$B$24:$B$150)=0),0,1),0),1),"")</f>
        <v/>
      </c>
      <c r="J40" s="45" t="str">
        <f>IFERROR(INDEX(ROSTER!$C$24:$C$227,MATCH('3 (2)'!$I40,ROSTER!$B$24:$B$150,0),1),"")</f>
        <v/>
      </c>
      <c r="K40" s="45" t="str">
        <f>IFERROR(INDEX(ROSTER!$AK$23:$AK$211,MATCH('2'!$B40,ROSTER!$B$23:$B$150,0),1),"")</f>
        <v/>
      </c>
      <c r="L40" s="45" t="str">
        <f>IFERROR(INDEX(ROSTER!$AL$23:$AL$211,MATCH('2'!$B40,ROSTER!$B$23:$B$150,0),1),"")</f>
        <v/>
      </c>
      <c r="M40" s="45"/>
    </row>
    <row r="41" spans="1:15" ht="14.4">
      <c r="A41" s="45" t="str">
        <f t="shared" si="3"/>
        <v/>
      </c>
      <c r="B41" s="45" t="str" cm="1">
        <f t="array" ref="B41">IFERROR(INDEX(ROSTER!$B$24:$B$150,MATCH(1,INDEX(($B$24=ROSTER!F$24:F$150)*(COUNTIFS(B$7:B40,ROSTER!$B$24:$B$150)=0),0,1),0),1),"")</f>
        <v/>
      </c>
      <c r="C41" s="45" t="str">
        <f>IFERROR(INDEX(ROSTER!$C$24:$C$150,MATCH('3 (2)'!$B41,ROSTER!$B$24:$B$150,0),1),"")</f>
        <v/>
      </c>
      <c r="D41" s="45" t="str">
        <f>IFERROR(INDEX(ROSTER!$AK$23:$AK$211,MATCH('3 (2)'!$B41,ROSTER!$B$23:$B$150,0),1),"")</f>
        <v/>
      </c>
      <c r="E41" s="45" t="str">
        <f>IFERROR(INDEX(ROSTER!$AL$23:$AL$211,MATCH('3 (2)'!$B41,ROSTER!$B$23:$B$150,0),1),"")</f>
        <v/>
      </c>
      <c r="F41" s="45"/>
      <c r="G41" s="55"/>
      <c r="H41" s="45" t="str">
        <f t="shared" ref="H41:H43" si="5">IF(I41="","",ROW(A31))</f>
        <v/>
      </c>
      <c r="I41" s="45" t="str">
        <f t="array" ref="I41">IFERROR(INDEX(ROSTER!$B$24:$B$150,MATCH(1,INDEX(($I$7=ROSTER!F$24:F$227)*(COUNTIFS(I$7:I40,ROSTER!$B$24:$B$150)=0),0,1),0),1),"")</f>
        <v/>
      </c>
      <c r="J41" s="45" t="str">
        <f>IFERROR(INDEX(ROSTER!$C$24:$C$227,MATCH('3 (2)'!$I41,ROSTER!$B$24:$B$150,0),1),"")</f>
        <v/>
      </c>
      <c r="K41" s="45" t="str">
        <f>IFERROR(INDEX(ROSTER!$AK$23:$AK$211,MATCH('3 (2)'!$I41,ROSTER!$B$23:$B$150,0),1),"")</f>
        <v/>
      </c>
      <c r="L41" s="45" t="str">
        <f>IFERROR(INDEX(ROSTER!$AL$23:$AL$211,MATCH('3 (2)'!$I41,ROSTER!$B$23:$B$150,0),1),"")</f>
        <v/>
      </c>
      <c r="M41" s="45"/>
    </row>
    <row r="42" spans="1:15" ht="14.4">
      <c r="A42" s="45" t="str">
        <f t="shared" si="3"/>
        <v/>
      </c>
      <c r="B42" s="45" t="str" cm="1">
        <f t="array" ref="B42">IFERROR(INDEX(ROSTER!$B$24:$B$150,MATCH(1,INDEX(($B$24=ROSTER!F$24:F$150)*(COUNTIFS(B$7:B41,ROSTER!$B$24:$B$150)=0),0,1),0),1),"")</f>
        <v/>
      </c>
      <c r="C42" s="45" t="str">
        <f>IFERROR(INDEX(ROSTER!$C$24:$C$150,MATCH('3 (2)'!$B42,ROSTER!$B$24:$B$150,0),1),"")</f>
        <v/>
      </c>
      <c r="D42" s="45" t="str">
        <f>IFERROR(INDEX(ROSTER!$AK$23:$AK$211,MATCH('3 (2)'!$B42,ROSTER!$B$23:$B$150,0),1),"")</f>
        <v/>
      </c>
      <c r="E42" s="45" t="str">
        <f>IFERROR(INDEX(ROSTER!$AL$23:$AL$211,MATCH('3 (2)'!$B42,ROSTER!$B$23:$B$150,0),1),"")</f>
        <v/>
      </c>
      <c r="F42" s="45"/>
      <c r="G42" s="55"/>
      <c r="H42" s="45" t="str">
        <f t="shared" si="5"/>
        <v/>
      </c>
      <c r="I42" s="45" t="str">
        <f t="array" ref="I42">IFERROR(INDEX(ROSTER!$B$24:$B$150,MATCH(1,INDEX(($I$7=ROSTER!F$24:F$227)*(COUNTIFS(I$7:I41,ROSTER!$B$24:$B$150)=0),0,1),0),1),"")</f>
        <v/>
      </c>
      <c r="J42" s="45" t="str">
        <f>IFERROR(INDEX(ROSTER!$C$24:$C$227,MATCH('3 (2)'!$I42,ROSTER!$B$24:$B$150,0),1),"")</f>
        <v/>
      </c>
      <c r="K42" s="45" t="str">
        <f>IFERROR(INDEX(ROSTER!$AK$23:$AK$211,MATCH('3 (2)'!$I42,ROSTER!$B$23:$B$150,0),1),"")</f>
        <v/>
      </c>
      <c r="L42" s="45" t="str">
        <f>IFERROR(INDEX(ROSTER!$AL$23:$AL$211,MATCH('3 (2)'!$I42,ROSTER!$B$23:$B$150,0),1),"")</f>
        <v/>
      </c>
      <c r="M42" s="45"/>
    </row>
    <row r="43" spans="1:15" ht="14.4">
      <c r="A43" s="45" t="str">
        <f t="shared" si="3"/>
        <v/>
      </c>
      <c r="B43" s="45" t="str" cm="1">
        <f t="array" ref="B43">IFERROR(INDEX(ROSTER!$B$24:$B$150,MATCH(1,INDEX(($B$24=ROSTER!F$24:F$150)*(COUNTIFS(B$7:B42,ROSTER!$B$24:$B$150)=0),0,1),0),1),"")</f>
        <v/>
      </c>
      <c r="C43" s="45" t="str">
        <f>IFERROR(INDEX(ROSTER!$C$24:$C$150,MATCH('3 (2)'!$B43,ROSTER!$B$24:$B$150,0),1),"")</f>
        <v/>
      </c>
      <c r="D43" s="45" t="str">
        <f>IFERROR(INDEX(ROSTER!$AK$23:$AK$211,MATCH('3 (2)'!$B43,ROSTER!$B$23:$B$150,0),1),"")</f>
        <v/>
      </c>
      <c r="E43" s="45" t="str">
        <f>IFERROR(INDEX(ROSTER!$AL$23:$AL$211,MATCH('3 (2)'!$B43,ROSTER!$B$23:$B$150,0),1),"")</f>
        <v/>
      </c>
      <c r="F43" s="45"/>
      <c r="G43" s="55"/>
      <c r="H43" s="45" t="str">
        <f t="shared" si="5"/>
        <v/>
      </c>
      <c r="I43" s="45" t="str">
        <f t="array" ref="I43">IFERROR(INDEX(ROSTER!$B$24:$B$150,MATCH(1,INDEX(($I$7=ROSTER!F$24:F$227)*(COUNTIFS(I$7:I42,ROSTER!$B$24:$B$150)=0),0,1),0),1),"")</f>
        <v/>
      </c>
      <c r="J43" s="45" t="str">
        <f>IFERROR(INDEX(ROSTER!$C$24:$C$227,MATCH('3 (2)'!$I43,ROSTER!$B$24:$B$150,0),1),"")</f>
        <v/>
      </c>
      <c r="K43" s="45" t="str">
        <f>IFERROR(INDEX(ROSTER!$AK$23:$AK$211,MATCH('3 (2)'!$I43,ROSTER!$B$23:$B$150,0),1),"")</f>
        <v/>
      </c>
      <c r="L43" s="45" t="str">
        <f>IFERROR(INDEX(ROSTER!$AL$23:$AL$211,MATCH('3 (2)'!$I43,ROSTER!$B$23:$B$150,0),1),"")</f>
        <v/>
      </c>
      <c r="M43" s="45"/>
    </row>
    <row r="44" spans="1:15" ht="14.4">
      <c r="A44" s="45" t="str">
        <f t="shared" si="3"/>
        <v/>
      </c>
      <c r="B44" s="45" t="str" cm="1">
        <f t="array" ref="B44">IFERROR(INDEX(ROSTER!$B$24:$B$150,MATCH(1,INDEX(($B$24=ROSTER!F$24:F$150)*(COUNTIFS(B$7:B43,ROSTER!$B$24:$B$150)=0),0,1),0),1),"")</f>
        <v/>
      </c>
      <c r="C44" s="45" t="str">
        <f>IFERROR(INDEX(ROSTER!$C$24:$C$150,MATCH('3 (2)'!$B44,ROSTER!$B$24:$B$150,0),1),"")</f>
        <v/>
      </c>
      <c r="D44" s="45" t="str">
        <f>IFERROR(INDEX(ROSTER!$AK$23:$AK$211,MATCH('3 (2)'!$B44,ROSTER!$B$23:$B$150,0),1),"")</f>
        <v/>
      </c>
      <c r="E44" s="45" t="str">
        <f>IFERROR(INDEX(ROSTER!$AL$23:$AL$211,MATCH('3 (2)'!$B44,ROSTER!$B$23:$B$150,0),1),"")</f>
        <v/>
      </c>
      <c r="F44" s="45"/>
      <c r="G44" s="55"/>
      <c r="H44" s="45" t="str">
        <f t="shared" ref="H44" si="6">IF(I44="","",ROW(A21))</f>
        <v/>
      </c>
      <c r="I44" s="45" t="str">
        <f t="array" ref="I44">IFERROR(INDEX(ROSTER!$B$24:$B$150,MATCH(1,INDEX(($I$7=ROSTER!F$24:F$227)*(COUNTIFS(I$7:I43,ROSTER!$B$24:$B$150)=0),0,1),0),1),"")</f>
        <v/>
      </c>
      <c r="J44" s="45" t="str">
        <f>IFERROR(INDEX(ROSTER!$C$24:$C$227,MATCH('3 (2)'!$I44,ROSTER!$B$24:$B$150,0),1),"")</f>
        <v/>
      </c>
      <c r="K44" s="45" t="str">
        <f>IFERROR(INDEX(ROSTER!$AK$23:$AK$211,MATCH('2'!$B44,ROSTER!$B$23:$B$150,0),1),"")</f>
        <v/>
      </c>
      <c r="L44" s="45" t="str">
        <f>IFERROR(INDEX(ROSTER!$AL$23:$AL$211,MATCH('2'!$B44,ROSTER!$B$23:$B$150,0),1),"")</f>
        <v/>
      </c>
      <c r="M44" s="45"/>
    </row>
    <row r="45" spans="1:15" ht="14.4">
      <c r="A45" s="45" t="str">
        <f t="shared" ref="A45" si="7">IF(B45="","",ROW(A18))</f>
        <v/>
      </c>
      <c r="B45" s="45" t="str" cm="1">
        <f t="array" ref="B45">IFERROR(INDEX(ROSTER!$B$24:$B$150,MATCH(1,INDEX(($B$24=ROSTER!F$24:F$150)*(COUNTIFS(B$7:B44,ROSTER!$B$24:$B$150)=0),0,1),0),1),"")</f>
        <v/>
      </c>
      <c r="C45" s="45" t="str">
        <f>IFERROR(INDEX(ROSTER!$C$24:$C$150,MATCH('3 (2)'!$B45,ROSTER!$B$24:$B$150,0),1),"")</f>
        <v/>
      </c>
      <c r="D45" s="45" t="str">
        <f>IFERROR(INDEX(ROSTER!$AK$23:$AK$211,MATCH('3 (2)'!$B45,ROSTER!$B$23:$B$150,0),1),"")</f>
        <v/>
      </c>
      <c r="E45" s="45" t="str">
        <f>IFERROR(INDEX(ROSTER!$AL$23:$AL$211,MATCH('3 (2)'!$B45,ROSTER!$B$23:$B$150,0),1),"")</f>
        <v/>
      </c>
      <c r="F45" s="45"/>
      <c r="G45" s="55"/>
      <c r="H45" s="45" t="str">
        <f t="shared" ref="H45" si="8">IF(I45="","",ROW(A35))</f>
        <v/>
      </c>
      <c r="I45" s="45" t="str">
        <f t="array" ref="I45">IFERROR(INDEX(ROSTER!$B$24:$B$150,MATCH(1,INDEX(($I$7=ROSTER!F$24:F$227)*(COUNTIFS(I$7:I44,ROSTER!$B$24:$B$150)=0),0,1),0),1),"")</f>
        <v/>
      </c>
      <c r="J45" s="45" t="str">
        <f>IFERROR(INDEX(ROSTER!$C$24:$C$227,MATCH('3 (2)'!$I45,ROSTER!$B$24:$B$150,0),1),"")</f>
        <v/>
      </c>
      <c r="K45" s="45" t="str">
        <f>IFERROR(INDEX(ROSTER!$AK$23:$AK$211,MATCH('3 (2)'!$I45,ROSTER!$B$23:$B$150,0),1),"")</f>
        <v/>
      </c>
      <c r="L45" s="45" t="str">
        <f>IFERROR(INDEX(ROSTER!$AL$23:$AL$211,MATCH('3 (2)'!$I45,ROSTER!$B$23:$B$150,0),1),"")</f>
        <v/>
      </c>
      <c r="M45" s="45"/>
    </row>
    <row r="46" spans="1:15" ht="14.4">
      <c r="E46" s="1"/>
      <c r="F46" s="1"/>
    </row>
    <row r="47" spans="1:15" ht="18" customHeight="1">
      <c r="E47" s="1"/>
      <c r="F47" s="1"/>
    </row>
    <row r="48" spans="1:15" ht="14.4">
      <c r="E48" s="1"/>
      <c r="F48" s="1"/>
    </row>
    <row r="49" s="1" customFormat="1" ht="14.4"/>
    <row r="50" s="1" customFormat="1" ht="14.4"/>
    <row r="51" s="1" customFormat="1" ht="14.4"/>
    <row r="52" s="1" customFormat="1" ht="14.4"/>
    <row r="53" s="1" customFormat="1" ht="14.4"/>
    <row r="54" s="1" customFormat="1" ht="23.25" customHeight="1"/>
    <row r="55" s="1" customFormat="1" ht="23.25" customHeight="1"/>
    <row r="56" s="1" customFormat="1" ht="23.25" customHeight="1"/>
    <row r="57" s="1" customFormat="1" ht="23.25" customHeight="1"/>
    <row r="58" s="1" customFormat="1" ht="23.25" customHeight="1"/>
    <row r="59" s="1" customFormat="1" ht="23.25" customHeight="1"/>
    <row r="60" s="1" customFormat="1" ht="14.4"/>
    <row r="61" s="1" customFormat="1" ht="14.4"/>
    <row r="62" s="1" customFormat="1" ht="14.4"/>
    <row r="63" s="1" customFormat="1" ht="14.4"/>
    <row r="64" s="1" customFormat="1" ht="14.4"/>
    <row r="65" spans="5:7" ht="14.4">
      <c r="E65" s="1"/>
      <c r="F65" s="1"/>
    </row>
    <row r="66" spans="5:7" ht="14.4">
      <c r="E66" s="1"/>
      <c r="F66" s="1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F79" s="1"/>
      <c r="G79" s="35"/>
    </row>
    <row r="80" spans="5:7" ht="14.4">
      <c r="F80" s="1"/>
      <c r="G80" s="35"/>
    </row>
    <row r="81" spans="7:7" ht="14.4">
      <c r="G81" s="35"/>
    </row>
    <row r="82" spans="7:7" ht="14.4">
      <c r="G82" s="35"/>
    </row>
    <row r="83" spans="7:7" ht="14.4">
      <c r="G83" s="35"/>
    </row>
    <row r="84" spans="7:7" ht="14.4">
      <c r="G84" s="35"/>
    </row>
    <row r="85" spans="7:7" ht="14.4">
      <c r="G85" s="35"/>
    </row>
    <row r="86" spans="7:7" ht="14.4">
      <c r="G86" s="35"/>
    </row>
    <row r="87" spans="7:7" ht="14.4">
      <c r="G87" s="35"/>
    </row>
    <row r="88" spans="7:7" ht="14.4">
      <c r="G88" s="35"/>
    </row>
    <row r="89" spans="7:7" ht="14.4">
      <c r="G89" s="35"/>
    </row>
    <row r="90" spans="7:7" ht="14.4">
      <c r="G90" s="35"/>
    </row>
    <row r="91" spans="7:7" ht="14.4">
      <c r="G91" s="35"/>
    </row>
    <row r="92" spans="7:7" ht="14.4">
      <c r="G92" s="35"/>
    </row>
    <row r="93" spans="7:7" ht="14.4">
      <c r="G93" s="35"/>
    </row>
    <row r="94" spans="7:7" ht="14.4">
      <c r="G94" s="35"/>
    </row>
    <row r="95" spans="7:7" ht="14.4">
      <c r="G95" s="35"/>
    </row>
    <row r="96" spans="7:7" ht="14.4">
      <c r="G96" s="35"/>
    </row>
    <row r="97" spans="7:7" ht="14.4">
      <c r="G97" s="35"/>
    </row>
    <row r="98" spans="7:7" ht="14.4">
      <c r="G98" s="35"/>
    </row>
    <row r="99" spans="7:7" ht="14.4">
      <c r="G99" s="35"/>
    </row>
    <row r="100" spans="7:7" ht="14.4">
      <c r="G100" s="35"/>
    </row>
    <row r="101" spans="7:7" ht="14.4">
      <c r="G101" s="35"/>
    </row>
    <row r="102" spans="7:7" ht="14.4">
      <c r="G102" s="35"/>
    </row>
    <row r="103" spans="7:7" ht="14.4">
      <c r="G103" s="35"/>
    </row>
    <row r="104" spans="7:7" ht="14.4">
      <c r="G104" s="35"/>
    </row>
    <row r="105" spans="7:7" ht="14.4">
      <c r="G105" s="36"/>
    </row>
    <row r="106" spans="7:7" ht="14.4">
      <c r="G106" s="36"/>
    </row>
    <row r="107" spans="7:7" ht="14.4">
      <c r="G107" s="36"/>
    </row>
    <row r="108" spans="7:7" ht="14.4">
      <c r="G108" s="36"/>
    </row>
    <row r="109" spans="7:7" ht="14.4">
      <c r="G109" s="36"/>
    </row>
  </sheetData>
  <protectedRanges>
    <protectedRange sqref="M7 F7 B7 I7 B28:B45" name="Range1_18"/>
    <protectedRange sqref="M11:M18 F44 F12:F13" name="Range1_1_1"/>
  </protectedRanges>
  <mergeCells count="8">
    <mergeCell ref="B24:C24"/>
    <mergeCell ref="A1:E1"/>
    <mergeCell ref="F1:H1"/>
    <mergeCell ref="A2:M2"/>
    <mergeCell ref="E3:F3"/>
    <mergeCell ref="B7:C7"/>
    <mergeCell ref="D7:E7"/>
    <mergeCell ref="I7:J7"/>
  </mergeCells>
  <conditionalFormatting sqref="A29:A31 B29:F45">
    <cfRule type="expression" dxfId="221" priority="9">
      <formula>MOD(ROW(A29),2)=0</formula>
    </cfRule>
    <cfRule type="expression" dxfId="220" priority="10">
      <formula>MOD(ROW(A29),2)=0</formula>
    </cfRule>
  </conditionalFormatting>
  <conditionalFormatting sqref="A33:A45">
    <cfRule type="expression" dxfId="219" priority="11">
      <formula>MOD(ROW(A33),2)=0</formula>
    </cfRule>
    <cfRule type="expression" dxfId="218" priority="12">
      <formula>MOD(ROW(A33),2)=0</formula>
    </cfRule>
  </conditionalFormatting>
  <conditionalFormatting sqref="A8:F23">
    <cfRule type="expression" dxfId="217" priority="1">
      <formula>MOD(ROW(A8),2)=0</formula>
    </cfRule>
    <cfRule type="expression" dxfId="216" priority="2">
      <formula>MOD(ROW(A8),2)=0</formula>
    </cfRule>
  </conditionalFormatting>
  <conditionalFormatting sqref="A25:F28">
    <cfRule type="expression" dxfId="215" priority="5">
      <formula>MOD(ROW(A25),2)=0</formula>
    </cfRule>
    <cfRule type="expression" dxfId="214" priority="6">
      <formula>MOD(ROW(A25),2)=0</formula>
    </cfRule>
  </conditionalFormatting>
  <conditionalFormatting sqref="H8:M9 H10:H27 K10:M27 I10:J45 H29:H37 K36:M37 M38:M39 H40:H41 K40:M41 M42:M43 H44:H45 K44:M45">
    <cfRule type="expression" dxfId="213" priority="15">
      <formula>MOD(ROW(H8),2)=0</formula>
    </cfRule>
  </conditionalFormatting>
  <conditionalFormatting sqref="H8:M9 K10:M12 H10:H27 I10:J45 K13:L27 M13:M30 H29:H37 K36:M37 M38:M39 H40:H41 K40:M41 M42:M43 H44:H45 K44:M45">
    <cfRule type="expression" dxfId="212" priority="16">
      <formula>MOD(ROW(H8),2)=0</formula>
    </cfRule>
  </conditionalFormatting>
  <conditionalFormatting sqref="M20:M35">
    <cfRule type="expression" dxfId="211" priority="7">
      <formula>MOD(ROW(M20),2)=0</formula>
    </cfRule>
  </conditionalFormatting>
  <conditionalFormatting sqref="M31:M35">
    <cfRule type="expression" dxfId="210" priority="8">
      <formula>MOD(ROW(M31),2)=0</formula>
    </cfRule>
  </conditionalFormatting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FF00"/>
  </sheetPr>
  <dimension ref="A1:O109"/>
  <sheetViews>
    <sheetView zoomScale="85" zoomScaleNormal="85" workbookViewId="0">
      <selection activeCell="I12" sqref="I12"/>
    </sheetView>
  </sheetViews>
  <sheetFormatPr defaultColWidth="9" defaultRowHeight="23.25" customHeight="1"/>
  <cols>
    <col min="1" max="1" width="6.44140625" style="1" customWidth="1"/>
    <col min="2" max="3" width="22" style="1" customWidth="1"/>
    <col min="4" max="4" width="14.44140625" style="1" customWidth="1"/>
    <col min="5" max="5" width="20.109375" style="2" customWidth="1"/>
    <col min="6" max="6" width="14.5546875" style="2" customWidth="1"/>
    <col min="7" max="7" width="1.5546875" style="1" customWidth="1"/>
    <col min="8" max="8" width="5.5546875" style="1" customWidth="1"/>
    <col min="9" max="9" width="23.5546875" style="1" customWidth="1"/>
    <col min="10" max="10" width="18.5546875" style="1" customWidth="1"/>
    <col min="11" max="11" width="13.44140625" style="1" customWidth="1"/>
    <col min="12" max="12" width="16.5546875" style="1" customWidth="1"/>
    <col min="13" max="13" width="17.33203125" style="1" customWidth="1"/>
    <col min="14" max="14" width="20" style="1" customWidth="1"/>
    <col min="15" max="15" width="1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7" t="str">
        <f>LEFT(VLOOKUP("A*",ROSTER!F24:F70,1,0),4)</f>
        <v>A869</v>
      </c>
      <c r="E3" s="666">
        <f>ROSTER!F24</f>
        <v>46145</v>
      </c>
      <c r="F3" s="666"/>
      <c r="G3" s="9"/>
      <c r="I3" s="96" t="s">
        <v>256</v>
      </c>
      <c r="J3" s="1">
        <v>1</v>
      </c>
      <c r="K3" s="10"/>
    </row>
    <row r="4" spans="1:15" ht="15.6">
      <c r="A4" s="11"/>
      <c r="B4" s="12" t="s">
        <v>257</v>
      </c>
      <c r="C4" s="142" t="s">
        <v>27</v>
      </c>
      <c r="D4" s="14" t="s">
        <v>258</v>
      </c>
      <c r="E4" s="34" t="str">
        <f>INDEX(ROSTER!$AL$25:$AL$211,MATCH('3'!C4,ROSTER!$B$25:$B$150,0),1)</f>
        <v>0908206182</v>
      </c>
      <c r="F4" s="97"/>
      <c r="G4" s="16"/>
      <c r="H4" s="98"/>
      <c r="I4" s="18" t="s">
        <v>260</v>
      </c>
      <c r="J4" s="19" t="str">
        <f>INDEX(ROSTER!$B$25:$B$150,MATCH("*TECH*",ROSTER!F$25:F$227,0),1)</f>
        <v>Huỳnh Tố Như</v>
      </c>
      <c r="K4" s="20" t="s">
        <v>258</v>
      </c>
      <c r="L4" s="34" t="str">
        <f>INDEX(ROSTER!$AL$25:$AL$211,MATCH('3'!J4,ROSTER!$B$25:$B$150,0),1)</f>
        <v>0702785789</v>
      </c>
    </row>
    <row r="5" spans="1:15" ht="14.85" customHeight="1">
      <c r="A5" s="11"/>
      <c r="B5" s="18" t="s">
        <v>262</v>
      </c>
      <c r="C5" s="19" t="str">
        <f>INDEX(ROSTER!$B$25:$B$150,MATCH("*QC*",ROSTER!F$25:F$227,0),1)</f>
        <v>Trần Phương</v>
      </c>
      <c r="D5" s="20" t="s">
        <v>258</v>
      </c>
      <c r="E5" s="34">
        <f>INDEX(ROSTER!$AL$25:$AL$211,MATCH('3'!C5,ROSTER!$B$25:$B$150,0),1)</f>
        <v>84986222241</v>
      </c>
      <c r="F5" s="99"/>
      <c r="G5" s="16"/>
      <c r="H5" s="98"/>
      <c r="I5" s="18" t="s">
        <v>263</v>
      </c>
      <c r="J5" s="19" t="str">
        <f>INDEX(ROSTER!$B$25:$B$150,MATCH("*PPC*",ROSTER!F$25:F$227,0),1)</f>
        <v>Trần Hoàng Nhung</v>
      </c>
      <c r="K5" s="20" t="s">
        <v>258</v>
      </c>
      <c r="L5" s="34" t="str">
        <f>INDEX(ROSTER!$AL$25:$AL$211,MATCH('3'!J5,ROSTER!$B$25:$B$150,0),1)</f>
        <v>0906852989</v>
      </c>
    </row>
    <row r="6" spans="1:15" ht="14.85" customHeight="1">
      <c r="A6" s="23" t="s">
        <v>264</v>
      </c>
      <c r="B6" s="23" t="s">
        <v>265</v>
      </c>
      <c r="C6" s="23" t="s">
        <v>266</v>
      </c>
      <c r="D6" s="23" t="s">
        <v>267</v>
      </c>
      <c r="E6" s="23" t="s">
        <v>268</v>
      </c>
      <c r="F6" s="23" t="s">
        <v>269</v>
      </c>
      <c r="G6" s="54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  <c r="O6" s="31" t="s">
        <v>261</v>
      </c>
    </row>
    <row r="7" spans="1:15" ht="14.85" customHeight="1">
      <c r="A7" s="26"/>
      <c r="B7" s="676" t="str">
        <f>$B$3&amp;"-EC"</f>
        <v>A869-EC</v>
      </c>
      <c r="C7" s="676"/>
      <c r="D7" s="680"/>
      <c r="E7" s="681"/>
      <c r="F7" s="28"/>
      <c r="G7" s="55"/>
      <c r="H7" s="26"/>
      <c r="I7" s="676" t="str">
        <f>$B$3&amp;"-EC@16H"</f>
        <v>A869-EC@16H</v>
      </c>
      <c r="J7" s="676"/>
      <c r="K7" s="30"/>
      <c r="L7" s="30"/>
      <c r="M7" s="28"/>
      <c r="O7" s="31" t="s">
        <v>270</v>
      </c>
    </row>
    <row r="8" spans="1:15" ht="14.85" customHeight="1">
      <c r="A8" s="45">
        <f>IF(B8="","",ROW(A1))</f>
        <v>1</v>
      </c>
      <c r="B8" s="45" t="str" cm="1">
        <f t="array" ref="B8">IFERROR(INDEX(ROSTER!$B$24:$B$150,MATCH(1,INDEX(($B$7=ROSTER!F$24:F$150)*(COUNTIFS(B$7:B7,ROSTER!$B$24:$B$150)=0),0,1),0),1),"")</f>
        <v>Đào Việt  Hải</v>
      </c>
      <c r="C8" s="45" t="str">
        <f>IFERROR(INDEX(ROSTER!$C$24:$C$150,MATCH('3'!$B8,ROSTER!$B$24:$B$150,0),1),"")</f>
        <v>VAE00708</v>
      </c>
      <c r="D8" s="45" t="str">
        <f>IFERROR(INDEX(ROSTER!$AK$23:$AK$211,MATCH('3'!$B8,ROSTER!$B$23:$B$150,0),1),"")</f>
        <v>B1 787</v>
      </c>
      <c r="E8" s="45" t="str">
        <f>IFERROR(INDEX(ROSTER!$AL$23:$AL$211,MATCH('3'!$B8,ROSTER!$B$23:$B$150,0),1),"")</f>
        <v>0908630644</v>
      </c>
      <c r="F8" s="45" t="s">
        <v>259</v>
      </c>
      <c r="G8" s="55"/>
      <c r="H8" s="45">
        <f>IF(I8="","",ROW(A1))</f>
        <v>1</v>
      </c>
      <c r="I8" s="45" t="str">
        <f t="array" ref="I8">IFERROR(INDEX(ROSTER!$B$24:$B$150,MATCH(1,INDEX(($I$7=ROSTER!F$24:F$227)*(COUNTIFS(I$7:I7,ROSTER!$B$24:$B$150)=0),0,1),0),1),"")</f>
        <v>Hoàng Sơn Hà</v>
      </c>
      <c r="J8" s="45" t="str">
        <f>IFERROR(INDEX(ROSTER!$C$24:$C$227,MATCH('3'!$I8,ROSTER!$B$24:$B$150,0),1),"")</f>
        <v>VAE00725</v>
      </c>
      <c r="K8" s="45" t="str">
        <f>IFERROR(INDEX(ROSTER!$AK$23:$AK$211,MATCH('3'!$I8,ROSTER!$B$23:$B$150,0),1),"")</f>
        <v>B1 787</v>
      </c>
      <c r="L8" s="45" t="str">
        <f>IFERROR(INDEX(ROSTER!$AL$23:$AL$211,MATCH('3'!$I8,ROSTER!$B$23:$B$150,0),1),"")</f>
        <v>0904321509</v>
      </c>
      <c r="M8" s="45" t="s">
        <v>278</v>
      </c>
      <c r="O8" s="31" t="s">
        <v>271</v>
      </c>
    </row>
    <row r="9" spans="1:15" ht="14.85" customHeight="1">
      <c r="A9" s="45">
        <f t="shared" ref="A9:A12" si="0">IF(B9="","",ROW(A2))</f>
        <v>2</v>
      </c>
      <c r="B9" s="45" t="str" cm="1">
        <f t="array" ref="B9">IFERROR(INDEX(ROSTER!$B$24:$B$150,MATCH(1,INDEX(($B$7=ROSTER!F$24:F$150)*(COUNTIFS(B$7:B8,ROSTER!$B$24:$B$150)=0),0,1),0),1),"")</f>
        <v>Hồ Sĩ Út</v>
      </c>
      <c r="C9" s="45" t="str">
        <f>IFERROR(INDEX(ROSTER!$C$24:$C$150,MATCH('3'!$B9,ROSTER!$B$24:$B$150,0),1),"")</f>
        <v>VAE02854</v>
      </c>
      <c r="D9" s="45" t="str">
        <f>IFERROR(INDEX(ROSTER!$AK$23:$AK$211,MATCH('3'!$B9,ROSTER!$B$23:$B$150,0),1),"")</f>
        <v>B1 787</v>
      </c>
      <c r="E9" s="45" t="str">
        <f>IFERROR(INDEX(ROSTER!$AL$23:$AL$211,MATCH('3'!$B9,ROSTER!$B$23:$B$150,0),1),"")</f>
        <v>0344242223</v>
      </c>
      <c r="F9" s="45" t="s">
        <v>270</v>
      </c>
      <c r="G9" s="55"/>
      <c r="H9" s="45">
        <f t="shared" ref="H9:H13" si="1">IF(I9="","",ROW(A2))</f>
        <v>2</v>
      </c>
      <c r="I9" s="45" t="str">
        <f t="array" ref="I9">IFERROR(INDEX(ROSTER!$B$24:$B$150,MATCH(1,INDEX(($I$7=ROSTER!F$24:F$227)*(COUNTIFS(I$7:I8,ROSTER!$B$24:$B$150)=0),0,1),0),1),"")</f>
        <v>Vũ Văn Mạnh</v>
      </c>
      <c r="J9" s="45" t="str">
        <f>IFERROR(INDEX(ROSTER!$C$24:$C$227,MATCH('3'!$I9,ROSTER!$B$24:$B$150,0),1),"")</f>
        <v>VAE03240</v>
      </c>
      <c r="K9" s="45" t="str">
        <f>IFERROR(INDEX(ROSTER!$AK$23:$AK$211,MATCH('3'!$I9,ROSTER!$B$23:$B$150,0),1),"")</f>
        <v>B1 B787/A321</v>
      </c>
      <c r="L9" s="45" t="str">
        <f>IFERROR(INDEX(ROSTER!$AL$23:$AL$211,MATCH('3'!$I9,ROSTER!$B$23:$B$150,0),1),"")</f>
        <v>0968697183</v>
      </c>
      <c r="M9" s="45"/>
      <c r="O9" s="31"/>
    </row>
    <row r="10" spans="1:15" ht="14.85" customHeight="1">
      <c r="A10" s="45">
        <f t="shared" si="0"/>
        <v>3</v>
      </c>
      <c r="B10" s="45" t="str" cm="1">
        <f t="array" ref="B10">IFERROR(INDEX(ROSTER!$B$24:$B$150,MATCH(1,INDEX(($B$7=ROSTER!F$24:F$150)*(COUNTIFS(B$7:B9,ROSTER!$B$24:$B$150)=0),0,1),0),1),"")</f>
        <v>Lộc Đức  Hiền</v>
      </c>
      <c r="C10" s="45" t="str">
        <f>IFERROR(INDEX(ROSTER!$C$24:$C$150,MATCH('3'!$B10,ROSTER!$B$24:$B$150,0),1),"")</f>
        <v>VAE02379</v>
      </c>
      <c r="D10" s="45" t="str">
        <f>IFERROR(INDEX(ROSTER!$AK$23:$AK$211,MATCH('3'!$B10,ROSTER!$B$23:$B$150,0),1),"")</f>
        <v>B1 787</v>
      </c>
      <c r="E10" s="45" t="str">
        <f>IFERROR(INDEX(ROSTER!$AL$23:$AL$211,MATCH('3'!$B10,ROSTER!$B$23:$B$150,0),1),"")</f>
        <v>0896961686</v>
      </c>
      <c r="F10" s="45"/>
      <c r="G10" s="55"/>
      <c r="H10" s="45">
        <f t="shared" si="1"/>
        <v>3</v>
      </c>
      <c r="I10" s="45" t="str">
        <f t="array" ref="I10">IFERROR(INDEX(ROSTER!$B$24:$B$150,MATCH(1,INDEX(($I$7=ROSTER!F$24:F$227)*(COUNTIFS(I$7:I9,ROSTER!$B$24:$B$150)=0),0,1),0),1),"")</f>
        <v>Phạm Hồng Quân</v>
      </c>
      <c r="J10" s="45" t="str">
        <f>IFERROR(INDEX(ROSTER!$C$24:$C$227,MATCH('3'!$I10,ROSTER!$B$24:$B$150,0),1),"")</f>
        <v>VAE01301</v>
      </c>
      <c r="K10" s="45" t="str">
        <f>IFERROR(INDEX(ROSTER!$AK$23:$AK$211,MATCH('3'!$I10,ROSTER!$B$23:$B$150,0),1),"")</f>
        <v>B2 787</v>
      </c>
      <c r="L10" s="45" t="str">
        <f>IFERROR(INDEX(ROSTER!$AL$23:$AL$211,MATCH('3'!$I10,ROSTER!$B$23:$B$150,0),1),"")</f>
        <v>0983173064</v>
      </c>
      <c r="M10" s="45"/>
      <c r="O10" s="31"/>
    </row>
    <row r="11" spans="1:15" ht="14.85" customHeight="1">
      <c r="A11" s="45">
        <f t="shared" si="0"/>
        <v>4</v>
      </c>
      <c r="B11" s="45" t="str" cm="1">
        <f t="array" ref="B11">IFERROR(INDEX(ROSTER!$B$24:$B$150,MATCH(1,INDEX(($B$7=ROSTER!F$24:F$150)*(COUNTIFS(B$7:B10,ROSTER!$B$24:$B$150)=0),0,1),0),1),"")</f>
        <v>Nguyễn Tiến Thịnh</v>
      </c>
      <c r="C11" s="45" t="str">
        <f>IFERROR(INDEX(ROSTER!$C$24:$C$150,MATCH('3'!$B11,ROSTER!$B$24:$B$150,0),1),"")</f>
        <v>VAE02736</v>
      </c>
      <c r="D11" s="45" t="str">
        <f>IFERROR(INDEX(ROSTER!$AK$23:$AK$211,MATCH('3'!$B11,ROSTER!$B$23:$B$150,0),1),"")</f>
        <v>B2 787</v>
      </c>
      <c r="E11" s="45" t="str">
        <f>IFERROR(INDEX(ROSTER!$AL$23:$AL$211,MATCH('3'!$B11,ROSTER!$B$23:$B$150,0),1),"")</f>
        <v>0907669646</v>
      </c>
      <c r="F11" s="45"/>
      <c r="G11" s="55"/>
      <c r="H11" s="45">
        <f t="shared" si="1"/>
        <v>4</v>
      </c>
      <c r="I11" s="45" t="str">
        <f t="array" ref="I11">IFERROR(INDEX(ROSTER!$B$24:$B$150,MATCH(1,INDEX(($I$7=ROSTER!F$24:F$227)*(COUNTIFS(I$7:I10,ROSTER!$B$24:$B$150)=0),0,1),0),1),"")</f>
        <v>Cù Anh Tư</v>
      </c>
      <c r="J11" s="45" t="str">
        <f>IFERROR(INDEX(ROSTER!$C$24:$C$227,MATCH('3'!$I11,ROSTER!$B$24:$B$150,0),1),"")</f>
        <v>VAE03095</v>
      </c>
      <c r="K11" s="45" t="str">
        <f>IFERROR(INDEX(ROSTER!$AK$23:$AK$211,MATCH('3'!$I11,ROSTER!$B$23:$B$150,0),1),"")</f>
        <v>QM EA</v>
      </c>
      <c r="L11" s="45" t="str">
        <f>IFERROR(INDEX(ROSTER!$AL$23:$AL$211,MATCH('3'!$I11,ROSTER!$B$23:$B$150,0),1),"")</f>
        <v>0984208181</v>
      </c>
      <c r="M11" s="45"/>
      <c r="O11" s="31"/>
    </row>
    <row r="12" spans="1:15" ht="14.85" customHeight="1">
      <c r="A12" s="45">
        <f t="shared" si="0"/>
        <v>5</v>
      </c>
      <c r="B12" s="45" t="str" cm="1">
        <f t="array" ref="B12">IFERROR(INDEX(ROSTER!$B$24:$B$150,MATCH(1,INDEX(($B$7=ROSTER!F$24:F$150)*(COUNTIFS(B$7:B11,ROSTER!$B$24:$B$150)=0),0,1),0),1),"")</f>
        <v>Võ Tiến Dũng</v>
      </c>
      <c r="C12" s="45" t="str">
        <f>IFERROR(INDEX(ROSTER!$C$24:$C$150,MATCH('3'!$B12,ROSTER!$B$24:$B$150,0),1),"")</f>
        <v>VAE00749</v>
      </c>
      <c r="D12" s="45" t="str">
        <f>IFERROR(INDEX(ROSTER!$AK$23:$AK$211,MATCH('3'!$B12,ROSTER!$B$23:$B$150,0),1),"")</f>
        <v>QM 787</v>
      </c>
      <c r="E12" s="45" t="str">
        <f>IFERROR(INDEX(ROSTER!$AL$23:$AL$211,MATCH('3'!$B12,ROSTER!$B$23:$B$150,0),1),"")</f>
        <v>0375121297</v>
      </c>
      <c r="F12" s="45"/>
      <c r="G12" s="55"/>
      <c r="H12" s="45">
        <f t="shared" si="1"/>
        <v>5</v>
      </c>
      <c r="I12" s="45" t="str">
        <f t="array" ref="I12">IFERROR(INDEX(ROSTER!$B$24:$B$150,MATCH(1,INDEX(($I$7=ROSTER!F$24:F$227)*(COUNTIFS(I$7:I11,ROSTER!$B$24:$B$150)=0),0,1),0),1),"")</f>
        <v>Đặng Quang Bảo</v>
      </c>
      <c r="J12" s="45" t="str">
        <f>IFERROR(INDEX(ROSTER!$C$24:$C$227,MATCH('3'!$I12,ROSTER!$B$24:$B$150,0),1),"")</f>
        <v>VAE03610</v>
      </c>
      <c r="K12" s="45" t="str">
        <f>IFERROR(INDEX(ROSTER!$AK$23:$AK$211,MATCH('3'!$I12,ROSTER!$B$23:$B$150,0),1),"")</f>
        <v>QM PP</v>
      </c>
      <c r="L12" s="45" t="str">
        <f>IFERROR(INDEX(ROSTER!$AL$23:$AL$211,MATCH('3'!$I12,ROSTER!$B$23:$B$150,0),1),"")</f>
        <v>0326718845</v>
      </c>
      <c r="M12" s="45"/>
      <c r="O12" s="31"/>
    </row>
    <row r="13" spans="1:15" ht="14.85" customHeight="1">
      <c r="A13" s="45">
        <f t="shared" ref="A13:A23" si="2">IF(B13="","",ROW(A6))</f>
        <v>6</v>
      </c>
      <c r="B13" s="45" t="str" cm="1">
        <f t="array" ref="B13">IFERROR(INDEX(ROSTER!$B$24:$B$150,MATCH(1,INDEX(($B$7=ROSTER!F$24:F$150)*(COUNTIFS(B$7:B12,ROSTER!$B$24:$B$150)=0),0,1),0),1),"")</f>
        <v>Phạm Minh Tuấn</v>
      </c>
      <c r="C13" s="45" t="str">
        <f>IFERROR(INDEX(ROSTER!$C$24:$C$150,MATCH('3'!$B13,ROSTER!$B$24:$B$150,0),1),"")</f>
        <v>VAE00763</v>
      </c>
      <c r="D13" s="45" t="str">
        <f>IFERROR(INDEX(ROSTER!$AK$23:$AK$211,MATCH('3'!$B13,ROSTER!$B$23:$B$150,0),1),"")</f>
        <v>QM 787</v>
      </c>
      <c r="E13" s="45" t="str">
        <f>IFERROR(INDEX(ROSTER!$AL$23:$AL$211,MATCH('3'!$B13,ROSTER!$B$23:$B$150,0),1),"")</f>
        <v>0903128278</v>
      </c>
      <c r="F13" s="336"/>
      <c r="G13" s="354"/>
      <c r="H13" s="45">
        <f t="shared" si="1"/>
        <v>6</v>
      </c>
      <c r="I13" s="45" t="str">
        <f t="array" ref="I13">IFERROR(INDEX(ROSTER!$B$24:$B$150,MATCH(1,INDEX(($I$7=ROSTER!F$24:F$227)*(COUNTIFS(I$7:I12,ROSTER!$B$24:$B$150)=0),0,1),0),1),"")</f>
        <v>Nguyễn Phan Hoàng Long</v>
      </c>
      <c r="J13" s="45" t="str">
        <f>IFERROR(INDEX(ROSTER!$C$24:$C$227,MATCH('3'!$I13,ROSTER!$B$24:$B$150,0),1),"")</f>
        <v>VAE03596</v>
      </c>
      <c r="K13" s="45" t="str">
        <f>IFERROR(INDEX(ROSTER!$AK$23:$AK$211,MATCH('3'!$I13,ROSTER!$B$23:$B$150,0),1),"")</f>
        <v>QM AF</v>
      </c>
      <c r="L13" s="45" t="str">
        <f>IFERROR(INDEX(ROSTER!$AL$23:$AL$211,MATCH('3'!$I13,ROSTER!$B$23:$B$150,0),1),"")</f>
        <v>0967103203</v>
      </c>
      <c r="M13" s="336"/>
      <c r="O13" s="285"/>
    </row>
    <row r="14" spans="1:15" ht="14.85" customHeight="1">
      <c r="A14" s="45">
        <f t="shared" si="2"/>
        <v>7</v>
      </c>
      <c r="B14" s="45" t="str" cm="1">
        <f t="array" ref="B14">IFERROR(INDEX(ROSTER!$B$24:$B$150,MATCH(1,INDEX(($B$7=ROSTER!F$24:F$150)*(COUNTIFS(B$7:B13,ROSTER!$B$24:$B$150)=0),0,1),0),1),"")</f>
        <v>Đặng Quốc  Tú</v>
      </c>
      <c r="C14" s="45" t="str">
        <f>IFERROR(INDEX(ROSTER!$C$24:$C$150,MATCH('3'!$B14,ROSTER!$B$24:$B$150,0),1),"")</f>
        <v>VAE00733</v>
      </c>
      <c r="D14" s="45" t="str">
        <f>IFERROR(INDEX(ROSTER!$AK$23:$AK$211,MATCH('3'!$B14,ROSTER!$B$23:$B$150,0),1),"")</f>
        <v>QM 787</v>
      </c>
      <c r="E14" s="45" t="str">
        <f>IFERROR(INDEX(ROSTER!$AL$23:$AL$211,MATCH('3'!$B14,ROSTER!$B$23:$B$150,0),1),"")</f>
        <v>0988110968</v>
      </c>
      <c r="F14" s="336"/>
      <c r="G14" s="354"/>
      <c r="H14" s="45">
        <f t="shared" ref="H14:H27" si="3">IF(I14="","",ROW(A7))</f>
        <v>7</v>
      </c>
      <c r="I14" s="45" t="str">
        <f t="array" ref="I14">IFERROR(INDEX(ROSTER!$B$24:$B$150,MATCH(1,INDEX(($I$7=ROSTER!F$24:F$227)*(COUNTIFS(I$7:I13,ROSTER!$B$24:$B$150)=0),0,1),0),1),"")</f>
        <v>Vũ Quang Vinh</v>
      </c>
      <c r="J14" s="45" t="str">
        <f>IFERROR(INDEX(ROSTER!$C$24:$C$227,MATCH('3'!$I14,ROSTER!$B$24:$B$150,0),1),"")</f>
        <v>VAE03617</v>
      </c>
      <c r="K14" s="45" t="str">
        <f>IFERROR(INDEX(ROSTER!$AK$23:$AK$211,MATCH('3'!$I14,ROSTER!$B$23:$B$150,0),1),"")</f>
        <v>QM AF</v>
      </c>
      <c r="L14" s="45" t="str">
        <f>IFERROR(INDEX(ROSTER!$AL$23:$AL$211,MATCH('3'!$I14,ROSTER!$B$23:$B$150,0),1),"")</f>
        <v>0773781627</v>
      </c>
      <c r="M14" s="336"/>
      <c r="O14" s="285"/>
    </row>
    <row r="15" spans="1:15" ht="14.85" customHeight="1">
      <c r="A15" s="45">
        <f t="shared" si="2"/>
        <v>8</v>
      </c>
      <c r="B15" s="45" t="str" cm="1">
        <f t="array" ref="B15">IFERROR(INDEX(ROSTER!$B$24:$B$150,MATCH(1,INDEX(($B$7=ROSTER!F$24:F$150)*(COUNTIFS(B$7:B14,ROSTER!$B$24:$B$150)=0),0,1),0),1),"")</f>
        <v>Vũ Tuấn Tú</v>
      </c>
      <c r="C15" s="45" t="str">
        <f>IFERROR(INDEX(ROSTER!$C$24:$C$150,MATCH('3'!$B15,ROSTER!$B$24:$B$150,0),1),"")</f>
        <v>VAE03602</v>
      </c>
      <c r="D15" s="45" t="str">
        <f>IFERROR(INDEX(ROSTER!$AK$23:$AK$211,MATCH('3'!$B15,ROSTER!$B$23:$B$150,0),1),"")</f>
        <v>QM AF</v>
      </c>
      <c r="E15" s="45" t="str">
        <f>IFERROR(INDEX(ROSTER!$AL$23:$AL$211,MATCH('3'!$B15,ROSTER!$B$23:$B$150,0),1),"")</f>
        <v>0774768007</v>
      </c>
      <c r="F15" s="336"/>
      <c r="G15" s="354"/>
      <c r="H15" s="45">
        <f t="shared" si="3"/>
        <v>8</v>
      </c>
      <c r="I15" s="45" t="str">
        <f t="array" ref="I15">IFERROR(INDEX(ROSTER!$B$24:$B$150,MATCH(1,INDEX(($I$7=ROSTER!F$24:F$227)*(COUNTIFS(I$7:I14,ROSTER!$B$24:$B$150)=0),0,1),0),1),"")</f>
        <v>Trần Trung Tín</v>
      </c>
      <c r="J15" s="45" t="str">
        <f>IFERROR(INDEX(ROSTER!$C$24:$C$227,MATCH('3'!$I15,ROSTER!$B$24:$B$150,0),1),"")</f>
        <v>VAE03612</v>
      </c>
      <c r="K15" s="45" t="str">
        <f>IFERROR(INDEX(ROSTER!$AK$23:$AK$211,MATCH('3'!$I15,ROSTER!$B$23:$B$150,0),1),"")</f>
        <v>QM AF</v>
      </c>
      <c r="L15" s="45" t="str">
        <f>IFERROR(INDEX(ROSTER!$AL$23:$AL$211,MATCH('3'!$I15,ROSTER!$B$23:$B$150,0),1),"")</f>
        <v>0834603606</v>
      </c>
      <c r="M15" s="336"/>
      <c r="O15" s="285"/>
    </row>
    <row r="16" spans="1:15" ht="14.85" customHeight="1">
      <c r="A16" s="45">
        <f t="shared" si="2"/>
        <v>9</v>
      </c>
      <c r="B16" s="45" t="str" cm="1">
        <f t="array" ref="B16">IFERROR(INDEX(ROSTER!$B$24:$B$150,MATCH(1,INDEX(($B$7=ROSTER!F$24:F$150)*(COUNTIFS(B$7:B15,ROSTER!$B$24:$B$150)=0),0,1),0),1),"")</f>
        <v>Nguyễn Hữu Thắng</v>
      </c>
      <c r="C16" s="45" t="str">
        <f>IFERROR(INDEX(ROSTER!$C$24:$C$150,MATCH('3'!$B16,ROSTER!$B$24:$B$150,0),1),"")</f>
        <v>VAE03620</v>
      </c>
      <c r="D16" s="45" t="str">
        <f>IFERROR(INDEX(ROSTER!$AK$23:$AK$211,MATCH('3'!$B16,ROSTER!$B$23:$B$150,0),1),"")</f>
        <v>EA 787/321</v>
      </c>
      <c r="E16" s="45" t="str">
        <f>IFERROR(INDEX(ROSTER!$AL$23:$AL$211,MATCH('3'!$B16,ROSTER!$B$23:$B$150,0),1),"")</f>
        <v>0865855733</v>
      </c>
      <c r="F16" s="336"/>
      <c r="G16" s="354"/>
      <c r="H16" s="45">
        <f t="shared" si="3"/>
        <v>9</v>
      </c>
      <c r="I16" s="45" t="str">
        <f t="array" ref="I16">IFERROR(INDEX(ROSTER!$B$24:$B$150,MATCH(1,INDEX(($I$7=ROSTER!F$24:F$227)*(COUNTIFS(I$7:I15,ROSTER!$B$24:$B$150)=0),0,1),0),1),"")</f>
        <v>Nguyễn Ngọc Đức</v>
      </c>
      <c r="J16" s="45" t="str">
        <f>IFERROR(INDEX(ROSTER!$C$24:$C$227,MATCH('3'!$I16,ROSTER!$B$24:$B$150,0),1),"")</f>
        <v>VAE04023</v>
      </c>
      <c r="K16" s="45" t="str">
        <f>IFERROR(INDEX(ROSTER!$AK$23:$AK$211,MATCH('3'!$I16,ROSTER!$B$23:$B$150,0),1),"")</f>
        <v>MECH</v>
      </c>
      <c r="L16" s="45" t="str">
        <f>IFERROR(INDEX(ROSTER!$AL$23:$AL$211,MATCH('3'!$I16,ROSTER!$B$23:$B$150,0),1),"")</f>
        <v>0825070997</v>
      </c>
      <c r="M16" s="336"/>
      <c r="O16" s="285"/>
    </row>
    <row r="17" spans="1:15" ht="14.85" customHeight="1">
      <c r="A17" s="45">
        <f t="shared" si="2"/>
        <v>10</v>
      </c>
      <c r="B17" s="45" t="str" cm="1">
        <f t="array" ref="B17">IFERROR(INDEX(ROSTER!$B$24:$B$150,MATCH(1,INDEX(($B$7=ROSTER!F$24:F$150)*(COUNTIFS(B$7:B16,ROSTER!$B$24:$B$150)=0),0,1),0),1),"")</f>
        <v>Lê Phước Thanh</v>
      </c>
      <c r="C17" s="45" t="str">
        <f>IFERROR(INDEX(ROSTER!$C$24:$C$150,MATCH('3'!$B17,ROSTER!$B$24:$B$150,0),1),"")</f>
        <v>VAE02598</v>
      </c>
      <c r="D17" s="45" t="str">
        <f>IFERROR(INDEX(ROSTER!$AK$23:$AK$211,MATCH('3'!$B17,ROSTER!$B$23:$B$150,0),1),"")</f>
        <v>MECH</v>
      </c>
      <c r="E17" s="45">
        <f>IFERROR(INDEX(ROSTER!$AL$23:$AL$211,MATCH('3'!$B17,ROSTER!$B$23:$B$150,0),1),"")</f>
        <v>0</v>
      </c>
      <c r="F17" s="45" t="s">
        <v>279</v>
      </c>
      <c r="G17" s="354"/>
      <c r="H17" s="45">
        <f t="shared" si="3"/>
        <v>10</v>
      </c>
      <c r="I17" s="45" t="str">
        <f t="array" ref="I17">IFERROR(INDEX(ROSTER!$B$24:$B$150,MATCH(1,INDEX(($I$7=ROSTER!F$24:F$227)*(COUNTIFS(I$7:I16,ROSTER!$B$24:$B$150)=0),0,1),0),1),"")</f>
        <v>Dương Minh Tuấn</v>
      </c>
      <c r="J17" s="45" t="str">
        <f>IFERROR(INDEX(ROSTER!$C$24:$C$227,MATCH('3'!$I17,ROSTER!$B$24:$B$150,0),1),"")</f>
        <v>VAE04035</v>
      </c>
      <c r="K17" s="45" t="str">
        <f>IFERROR(INDEX(ROSTER!$AK$23:$AK$211,MATCH('3'!$I17,ROSTER!$B$23:$B$150,0),1),"")</f>
        <v>MECH</v>
      </c>
      <c r="L17" s="45" t="str">
        <f>IFERROR(INDEX(ROSTER!$AL$23:$AL$211,MATCH('3'!$I17,ROSTER!$B$23:$B$150,0),1),"")</f>
        <v>0938930981</v>
      </c>
      <c r="M17" s="45" t="s">
        <v>279</v>
      </c>
      <c r="O17" s="285"/>
    </row>
    <row r="18" spans="1:15" ht="14.85" customHeight="1">
      <c r="A18" s="45">
        <f t="shared" si="2"/>
        <v>11</v>
      </c>
      <c r="B18" s="45" t="str" cm="1">
        <f t="array" ref="B18">IFERROR(INDEX(ROSTER!$B$24:$B$150,MATCH(1,INDEX(($B$7=ROSTER!F$24:F$150)*(COUNTIFS(B$7:B17,ROSTER!$B$24:$B$150)=0),0,1),0),1),"")</f>
        <v>Hồ Zy Đan</v>
      </c>
      <c r="C18" s="45" t="str">
        <f>IFERROR(INDEX(ROSTER!$C$24:$C$150,MATCH('3'!$B18,ROSTER!$B$24:$B$150,0),1),"")</f>
        <v>VAE04209</v>
      </c>
      <c r="D18" s="45" t="str">
        <f>IFERROR(INDEX(ROSTER!$AK$23:$AK$211,MATCH('3'!$B18,ROSTER!$B$23:$B$150,0),1),"")</f>
        <v>MECH</v>
      </c>
      <c r="E18" s="45" t="str">
        <f>IFERROR(INDEX(ROSTER!$AL$23:$AL$211,MATCH('3'!$B18,ROSTER!$B$23:$B$150,0),1),"")</f>
        <v>0348081971</v>
      </c>
      <c r="F18" s="45" t="s">
        <v>279</v>
      </c>
      <c r="G18" s="55"/>
      <c r="H18" s="45">
        <f t="shared" si="3"/>
        <v>11</v>
      </c>
      <c r="I18" s="45" t="str">
        <f t="array" ref="I18">IFERROR(INDEX(ROSTER!$B$24:$B$150,MATCH(1,INDEX(($I$7=ROSTER!F$24:F$227)*(COUNTIFS(I$7:I17,ROSTER!$B$24:$B$150)=0),0,1),0),1),"")</f>
        <v>Nguyễn Duy Khang</v>
      </c>
      <c r="J18" s="45" t="str">
        <f>IFERROR(INDEX(ROSTER!$C$24:$C$227,MATCH('3'!$I18,ROSTER!$B$24:$B$150,0),1),"")</f>
        <v>VAE03607</v>
      </c>
      <c r="K18" s="45" t="str">
        <f>IFERROR(INDEX(ROSTER!$AK$23:$AK$211,MATCH('3'!$I18,ROSTER!$B$23:$B$150,0),1),"")</f>
        <v>QM AF</v>
      </c>
      <c r="L18" s="45" t="str">
        <f>IFERROR(INDEX(ROSTER!$AL$23:$AL$211,MATCH('3'!$I18,ROSTER!$B$23:$B$150,0),1),"")</f>
        <v>0935594624</v>
      </c>
      <c r="M18" s="45" t="s">
        <v>279</v>
      </c>
      <c r="O18" s="31"/>
    </row>
    <row r="19" spans="1:15" ht="14.85" customHeight="1">
      <c r="A19" s="45">
        <f t="shared" si="2"/>
        <v>12</v>
      </c>
      <c r="B19" s="45" t="str" cm="1">
        <f t="array" ref="B19">IFERROR(INDEX(ROSTER!$B$24:$B$150,MATCH(1,INDEX(($B$7=ROSTER!F$24:F$150)*(COUNTIFS(B$7:B18,ROSTER!$B$24:$B$150)=0),0,1),0),1),"")</f>
        <v>Nguyễn Quang Vinh</v>
      </c>
      <c r="C19" s="45" t="str">
        <f>IFERROR(INDEX(ROSTER!$C$24:$C$150,MATCH('3'!$B19,ROSTER!$B$24:$B$150,0),1),"")</f>
        <v xml:space="preserve">VAE04206  </v>
      </c>
      <c r="D19" s="45">
        <f>IFERROR(INDEX(ROSTER!$AK$23:$AK$211,MATCH('3'!$B19,ROSTER!$B$23:$B$150,0),1),"")</f>
        <v>0</v>
      </c>
      <c r="E19" s="45">
        <f>IFERROR(INDEX(ROSTER!$AL$23:$AL$211,MATCH('3'!$B19,ROSTER!$B$23:$B$150,0),1),"")</f>
        <v>0</v>
      </c>
      <c r="F19" s="45"/>
      <c r="G19" s="55"/>
      <c r="H19" s="45">
        <f t="shared" si="3"/>
        <v>12</v>
      </c>
      <c r="I19" s="45" t="str">
        <f t="array" ref="I19">IFERROR(INDEX(ROSTER!$B$24:$B$150,MATCH(1,INDEX(($I$7=ROSTER!F$24:F$227)*(COUNTIFS(I$7:I18,ROSTER!$B$24:$B$150)=0),0,1),0),1),"")</f>
        <v>Nguyễn Quang Chính</v>
      </c>
      <c r="J19" s="45" t="str">
        <f>IFERROR(INDEX(ROSTER!$C$24:$C$227,MATCH('3'!$I19,ROSTER!$B$24:$B$150,0),1),"")</f>
        <v>VAE01375</v>
      </c>
      <c r="K19" s="45" t="str">
        <f>IFERROR(INDEX(ROSTER!$AK$23:$AK$211,MATCH('3'!$I19,ROSTER!$B$23:$B$150,0),1),"")</f>
        <v>B1 787</v>
      </c>
      <c r="L19" s="45">
        <f>IFERROR(INDEX(ROSTER!$AL$23:$AL$211,MATCH('3'!$I19,ROSTER!$B$23:$B$150,0),1),"")</f>
        <v>0</v>
      </c>
      <c r="M19" s="45"/>
      <c r="O19" s="31"/>
    </row>
    <row r="20" spans="1:15" ht="14.85" customHeight="1">
      <c r="A20" s="45">
        <f t="shared" si="2"/>
        <v>13</v>
      </c>
      <c r="B20" s="45" t="str" cm="1">
        <f t="array" ref="B20">IFERROR(INDEX(ROSTER!$B$24:$B$150,MATCH(1,INDEX(($B$7=ROSTER!F$24:F$150)*(COUNTIFS(B$7:B19,ROSTER!$B$24:$B$150)=0),0,1),0),1),"")</f>
        <v>Đặng Phương Nam</v>
      </c>
      <c r="C20" s="45" t="str">
        <f>IFERROR(INDEX(ROSTER!$C$24:$C$150,MATCH('3'!$B20,ROSTER!$B$24:$B$150,0),1),"")</f>
        <v xml:space="preserve">VAE04213  </v>
      </c>
      <c r="D20" s="45">
        <f>IFERROR(INDEX(ROSTER!$AK$23:$AK$211,MATCH('3'!$B20,ROSTER!$B$23:$B$150,0),1),"")</f>
        <v>0</v>
      </c>
      <c r="E20" s="45">
        <f>IFERROR(INDEX(ROSTER!$AL$23:$AL$211,MATCH('3'!$B20,ROSTER!$B$23:$B$150,0),1),"")</f>
        <v>0</v>
      </c>
      <c r="F20" s="45" t="s">
        <v>279</v>
      </c>
      <c r="G20" s="55"/>
      <c r="H20" s="45">
        <f t="shared" si="3"/>
        <v>13</v>
      </c>
      <c r="I20" s="45" t="str">
        <f t="array" ref="I20">IFERROR(INDEX(ROSTER!$B$24:$B$150,MATCH(1,INDEX(($I$7=ROSTER!F$24:F$227)*(COUNTIFS(I$7:I19,ROSTER!$B$24:$B$150)=0),0,1),0),1),"")</f>
        <v>Châu Nghi</v>
      </c>
      <c r="J20" s="45" t="str">
        <f>IFERROR(INDEX(ROSTER!$C$24:$C$227,MATCH('3'!$I20,ROSTER!$B$24:$B$150,0),1),"")</f>
        <v>HVTT</v>
      </c>
      <c r="K20" s="45">
        <f>IFERROR(INDEX(ROSTER!$AK$23:$AK$211,MATCH('3'!$I20,ROSTER!$B$23:$B$150,0),1),"")</f>
        <v>0</v>
      </c>
      <c r="L20" s="45" t="str">
        <f>IFERROR(INDEX(ROSTER!$AL$23:$AL$211,MATCH('3'!$I20,ROSTER!$B$23:$B$150,0),1),"")</f>
        <v>0933221105</v>
      </c>
      <c r="M20" s="45" t="s">
        <v>279</v>
      </c>
      <c r="O20" s="31"/>
    </row>
    <row r="21" spans="1:15" ht="14.85" customHeight="1">
      <c r="A21" s="45">
        <f t="shared" si="2"/>
        <v>14</v>
      </c>
      <c r="B21" s="45" t="str" cm="1">
        <f t="array" ref="B21">IFERROR(INDEX(ROSTER!$B$24:$B$150,MATCH(1,INDEX(($B$7=ROSTER!F$24:F$150)*(COUNTIFS(B$7:B20,ROSTER!$B$24:$B$150)=0),0,1),0),1),"")</f>
        <v>Nguyễn Sinh Thái</v>
      </c>
      <c r="C21" s="45" t="str">
        <f>IFERROR(INDEX(ROSTER!$C$24:$C$150,MATCH('3'!$B21,ROSTER!$B$24:$B$150,0),1),"")</f>
        <v xml:space="preserve">VAE04208  </v>
      </c>
      <c r="D21" s="45">
        <f>IFERROR(INDEX(ROSTER!$AK$23:$AK$211,MATCH('3'!$B21,ROSTER!$B$23:$B$150,0),1),"")</f>
        <v>0</v>
      </c>
      <c r="E21" s="45">
        <f>IFERROR(INDEX(ROSTER!$AL$23:$AL$211,MATCH('3'!$B21,ROSTER!$B$23:$B$150,0),1),"")</f>
        <v>0</v>
      </c>
      <c r="F21" s="45" t="s">
        <v>279</v>
      </c>
      <c r="G21" s="55"/>
      <c r="H21" s="45">
        <f t="shared" si="3"/>
        <v>14</v>
      </c>
      <c r="I21" s="45" t="str">
        <f t="array" ref="I21">IFERROR(INDEX(ROSTER!$B$24:$B$150,MATCH(1,INDEX(($I$7=ROSTER!F$24:F$227)*(COUNTIFS(I$7:I20,ROSTER!$B$24:$B$150)=0),0,1),0),1),"")</f>
        <v>Nguyễn Quang Huy(Đ2)</v>
      </c>
      <c r="J21" s="45" t="str">
        <f>IFERROR(INDEX(ROSTER!$C$24:$C$227,MATCH('3'!$I21,ROSTER!$B$24:$B$150,0),1),"")</f>
        <v>VAE04024</v>
      </c>
      <c r="K21" s="45">
        <f>IFERROR(INDEX(ROSTER!$AK$23:$AK$211,MATCH('3'!$I21,ROSTER!$B$23:$B$150,0),1),"")</f>
        <v>0</v>
      </c>
      <c r="L21" s="45">
        <f>IFERROR(INDEX(ROSTER!$AL$23:$AL$211,MATCH('3'!$I21,ROSTER!$B$23:$B$150,0),1),"")</f>
        <v>0</v>
      </c>
      <c r="M21" s="45" t="s">
        <v>279</v>
      </c>
      <c r="O21" s="31"/>
    </row>
    <row r="22" spans="1:15" ht="14.85" customHeight="1">
      <c r="A22" s="45">
        <f t="shared" si="2"/>
        <v>15</v>
      </c>
      <c r="B22" s="45" t="str" cm="1">
        <f t="array" ref="B22">IFERROR(INDEX(ROSTER!$B$24:$B$150,MATCH(1,INDEX(($B$7=ROSTER!F$24:F$150)*(COUNTIFS(B$7:B21,ROSTER!$B$24:$B$150)=0),0,1),0),1),"")</f>
        <v>Lê Minh Lộc</v>
      </c>
      <c r="C22" s="45" t="str">
        <f>IFERROR(INDEX(ROSTER!$C$24:$C$150,MATCH('3'!$B22,ROSTER!$B$24:$B$150,0),1),"")</f>
        <v>VAE04030</v>
      </c>
      <c r="D22" s="45">
        <f>IFERROR(INDEX(ROSTER!$AK$23:$AK$211,MATCH('3'!$B22,ROSTER!$B$23:$B$150,0),1),"")</f>
        <v>0</v>
      </c>
      <c r="E22" s="45">
        <f>IFERROR(INDEX(ROSTER!$AL$23:$AL$211,MATCH('3'!$B22,ROSTER!$B$23:$B$150,0),1),"")</f>
        <v>0</v>
      </c>
      <c r="F22" s="45" t="s">
        <v>261</v>
      </c>
      <c r="G22" s="55"/>
      <c r="H22" s="45">
        <f t="shared" si="3"/>
        <v>15</v>
      </c>
      <c r="I22" s="45" t="str">
        <f t="array" ref="I22">IFERROR(INDEX(ROSTER!$B$24:$B$150,MATCH(1,INDEX(($I$7=ROSTER!F$24:F$227)*(COUNTIFS(I$7:I21,ROSTER!$B$24:$B$150)=0),0,1),0),1),"")</f>
        <v>Đỗ Quang Trường</v>
      </c>
      <c r="J22" s="45" t="str">
        <f>IFERROR(INDEX(ROSTER!$C$24:$C$227,MATCH('3'!$I22,ROSTER!$B$24:$B$150,0),1),"")</f>
        <v>VAE04021</v>
      </c>
      <c r="K22" s="45">
        <f>IFERROR(INDEX(ROSTER!$AK$23:$AK$211,MATCH('3'!$I22,ROSTER!$B$23:$B$150,0),1),"")</f>
        <v>0</v>
      </c>
      <c r="L22" s="45">
        <f>IFERROR(INDEX(ROSTER!$AL$23:$AL$211,MATCH('3'!$I22,ROSTER!$B$23:$B$150,0),1),"")</f>
        <v>0</v>
      </c>
      <c r="M22" s="45" t="s">
        <v>261</v>
      </c>
      <c r="O22" s="31"/>
    </row>
    <row r="23" spans="1:15" ht="14.85" customHeight="1">
      <c r="A23" s="45">
        <f t="shared" si="2"/>
        <v>16</v>
      </c>
      <c r="B23" s="45" t="str" cm="1">
        <f t="array" ref="B23">IFERROR(INDEX(ROSTER!$B$24:$B$150,MATCH(1,INDEX(($B$7=ROSTER!F$24:F$150)*(COUNTIFS(B$7:B22,ROSTER!$B$24:$B$150)=0),0,1),0),1),"")</f>
        <v>Nguyễn Ngọc Toàn</v>
      </c>
      <c r="C23" s="45" t="str">
        <f>IFERROR(INDEX(ROSTER!$C$24:$C$150,MATCH('3'!$B23,ROSTER!$B$24:$B$150,0),1),"")</f>
        <v>VAE04210</v>
      </c>
      <c r="D23" s="45">
        <f>IFERROR(INDEX(ROSTER!$AK$23:$AK$211,MATCH('3'!$B23,ROSTER!$B$23:$B$150,0),1),"")</f>
        <v>0</v>
      </c>
      <c r="E23" s="45">
        <f>IFERROR(INDEX(ROSTER!$AL$23:$AL$211,MATCH('3'!$B23,ROSTER!$B$23:$B$150,0),1),"")</f>
        <v>0</v>
      </c>
      <c r="F23" s="45" t="s">
        <v>261</v>
      </c>
      <c r="G23" s="55"/>
      <c r="H23" s="45">
        <f t="shared" si="3"/>
        <v>16</v>
      </c>
      <c r="I23" s="45" t="str">
        <f t="array" ref="I23">IFERROR(INDEX(ROSTER!$B$24:$B$150,MATCH(1,INDEX(($I$7=ROSTER!F$24:F$227)*(COUNTIFS(I$7:I22,ROSTER!$B$24:$B$150)=0),0,1),0),1),"")</f>
        <v>Dương Tấn Hưng</v>
      </c>
      <c r="J23" s="45" t="str">
        <f>IFERROR(INDEX(ROSTER!$C$24:$C$227,MATCH('3'!$I23,ROSTER!$B$24:$B$150,0),1),"")</f>
        <v>VAE04212</v>
      </c>
      <c r="K23" s="45">
        <f>IFERROR(INDEX(ROSTER!$AK$23:$AK$211,MATCH('3'!$I23,ROSTER!$B$23:$B$150,0),1),"")</f>
        <v>0</v>
      </c>
      <c r="L23" s="45">
        <f>IFERROR(INDEX(ROSTER!$AL$23:$AL$211,MATCH('3'!$I23,ROSTER!$B$23:$B$150,0),1),"")</f>
        <v>0</v>
      </c>
      <c r="M23" s="45" t="s">
        <v>261</v>
      </c>
      <c r="O23" s="31"/>
    </row>
    <row r="24" spans="1:15" ht="14.85" customHeight="1">
      <c r="A24" s="45">
        <f t="shared" ref="A24:A27" si="4">IF(B24="","",ROW(A17))</f>
        <v>17</v>
      </c>
      <c r="B24" s="45" t="str" cm="1">
        <f t="array" ref="B24">IFERROR(INDEX(ROSTER!$B$24:$B$150,MATCH(1,INDEX(($B$7=ROSTER!F$24:F$150)*(COUNTIFS(B$7:B23,ROSTER!$B$24:$B$150)=0),0,1),0),1),"")</f>
        <v>Lại Hợp Sơn</v>
      </c>
      <c r="C24" s="45" t="str">
        <f>IFERROR(INDEX(ROSTER!$C$24:$C$150,MATCH('3'!$B24,ROSTER!$B$24:$B$150,0),1),"")</f>
        <v>VAE04202</v>
      </c>
      <c r="D24" s="45">
        <f>IFERROR(INDEX(ROSTER!$AK$23:$AK$211,MATCH('3'!$B24,ROSTER!$B$23:$B$150,0),1),"")</f>
        <v>0</v>
      </c>
      <c r="E24" s="45">
        <f>IFERROR(INDEX(ROSTER!$AL$23:$AL$211,MATCH('3'!$B24,ROSTER!$B$23:$B$150,0),1),"")</f>
        <v>0</v>
      </c>
      <c r="F24" s="45" t="s">
        <v>261</v>
      </c>
      <c r="G24" s="55"/>
      <c r="H24" s="45">
        <f t="shared" si="3"/>
        <v>17</v>
      </c>
      <c r="I24" s="45" t="str">
        <f t="array" ref="I24">IFERROR(INDEX(ROSTER!$B$24:$B$150,MATCH(1,INDEX(($I$7=ROSTER!F$24:F$227)*(COUNTIFS(I$7:I23,ROSTER!$B$24:$B$150)=0),0,1),0),1),"")</f>
        <v>Trần Bảo Long</v>
      </c>
      <c r="J24" s="45" t="str">
        <f>IFERROR(INDEX(ROSTER!$C$24:$C$227,MATCH('3'!$I24,ROSTER!$B$24:$B$150,0),1),"")</f>
        <v>VAE04032</v>
      </c>
      <c r="K24" s="45">
        <f>IFERROR(INDEX(ROSTER!$AK$23:$AK$211,MATCH('3'!$I24,ROSTER!$B$23:$B$150,0),1),"")</f>
        <v>0</v>
      </c>
      <c r="L24" s="45">
        <f>IFERROR(INDEX(ROSTER!$AL$23:$AL$211,MATCH('3'!$I24,ROSTER!$B$23:$B$150,0),1),"")</f>
        <v>0</v>
      </c>
      <c r="M24" s="45" t="s">
        <v>261</v>
      </c>
      <c r="O24" s="31"/>
    </row>
    <row r="25" spans="1:15" ht="14.85" customHeight="1">
      <c r="A25" s="45" t="str">
        <f t="shared" si="4"/>
        <v/>
      </c>
      <c r="B25" s="45" t="str" cm="1">
        <f t="array" ref="B25">IFERROR(INDEX(ROSTER!$B$24:$B$150,MATCH(1,INDEX(($B$7=ROSTER!F$24:F$150)*(COUNTIFS(B$7:B24,ROSTER!$B$24:$B$150)=0),0,1),0),1),"")</f>
        <v/>
      </c>
      <c r="C25" s="45" t="str">
        <f>IFERROR(INDEX(ROSTER!$C$24:$C$150,MATCH('3'!$B25,ROSTER!$B$24:$B$150,0),1),"")</f>
        <v/>
      </c>
      <c r="D25" s="45" t="str">
        <f>IFERROR(INDEX(ROSTER!$AK$23:$AK$211,MATCH('3'!$B25,ROSTER!$B$23:$B$150,0),1),"")</f>
        <v/>
      </c>
      <c r="E25" s="45" t="str">
        <f>IFERROR(INDEX(ROSTER!$AL$23:$AL$211,MATCH('3'!$B25,ROSTER!$B$23:$B$150,0),1),"")</f>
        <v/>
      </c>
      <c r="F25" s="45" t="s">
        <v>261</v>
      </c>
      <c r="G25" s="55"/>
      <c r="H25" s="45">
        <f t="shared" si="3"/>
        <v>18</v>
      </c>
      <c r="I25" s="45" t="str">
        <f t="array" ref="I25">IFERROR(INDEX(ROSTER!$B$24:$B$150,MATCH(1,INDEX(($I$7=ROSTER!F$24:F$227)*(COUNTIFS(I$7:I24,ROSTER!$B$24:$B$150)=0),0,1),0),1),"")</f>
        <v>Hoàng Nghĩa Thuận</v>
      </c>
      <c r="J25" s="45" t="str">
        <f>IFERROR(INDEX(ROSTER!$C$24:$C$227,MATCH('3'!$I25,ROSTER!$B$24:$B$150,0),1),"")</f>
        <v>VAE04048</v>
      </c>
      <c r="K25" s="45">
        <f>IFERROR(INDEX(ROSTER!$AK$23:$AK$211,MATCH('3'!$I25,ROSTER!$B$23:$B$150,0),1),"")</f>
        <v>0</v>
      </c>
      <c r="L25" s="45">
        <f>IFERROR(INDEX(ROSTER!$AL$23:$AL$211,MATCH('3'!$I25,ROSTER!$B$23:$B$150,0),1),"")</f>
        <v>0</v>
      </c>
      <c r="M25" s="45" t="s">
        <v>261</v>
      </c>
      <c r="O25" s="31"/>
    </row>
    <row r="26" spans="1:15" ht="14.85" customHeight="1">
      <c r="A26" s="45" t="str">
        <f t="shared" si="4"/>
        <v/>
      </c>
      <c r="B26" s="45" t="str" cm="1">
        <f t="array" ref="B26">IFERROR(INDEX(ROSTER!$B$24:$B$150,MATCH(1,INDEX(($B$7=ROSTER!F$24:F$150)*(COUNTIFS(B$7:B25,ROSTER!$B$24:$B$150)=0),0,1),0),1),"")</f>
        <v/>
      </c>
      <c r="C26" s="45" t="str">
        <f>IFERROR(INDEX(ROSTER!$C$24:$C$150,MATCH('3'!$B26,ROSTER!$B$24:$B$150,0),1),"")</f>
        <v/>
      </c>
      <c r="D26" s="45" t="str">
        <f>IFERROR(INDEX(ROSTER!$AK$23:$AK$211,MATCH('3'!$B26,ROSTER!$B$23:$B$150,0),1),"")</f>
        <v/>
      </c>
      <c r="E26" s="45" t="str">
        <f>IFERROR(INDEX(ROSTER!$AL$23:$AL$211,MATCH('3'!$B26,ROSTER!$B$23:$B$150,0),1),"")</f>
        <v/>
      </c>
      <c r="F26" s="45"/>
      <c r="G26" s="55"/>
      <c r="H26" s="45" t="str">
        <f t="shared" si="3"/>
        <v/>
      </c>
      <c r="I26" s="45" t="str">
        <f t="array" ref="I26">IFERROR(INDEX(ROSTER!$B$24:$B$150,MATCH(1,INDEX(($I$7=ROSTER!F$24:F$227)*(COUNTIFS(I$7:I25,ROSTER!$B$24:$B$150)=0),0,1),0),1),"")</f>
        <v/>
      </c>
      <c r="J26" s="45" t="str">
        <f>IFERROR(INDEX(ROSTER!$C$24:$C$227,MATCH('3'!$I26,ROSTER!$B$24:$B$150,0),1),"")</f>
        <v/>
      </c>
      <c r="K26" s="45" t="str">
        <f>IFERROR(INDEX(ROSTER!$AK$23:$AK$211,MATCH('3'!$I26,ROSTER!$B$23:$B$150,0),1),"")</f>
        <v/>
      </c>
      <c r="L26" s="45" t="str">
        <f>IFERROR(INDEX(ROSTER!$AL$23:$AL$211,MATCH('3'!$I26,ROSTER!$B$23:$B$150,0),1),"")</f>
        <v/>
      </c>
      <c r="M26" s="45"/>
      <c r="O26" s="31"/>
    </row>
    <row r="27" spans="1:15" ht="14.85" customHeight="1">
      <c r="A27" s="45" t="str">
        <f t="shared" si="4"/>
        <v/>
      </c>
      <c r="B27" s="45" t="str" cm="1">
        <f t="array" ref="B27">IFERROR(INDEX(ROSTER!$B$24:$B$150,MATCH(1,INDEX(($B$7=ROSTER!F$24:F$150)*(COUNTIFS(B$7:B26,ROSTER!$B$24:$B$150)=0),0,1),0),1),"")</f>
        <v/>
      </c>
      <c r="C27" s="45" t="str">
        <f>IFERROR(INDEX(ROSTER!$C$24:$C$150,MATCH('3'!$B27,ROSTER!$B$24:$B$150,0),1),"")</f>
        <v/>
      </c>
      <c r="D27" s="45" t="str">
        <f>IFERROR(INDEX(ROSTER!$AK$23:$AK$211,MATCH('3'!$B27,ROSTER!$B$23:$B$150,0),1),"")</f>
        <v/>
      </c>
      <c r="E27" s="45" t="str">
        <f>IFERROR(INDEX(ROSTER!$AL$23:$AL$211,MATCH('3'!$B27,ROSTER!$B$23:$B$150,0),1),"")</f>
        <v/>
      </c>
      <c r="F27" s="45"/>
      <c r="G27" s="55"/>
      <c r="H27" s="45" t="str">
        <f t="shared" si="3"/>
        <v/>
      </c>
      <c r="I27" s="45" t="str">
        <f t="array" ref="I27">IFERROR(INDEX(ROSTER!$B$24:$B$150,MATCH(1,INDEX(($I$7=ROSTER!F$24:F$227)*(COUNTIFS(I$7:I26,ROSTER!$B$24:$B$150)=0),0,1),0),1),"")</f>
        <v/>
      </c>
      <c r="J27" s="45" t="str">
        <f>IFERROR(INDEX(ROSTER!$C$24:$C$227,MATCH('3'!$I27,ROSTER!$B$24:$B$150,0),1),"")</f>
        <v/>
      </c>
      <c r="K27" s="45" t="str">
        <f>IFERROR(INDEX(ROSTER!$AK$23:$AK$211,MATCH('3'!$I27,ROSTER!$B$23:$B$150,0),1),"")</f>
        <v/>
      </c>
      <c r="L27" s="45" t="str">
        <f>IFERROR(INDEX(ROSTER!$AL$23:$AL$211,MATCH('3'!$I27,ROSTER!$B$23:$B$150,0),1),"")</f>
        <v/>
      </c>
      <c r="M27" s="45"/>
      <c r="O27" s="31"/>
    </row>
    <row r="28" spans="1:15" ht="14.85" customHeight="1">
      <c r="A28" s="45"/>
      <c r="B28" s="676" t="str">
        <f>$B$3&amp;"-AVI"</f>
        <v>A869-AVI</v>
      </c>
      <c r="C28" s="676"/>
      <c r="D28" s="45" t="str">
        <f>IFERROR(INDEX(ROSTER!$AK$23:$AK$211,MATCH('3'!$B28,ROSTER!$B$23:$B$150,0),1),"")</f>
        <v/>
      </c>
      <c r="E28" s="45" t="str">
        <f>IFERROR(INDEX(ROSTER!$AL$23:$AL$211,MATCH('3'!$B28,ROSTER!$B$23:$B$150,0),1),"")</f>
        <v/>
      </c>
      <c r="F28" s="45"/>
      <c r="G28" s="55"/>
      <c r="H28" s="45"/>
      <c r="I28" s="45" t="str">
        <f t="array" ref="I28">IFERROR(INDEX(ROSTER!$B$24:$B$150,MATCH(1,INDEX(($I$7=ROSTER!F$24:F$227)*(COUNTIFS(I$7:I27,ROSTER!$B$24:$B$150)=0),0,1),0),1),"")</f>
        <v/>
      </c>
      <c r="J28" s="45" t="str">
        <f>IFERROR(INDEX(ROSTER!$C$24:$C$227,MATCH('3'!$I28,ROSTER!$B$24:$B$150,0),1),"")</f>
        <v/>
      </c>
      <c r="K28" s="45" t="str">
        <f>IFERROR(INDEX(ROSTER!$AK$23:$AK$211,MATCH('3'!$I28,ROSTER!$B$23:$B$150,0),1),"")</f>
        <v/>
      </c>
      <c r="L28" s="45" t="str">
        <f>IFERROR(INDEX(ROSTER!$AL$23:$AL$211,MATCH('3'!$I28,ROSTER!$B$23:$B$150,0),1),"")</f>
        <v/>
      </c>
      <c r="M28" s="45"/>
      <c r="O28" s="31"/>
    </row>
    <row r="29" spans="1:15" ht="14.85" customHeight="1">
      <c r="A29" s="45" t="str">
        <f t="shared" ref="A29:A45" si="5">IF(B29="","",ROW(A5))</f>
        <v/>
      </c>
      <c r="B29" s="45" t="str" cm="1">
        <f t="array" ref="B29">IFERROR(INDEX(ROSTER!$B$24:$B$150,MATCH(1,INDEX(($B$7=ROSTER!F$24:F$150)*(COUNTIFS(B$7:B28,ROSTER!$B$24:$B$150)=0),0,1),0),1),"")</f>
        <v/>
      </c>
      <c r="C29" s="45" t="str">
        <f>IFERROR(INDEX(ROSTER!$C$24:$C$150,MATCH('3'!$B29,ROSTER!$B$24:$B$150,0),1),"")</f>
        <v/>
      </c>
      <c r="D29" s="45" t="str">
        <f>IFERROR(INDEX(ROSTER!$AK$23:$AK$211,MATCH('3'!$B29,ROSTER!$B$23:$B$150,0),1),"")</f>
        <v/>
      </c>
      <c r="E29" s="45" t="str">
        <f>IFERROR(INDEX(ROSTER!$AL$23:$AL$211,MATCH('3'!$B29,ROSTER!$B$23:$B$150,0),1),"")</f>
        <v/>
      </c>
      <c r="F29" s="45"/>
      <c r="G29" s="55"/>
      <c r="H29" s="45" t="str">
        <f t="shared" ref="H29:H36" si="6">IF(I29="","",ROW(A1))</f>
        <v/>
      </c>
      <c r="I29" s="45" t="str">
        <f t="array" ref="I29">IFERROR(INDEX(ROSTER!$B$24:$B$150,MATCH(1,INDEX(($I$7=ROSTER!F$24:F$227)*(COUNTIFS(I$7:I28,ROSTER!$B$24:$B$150)=0),0,1),0),1),"")</f>
        <v/>
      </c>
      <c r="J29" s="45" t="str">
        <f>IFERROR(INDEX(ROSTER!$C$24:$C$227,MATCH('3'!$I29,ROSTER!$B$24:$B$150,0),1),"")</f>
        <v/>
      </c>
      <c r="K29" s="45" t="str">
        <f>IFERROR(INDEX(ROSTER!$AK$23:$AK$211,MATCH('3'!$I29,ROSTER!$B$23:$B$150,0),1),"")</f>
        <v/>
      </c>
      <c r="L29" s="45" t="str">
        <f>IFERROR(INDEX(ROSTER!$AL$23:$AL$211,MATCH('3'!$I29,ROSTER!$B$23:$B$150,0),1),"")</f>
        <v/>
      </c>
      <c r="M29" s="45"/>
      <c r="O29" s="31" t="s">
        <v>272</v>
      </c>
    </row>
    <row r="30" spans="1:15" ht="14.85" customHeight="1">
      <c r="A30" s="45" t="str">
        <f t="shared" si="5"/>
        <v/>
      </c>
      <c r="B30" s="45" t="str" cm="1">
        <f t="array" ref="B30">IFERROR(INDEX(ROSTER!$B$24:$B$150,MATCH(1,INDEX(($B$7=ROSTER!F$24:F$150)*(COUNTIFS(B$7:B29,ROSTER!$B$24:$B$150)=0),0,1),0),1),"")</f>
        <v/>
      </c>
      <c r="C30" s="45" t="str">
        <f>IFERROR(INDEX(ROSTER!$C$24:$C$150,MATCH('3'!$B30,ROSTER!$B$24:$B$150,0),1),"")</f>
        <v/>
      </c>
      <c r="D30" s="45" t="str">
        <f>IFERROR(INDEX(ROSTER!$AK$23:$AK$211,MATCH('3'!$B30,ROSTER!$B$23:$B$150,0),1),"")</f>
        <v/>
      </c>
      <c r="E30" s="45" t="str">
        <f>IFERROR(INDEX(ROSTER!$AL$23:$AL$211,MATCH('3'!$B30,ROSTER!$B$23:$B$150,0),1),"")</f>
        <v/>
      </c>
      <c r="F30" s="45"/>
      <c r="G30" s="55"/>
      <c r="H30" s="45" t="str">
        <f t="shared" si="6"/>
        <v/>
      </c>
      <c r="I30" s="45" t="str">
        <f t="array" ref="I30">IFERROR(INDEX(ROSTER!$B$24:$B$150,MATCH(1,INDEX(($I$7=ROSTER!F$24:F$227)*(COUNTIFS(I$7:I29,ROSTER!$B$24:$B$150)=0),0,1),0),1),"")</f>
        <v/>
      </c>
      <c r="J30" s="45" t="str">
        <f>IFERROR(INDEX(ROSTER!$C$24:$C$227,MATCH('3'!$I30,ROSTER!$B$24:$B$150,0),1),"")</f>
        <v/>
      </c>
      <c r="K30" s="45" t="str">
        <f>IFERROR(INDEX(ROSTER!$AK$23:$AK$211,MATCH('3'!$I30,ROSTER!$B$23:$B$150,0),1),"")</f>
        <v/>
      </c>
      <c r="L30" s="45" t="str">
        <f>IFERROR(INDEX(ROSTER!$AL$23:$AL$211,MATCH('3'!$I30,ROSTER!$B$23:$B$150,0),1),"")</f>
        <v/>
      </c>
      <c r="M30" s="45"/>
      <c r="O30" s="31" t="s">
        <v>273</v>
      </c>
    </row>
    <row r="31" spans="1:15" ht="14.85" customHeight="1">
      <c r="A31" s="45" t="str">
        <f t="shared" si="5"/>
        <v/>
      </c>
      <c r="B31" s="45" t="str" cm="1">
        <f t="array" ref="B31">IFERROR(INDEX(ROSTER!$B$24:$B$150,MATCH(1,INDEX(($B$7=ROSTER!F$24:F$150)*(COUNTIFS(B$7:B30,ROSTER!$B$24:$B$150)=0),0,1),0),1),"")</f>
        <v/>
      </c>
      <c r="C31" s="45" t="str">
        <f>IFERROR(INDEX(ROSTER!$C$24:$C$150,MATCH('3'!$B31,ROSTER!$B$24:$B$150,0),1),"")</f>
        <v/>
      </c>
      <c r="D31" s="45" t="str">
        <f>IFERROR(INDEX(ROSTER!$AK$23:$AK$211,MATCH('3'!$B31,ROSTER!$B$23:$B$150,0),1),"")</f>
        <v/>
      </c>
      <c r="E31" s="45" t="str">
        <f>IFERROR(INDEX(ROSTER!$AL$23:$AL$211,MATCH('3'!$B31,ROSTER!$B$23:$B$150,0),1),"")</f>
        <v/>
      </c>
      <c r="F31" s="45"/>
      <c r="G31" s="55"/>
      <c r="H31" s="45" t="str">
        <f t="shared" si="6"/>
        <v/>
      </c>
      <c r="I31" s="45" t="str">
        <f t="array" ref="I31">IFERROR(INDEX(ROSTER!$B$24:$B$150,MATCH(1,INDEX(($I$7=ROSTER!F$24:F$227)*(COUNTIFS(I$7:I30,ROSTER!$B$24:$B$150)=0),0,1),0),1),"")</f>
        <v/>
      </c>
      <c r="J31" s="45" t="str">
        <f>IFERROR(INDEX(ROSTER!$C$24:$C$227,MATCH('3'!$I31,ROSTER!$B$24:$B$150,0),1),"")</f>
        <v/>
      </c>
      <c r="K31" s="45" t="str">
        <f>IFERROR(INDEX(ROSTER!$AK$23:$AK$211,MATCH('3'!$I31,ROSTER!$B$23:$B$150,0),1),"")</f>
        <v/>
      </c>
      <c r="L31" s="45" t="str">
        <f>IFERROR(INDEX(ROSTER!$AL$23:$AL$211,MATCH('3'!$I31,ROSTER!$B$23:$B$150,0),1),"")</f>
        <v/>
      </c>
      <c r="M31" s="184"/>
      <c r="O31" s="31" t="s">
        <v>259</v>
      </c>
    </row>
    <row r="32" spans="1:15" ht="14.85" customHeight="1">
      <c r="A32" s="45" t="str">
        <f t="shared" si="5"/>
        <v/>
      </c>
      <c r="B32" s="45" t="str" cm="1">
        <f t="array" ref="B32">IFERROR(INDEX(ROSTER!$B$24:$B$150,MATCH(1,INDEX(($B$7=ROSTER!F$24:F$150)*(COUNTIFS(B$7:B31,ROSTER!$B$24:$B$150)=0),0,1),0),1),"")</f>
        <v/>
      </c>
      <c r="C32" s="45" t="str">
        <f>IFERROR(INDEX(ROSTER!$C$24:$C$150,MATCH('3'!$B32,ROSTER!$B$24:$B$150,0),1),"")</f>
        <v/>
      </c>
      <c r="D32" s="45" t="str">
        <f>IFERROR(INDEX(ROSTER!$AK$23:$AK$211,MATCH('3'!$B32,ROSTER!$B$23:$B$150,0),1),"")</f>
        <v/>
      </c>
      <c r="E32" s="45" t="str">
        <f>IFERROR(INDEX(ROSTER!$AL$23:$AL$211,MATCH('3'!$B32,ROSTER!$B$23:$B$150,0),1),"")</f>
        <v/>
      </c>
      <c r="F32" s="45"/>
      <c r="G32" s="55"/>
      <c r="H32" s="45" t="str">
        <f t="shared" si="6"/>
        <v/>
      </c>
      <c r="I32" s="45" t="str">
        <f t="array" ref="I32">IFERROR(INDEX(ROSTER!$B$24:$B$150,MATCH(1,INDEX(($I$7=ROSTER!F$24:F$227)*(COUNTIFS(I$7:I31,ROSTER!$B$24:$B$150)=0),0,1),0),1),"")</f>
        <v/>
      </c>
      <c r="J32" s="45" t="str">
        <f>IFERROR(INDEX(ROSTER!$C$24:$C$227,MATCH('3'!$I32,ROSTER!$B$24:$B$150,0),1),"")</f>
        <v/>
      </c>
      <c r="K32" s="45" t="str">
        <f>IFERROR(INDEX(ROSTER!$AK$23:$AK$211,MATCH('3'!$I32,ROSTER!$B$23:$B$150,0),1),"")</f>
        <v/>
      </c>
      <c r="L32" s="45" t="str">
        <f>IFERROR(INDEX(ROSTER!$AL$23:$AL$211,MATCH('3'!$I32,ROSTER!$B$23:$B$150,0),1),"")</f>
        <v/>
      </c>
      <c r="M32" s="45"/>
      <c r="O32" s="31" t="s">
        <v>280</v>
      </c>
    </row>
    <row r="33" spans="1:15" ht="14.85" customHeight="1">
      <c r="A33" s="45" t="str">
        <f t="shared" si="5"/>
        <v/>
      </c>
      <c r="B33" s="45" t="str" cm="1">
        <f t="array" ref="B33">IFERROR(INDEX(ROSTER!$B$24:$B$150,MATCH(1,INDEX(($B$7=ROSTER!F$24:F$150)*(COUNTIFS(B$7:B32,ROSTER!$B$24:$B$150)=0),0,1),0),1),"")</f>
        <v/>
      </c>
      <c r="C33" s="45" t="str">
        <f>IFERROR(INDEX(ROSTER!$C$24:$C$150,MATCH('3'!$B33,ROSTER!$B$24:$B$150,0),1),"")</f>
        <v/>
      </c>
      <c r="D33" s="45" t="str">
        <f>IFERROR(INDEX(ROSTER!$AK$23:$AK$211,MATCH('3'!$B33,ROSTER!$B$23:$B$150,0),1),"")</f>
        <v/>
      </c>
      <c r="E33" s="45" t="str">
        <f>IFERROR(INDEX(ROSTER!$AL$23:$AL$211,MATCH('3'!$B33,ROSTER!$B$23:$B$150,0),1),"")</f>
        <v/>
      </c>
      <c r="F33" s="45"/>
      <c r="G33" s="55"/>
      <c r="H33" s="45" t="str">
        <f t="shared" si="6"/>
        <v/>
      </c>
      <c r="I33" s="45" t="str">
        <f t="array" ref="I33">IFERROR(INDEX(ROSTER!$B$24:$B$150,MATCH(1,INDEX(($I$7=ROSTER!F$24:F$227)*(COUNTIFS(I$7:I32,ROSTER!$B$24:$B$150)=0),0,1),0),1),"")</f>
        <v/>
      </c>
      <c r="J33" s="45" t="str">
        <f>IFERROR(INDEX(ROSTER!$C$24:$C$227,MATCH('3'!$I33,ROSTER!$B$24:$B$150,0),1),"")</f>
        <v/>
      </c>
      <c r="K33" s="45" t="str">
        <f>IFERROR(INDEX(ROSTER!$AK$23:$AK$211,MATCH('3'!$I33,ROSTER!$B$23:$B$150,0),1),"")</f>
        <v/>
      </c>
      <c r="L33" s="45" t="str">
        <f>IFERROR(INDEX(ROSTER!$AL$23:$AL$211,MATCH('3'!$I33,ROSTER!$B$23:$B$150,0),1),"")</f>
        <v/>
      </c>
      <c r="M33" s="45"/>
      <c r="O33" s="31" t="s">
        <v>276</v>
      </c>
    </row>
    <row r="34" spans="1:15" ht="14.85" customHeight="1">
      <c r="A34" s="45" t="str">
        <f t="shared" si="5"/>
        <v/>
      </c>
      <c r="B34" s="45" t="str" cm="1">
        <f t="array" ref="B34">IFERROR(INDEX(ROSTER!$B$24:$B$150,MATCH(1,INDEX(($B$7=ROSTER!F$24:F$150)*(COUNTIFS(B$7:B33,ROSTER!$B$24:$B$150)=0),0,1),0),1),"")</f>
        <v/>
      </c>
      <c r="C34" s="45" t="str">
        <f>IFERROR(INDEX(ROSTER!$C$24:$C$150,MATCH('3'!$B34,ROSTER!$B$24:$B$150,0),1),"")</f>
        <v/>
      </c>
      <c r="D34" s="45" t="str">
        <f>IFERROR(INDEX(ROSTER!$AK$23:$AK$211,MATCH('3'!$B34,ROSTER!$B$23:$B$150,0),1),"")</f>
        <v/>
      </c>
      <c r="E34" s="45" t="str">
        <f>IFERROR(INDEX(ROSTER!$AL$23:$AL$211,MATCH('3'!$B34,ROSTER!$B$23:$B$150,0),1),"")</f>
        <v/>
      </c>
      <c r="F34" s="45"/>
      <c r="G34" s="55"/>
      <c r="H34" s="45" t="str">
        <f t="shared" si="6"/>
        <v/>
      </c>
      <c r="I34" s="45" t="str">
        <f t="array" ref="I34">IFERROR(INDEX(ROSTER!$B$24:$B$150,MATCH(1,INDEX(($I$7=ROSTER!F$24:F$227)*(COUNTIFS(I$7:I33,ROSTER!$B$24:$B$150)=0),0,1),0),1),"")</f>
        <v/>
      </c>
      <c r="J34" s="45" t="str">
        <f>IFERROR(INDEX(ROSTER!$C$24:$C$227,MATCH('3'!$I34,ROSTER!$B$24:$B$150,0),1),"")</f>
        <v/>
      </c>
      <c r="K34" s="45" t="str">
        <f>IFERROR(INDEX(ROSTER!$AK$23:$AK$211,MATCH('3'!$I34,ROSTER!$B$23:$B$150,0),1),"")</f>
        <v/>
      </c>
      <c r="L34" s="45" t="str">
        <f>IFERROR(INDEX(ROSTER!$AL$23:$AL$211,MATCH('3'!$I34,ROSTER!$B$23:$B$150,0),1),"")</f>
        <v/>
      </c>
      <c r="M34" s="45"/>
      <c r="O34" s="100"/>
    </row>
    <row r="35" spans="1:15" ht="14.85" customHeight="1">
      <c r="A35" s="45" t="str">
        <f t="shared" si="5"/>
        <v/>
      </c>
      <c r="B35" s="45" t="str" cm="1">
        <f t="array" ref="B35">IFERROR(INDEX(ROSTER!$B$24:$B$150,MATCH(1,INDEX(($B$7=ROSTER!F$24:F$150)*(COUNTIFS(B$7:B34,ROSTER!$B$24:$B$150)=0),0,1),0),1),"")</f>
        <v/>
      </c>
      <c r="C35" s="45" t="str">
        <f>IFERROR(INDEX(ROSTER!$C$24:$C$150,MATCH('3'!$B35,ROSTER!$B$24:$B$150,0),1),"")</f>
        <v/>
      </c>
      <c r="D35" s="45" t="str">
        <f>IFERROR(INDEX(ROSTER!$AK$23:$AK$211,MATCH('3'!$B35,ROSTER!$B$23:$B$150,0),1),"")</f>
        <v/>
      </c>
      <c r="E35" s="45" t="str">
        <f>IFERROR(INDEX(ROSTER!$AL$23:$AL$211,MATCH('3'!$B35,ROSTER!$B$23:$B$150,0),1),"")</f>
        <v/>
      </c>
      <c r="F35" s="45"/>
      <c r="G35" s="55"/>
      <c r="H35" s="45" t="str">
        <f t="shared" si="6"/>
        <v/>
      </c>
      <c r="I35" s="45" t="str">
        <f t="array" ref="I35">IFERROR(INDEX(ROSTER!$B$24:$B$150,MATCH(1,INDEX(($I$7=ROSTER!F$24:F$227)*(COUNTIFS(I$7:I34,ROSTER!$B$24:$B$150)=0),0,1),0),1),"")</f>
        <v/>
      </c>
      <c r="J35" s="45" t="str">
        <f>IFERROR(INDEX(ROSTER!$C$24:$C$227,MATCH('3'!$I35,ROSTER!$B$24:$B$150,0),1),"")</f>
        <v/>
      </c>
      <c r="K35" s="45" t="str">
        <f>IFERROR(INDEX(ROSTER!$AK$23:$AK$211,MATCH('3'!$I35,ROSTER!$B$23:$B$150,0),1),"")</f>
        <v/>
      </c>
      <c r="L35" s="45" t="str">
        <f>IFERROR(INDEX(ROSTER!$AL$23:$AL$211,MATCH('3'!$I35,ROSTER!$B$23:$B$150,0),1),"")</f>
        <v/>
      </c>
      <c r="M35" s="45"/>
      <c r="O35" s="100"/>
    </row>
    <row r="36" spans="1:15" ht="14.85" customHeight="1">
      <c r="A36" s="45" t="str">
        <f t="shared" si="5"/>
        <v/>
      </c>
      <c r="B36" s="45" t="str" cm="1">
        <f t="array" ref="B36">IFERROR(INDEX(ROSTER!$B$24:$B$150,MATCH(1,INDEX(($B$7=ROSTER!F$24:F$150)*(COUNTIFS(B$7:B35,ROSTER!$B$24:$B$150)=0),0,1),0),1),"")</f>
        <v/>
      </c>
      <c r="C36" s="45" t="str">
        <f>IFERROR(INDEX(ROSTER!$C$24:$C$150,MATCH('3'!$B36,ROSTER!$B$24:$B$150,0),1),"")</f>
        <v/>
      </c>
      <c r="D36" s="45" t="str">
        <f>IFERROR(INDEX(ROSTER!$AK$23:$AK$211,MATCH('3'!$B36,ROSTER!$B$23:$B$150,0),1),"")</f>
        <v/>
      </c>
      <c r="E36" s="45" t="str">
        <f>IFERROR(INDEX(ROSTER!$AL$23:$AL$211,MATCH('3'!$B36,ROSTER!$B$23:$B$150,0),1),"")</f>
        <v/>
      </c>
      <c r="F36" s="45"/>
      <c r="G36" s="55"/>
      <c r="H36" s="45" t="str">
        <f t="shared" si="6"/>
        <v/>
      </c>
      <c r="I36" s="45" t="str">
        <f t="array" ref="I36">IFERROR(INDEX(ROSTER!$B$24:$B$150,MATCH(1,INDEX(($I$7=ROSTER!F$24:F$227)*(COUNTIFS(I$7:I35,ROSTER!$B$24:$B$150)=0),0,1),0),1),"")</f>
        <v/>
      </c>
      <c r="J36" s="45" t="str">
        <f>IFERROR(INDEX(ROSTER!$C$24:$C$227,MATCH('3'!$I36,ROSTER!$B$24:$B$150,0),1),"")</f>
        <v/>
      </c>
      <c r="K36" s="45" t="str">
        <f>IFERROR(INDEX(ROSTER!$AK$23:$AK$211,MATCH('2'!$B36,ROSTER!$B$23:$B$150,0),1),"")</f>
        <v/>
      </c>
      <c r="L36" s="45" t="str">
        <f>IFERROR(INDEX(ROSTER!$AL$23:$AL$211,MATCH('2'!$B36,ROSTER!$B$23:$B$150,0),1),"")</f>
        <v/>
      </c>
      <c r="M36" s="45"/>
      <c r="O36" s="100"/>
    </row>
    <row r="37" spans="1:15" ht="18.75" customHeight="1">
      <c r="A37" s="45" t="str">
        <f t="shared" si="5"/>
        <v/>
      </c>
      <c r="B37" s="45" t="str" cm="1">
        <f t="array" ref="B37">IFERROR(INDEX(ROSTER!$B$24:$B$150,MATCH(1,INDEX(($B$7=ROSTER!F$24:F$150)*(COUNTIFS(B$7:B36,ROSTER!$B$24:$B$150)=0),0,1),0),1),"")</f>
        <v/>
      </c>
      <c r="C37" s="45" t="str">
        <f>IFERROR(INDEX(ROSTER!$C$24:$C$150,MATCH('3'!$B37,ROSTER!$B$24:$B$150,0),1),"")</f>
        <v/>
      </c>
      <c r="D37" s="45" t="str">
        <f>IFERROR(INDEX(ROSTER!$AK$23:$AK$211,MATCH('3'!$B37,ROSTER!$B$23:$B$150,0),1),"")</f>
        <v/>
      </c>
      <c r="E37" s="45" t="str">
        <f>IFERROR(INDEX(ROSTER!$AL$23:$AL$211,MATCH('3'!$B37,ROSTER!$B$23:$B$150,0),1),"")</f>
        <v/>
      </c>
      <c r="F37" s="45"/>
      <c r="G37" s="55"/>
      <c r="H37" s="45" t="str">
        <f>IF(I37="","",ROW(A27))</f>
        <v/>
      </c>
      <c r="I37" s="45" t="str">
        <f t="array" ref="I37">IFERROR(INDEX(ROSTER!$B$24:$B$150,MATCH(1,INDEX(($I$7=ROSTER!F$24:F$227)*(COUNTIFS(I$7:I36,ROSTER!$B$24:$B$150)=0),0,1),0),1),"")</f>
        <v/>
      </c>
      <c r="J37" s="45" t="str">
        <f>IFERROR(INDEX(ROSTER!$C$24:$C$227,MATCH('3'!$I37,ROSTER!$B$24:$B$150,0),1),"")</f>
        <v/>
      </c>
      <c r="K37" s="45" t="str">
        <f>IFERROR(INDEX(ROSTER!$AK$23:$AK$211,MATCH('3'!$I37,ROSTER!$B$23:$B$150,0),1),"")</f>
        <v/>
      </c>
      <c r="L37" s="45" t="str">
        <f>IFERROR(INDEX(ROSTER!$AL$23:$AL$211,MATCH('3'!$I37,ROSTER!$B$23:$B$150,0),1),"")</f>
        <v/>
      </c>
      <c r="M37" s="45"/>
      <c r="O37" s="100"/>
    </row>
    <row r="38" spans="1:15" ht="14.4">
      <c r="A38" s="45" t="str">
        <f t="shared" si="5"/>
        <v/>
      </c>
      <c r="B38" s="45" t="str" cm="1">
        <f t="array" ref="B38">IFERROR(INDEX(ROSTER!$B$24:$B$150,MATCH(1,INDEX(($B$7=ROSTER!F$24:F$150)*(COUNTIFS(B$7:B37,ROSTER!$B$24:$B$150)=0),0,1),0),1),"")</f>
        <v/>
      </c>
      <c r="C38" s="45" t="str">
        <f>IFERROR(INDEX(ROSTER!$C$24:$C$150,MATCH('3'!$B38,ROSTER!$B$24:$B$150,0),1),"")</f>
        <v/>
      </c>
      <c r="D38" s="45" t="str">
        <f>IFERROR(INDEX(ROSTER!$AK$23:$AK$211,MATCH('3'!$B38,ROSTER!$B$23:$B$150,0),1),"")</f>
        <v/>
      </c>
      <c r="E38" s="45" t="str">
        <f>IFERROR(INDEX(ROSTER!$AL$23:$AL$211,MATCH('3'!$B38,ROSTER!$B$23:$B$150,0),1),"")</f>
        <v/>
      </c>
      <c r="F38" s="45"/>
      <c r="G38" s="55"/>
      <c r="H38" s="45" t="str">
        <f>IF(I38="","",ROW(A28))</f>
        <v/>
      </c>
      <c r="I38" s="45" t="str">
        <f t="array" ref="I38">IFERROR(INDEX(ROSTER!$B$24:$B$150,MATCH(1,INDEX(($I$7=ROSTER!F$24:F$227)*(COUNTIFS(I$7:I37,ROSTER!$B$24:$B$150)=0),0,1),0),1),"")</f>
        <v/>
      </c>
      <c r="J38" s="45" t="str">
        <f>IFERROR(INDEX(ROSTER!$C$24:$C$227,MATCH('3'!$I38,ROSTER!$B$24:$B$150,0),1),"")</f>
        <v/>
      </c>
      <c r="K38" s="45" t="str">
        <f>IFERROR(INDEX(ROSTER!$AK$23:$AK$211,MATCH('3'!$I38,ROSTER!$B$23:$B$150,0),1),"")</f>
        <v/>
      </c>
      <c r="L38" s="45" t="str">
        <f>IFERROR(INDEX(ROSTER!$AL$23:$AL$211,MATCH('3'!$I38,ROSTER!$B$23:$B$150,0),1),"")</f>
        <v/>
      </c>
      <c r="M38" s="45"/>
    </row>
    <row r="39" spans="1:15" ht="14.4">
      <c r="A39" s="45" t="str">
        <f t="shared" si="5"/>
        <v/>
      </c>
      <c r="B39" s="45" t="str" cm="1">
        <f t="array" ref="B39">IFERROR(INDEX(ROSTER!$B$24:$B$150,MATCH(1,INDEX(($B$7=ROSTER!F$24:F$150)*(COUNTIFS(B$7:B38,ROSTER!$B$24:$B$150)=0),0,1),0),1),"")</f>
        <v/>
      </c>
      <c r="C39" s="45" t="str">
        <f>IFERROR(INDEX(ROSTER!$C$24:$C$150,MATCH('3'!$B39,ROSTER!$B$24:$B$150,0),1),"")</f>
        <v/>
      </c>
      <c r="D39" s="45" t="str">
        <f>IFERROR(INDEX(ROSTER!$AK$23:$AK$211,MATCH('3'!$B39,ROSTER!$B$23:$B$150,0),1),"")</f>
        <v/>
      </c>
      <c r="E39" s="45" t="str">
        <f>IFERROR(INDEX(ROSTER!$AL$23:$AL$211,MATCH('3'!$B39,ROSTER!$B$23:$B$150,0),1),"")</f>
        <v/>
      </c>
      <c r="F39" s="45"/>
      <c r="G39" s="55"/>
      <c r="H39" s="45" t="str">
        <f>IF(I39="","",ROW(A29))</f>
        <v/>
      </c>
      <c r="I39" s="45" t="str">
        <f t="array" ref="I39">IFERROR(INDEX(ROSTER!$B$24:$B$150,MATCH(1,INDEX(($I$7=ROSTER!F$24:F$227)*(COUNTIFS(I$7:I38,ROSTER!$B$24:$B$150)=0),0,1),0),1),"")</f>
        <v/>
      </c>
      <c r="J39" s="45" t="str">
        <f>IFERROR(INDEX(ROSTER!$C$24:$C$227,MATCH('3'!$I39,ROSTER!$B$24:$B$150,0),1),"")</f>
        <v/>
      </c>
      <c r="K39" s="45" t="str">
        <f>IFERROR(INDEX(ROSTER!$AK$23:$AK$211,MATCH('3'!$I39,ROSTER!$B$23:$B$150,0),1),"")</f>
        <v/>
      </c>
      <c r="L39" s="45" t="str">
        <f>IFERROR(INDEX(ROSTER!$AL$23:$AL$211,MATCH('3'!$I39,ROSTER!$B$23:$B$150,0),1),"")</f>
        <v/>
      </c>
      <c r="M39" s="45"/>
    </row>
    <row r="40" spans="1:15" ht="14.4">
      <c r="A40" s="45" t="str">
        <f t="shared" si="5"/>
        <v/>
      </c>
      <c r="B40" s="45" t="str" cm="1">
        <f t="array" ref="B40">IFERROR(INDEX(ROSTER!$B$24:$B$150,MATCH(1,INDEX(($B$7=ROSTER!F$24:F$150)*(COUNTIFS(B$7:B39,ROSTER!$B$24:$B$150)=0),0,1),0),1),"")</f>
        <v/>
      </c>
      <c r="C40" s="45" t="str">
        <f>IFERROR(INDEX(ROSTER!$C$24:$C$150,MATCH('3'!$B40,ROSTER!$B$24:$B$150,0),1),"")</f>
        <v/>
      </c>
      <c r="D40" s="45" t="str">
        <f>IFERROR(INDEX(ROSTER!$AK$23:$AK$211,MATCH('3'!$B40,ROSTER!$B$23:$B$150,0),1),"")</f>
        <v/>
      </c>
      <c r="E40" s="45" t="str">
        <f>IFERROR(INDEX(ROSTER!$AL$23:$AL$211,MATCH('3'!$B40,ROSTER!$B$23:$B$150,0),1),"")</f>
        <v/>
      </c>
      <c r="F40" s="45"/>
      <c r="G40" s="55"/>
      <c r="H40" s="45" t="str">
        <f t="shared" ref="H40" si="7">IF(I40="","",ROW(A12))</f>
        <v/>
      </c>
      <c r="I40" s="45" t="str">
        <f t="array" ref="I40">IFERROR(INDEX(ROSTER!$B$24:$B$150,MATCH(1,INDEX(($I$7=ROSTER!F$24:F$227)*(COUNTIFS(I$7:I39,ROSTER!$B$24:$B$150)=0),0,1),0),1),"")</f>
        <v/>
      </c>
      <c r="J40" s="45" t="str">
        <f>IFERROR(INDEX(ROSTER!$C$24:$C$227,MATCH('3'!$I40,ROSTER!$B$24:$B$150,0),1),"")</f>
        <v/>
      </c>
      <c r="K40" s="45" t="str">
        <f>IFERROR(INDEX(ROSTER!$AK$23:$AK$211,MATCH('2'!$B40,ROSTER!$B$23:$B$150,0),1),"")</f>
        <v/>
      </c>
      <c r="L40" s="45" t="str">
        <f>IFERROR(INDEX(ROSTER!$AL$23:$AL$211,MATCH('2'!$B40,ROSTER!$B$23:$B$150,0),1),"")</f>
        <v/>
      </c>
      <c r="M40" s="45"/>
    </row>
    <row r="41" spans="1:15" ht="14.4">
      <c r="A41" s="45" t="str">
        <f t="shared" si="5"/>
        <v/>
      </c>
      <c r="B41" s="45" t="str" cm="1">
        <f t="array" ref="B41">IFERROR(INDEX(ROSTER!$B$24:$B$150,MATCH(1,INDEX(($B$7=ROSTER!F$24:F$150)*(COUNTIFS(B$7:B40,ROSTER!$B$24:$B$150)=0),0,1),0),1),"")</f>
        <v/>
      </c>
      <c r="C41" s="45" t="str">
        <f>IFERROR(INDEX(ROSTER!$C$24:$C$150,MATCH('3'!$B41,ROSTER!$B$24:$B$150,0),1),"")</f>
        <v/>
      </c>
      <c r="D41" s="45" t="str">
        <f>IFERROR(INDEX(ROSTER!$AK$23:$AK$211,MATCH('3'!$B41,ROSTER!$B$23:$B$150,0),1),"")</f>
        <v/>
      </c>
      <c r="E41" s="45" t="str">
        <f>IFERROR(INDEX(ROSTER!$AL$23:$AL$211,MATCH('3'!$B41,ROSTER!$B$23:$B$150,0),1),"")</f>
        <v/>
      </c>
      <c r="F41" s="45"/>
      <c r="G41" s="55"/>
      <c r="H41" s="45" t="str">
        <f t="shared" ref="H41:H43" si="8">IF(I41="","",ROW(A31))</f>
        <v/>
      </c>
      <c r="I41" s="45" t="str">
        <f t="array" ref="I41">IFERROR(INDEX(ROSTER!$B$24:$B$150,MATCH(1,INDEX(($I$7=ROSTER!F$24:F$227)*(COUNTIFS(I$7:I40,ROSTER!$B$24:$B$150)=0),0,1),0),1),"")</f>
        <v/>
      </c>
      <c r="J41" s="45" t="str">
        <f>IFERROR(INDEX(ROSTER!$C$24:$C$227,MATCH('3'!$I41,ROSTER!$B$24:$B$150,0),1),"")</f>
        <v/>
      </c>
      <c r="K41" s="45" t="str">
        <f>IFERROR(INDEX(ROSTER!$AK$23:$AK$211,MATCH('3'!$I41,ROSTER!$B$23:$B$150,0),1),"")</f>
        <v/>
      </c>
      <c r="L41" s="45" t="str">
        <f>IFERROR(INDEX(ROSTER!$AL$23:$AL$211,MATCH('3'!$I41,ROSTER!$B$23:$B$150,0),1),"")</f>
        <v/>
      </c>
      <c r="M41" s="45"/>
    </row>
    <row r="42" spans="1:15" ht="14.4">
      <c r="A42" s="45" t="str">
        <f t="shared" si="5"/>
        <v/>
      </c>
      <c r="B42" s="45" t="str" cm="1">
        <f t="array" ref="B42">IFERROR(INDEX(ROSTER!$B$24:$B$150,MATCH(1,INDEX(($B$7=ROSTER!F$24:F$150)*(COUNTIFS(B$7:B41,ROSTER!$B$24:$B$150)=0),0,1),0),1),"")</f>
        <v/>
      </c>
      <c r="C42" s="45" t="str">
        <f>IFERROR(INDEX(ROSTER!$C$24:$C$150,MATCH('3'!$B42,ROSTER!$B$24:$B$150,0),1),"")</f>
        <v/>
      </c>
      <c r="D42" s="45" t="str">
        <f>IFERROR(INDEX(ROSTER!$AK$23:$AK$211,MATCH('3'!$B42,ROSTER!$B$23:$B$150,0),1),"")</f>
        <v/>
      </c>
      <c r="E42" s="45" t="str">
        <f>IFERROR(INDEX(ROSTER!$AL$23:$AL$211,MATCH('3'!$B42,ROSTER!$B$23:$B$150,0),1),"")</f>
        <v/>
      </c>
      <c r="F42" s="45"/>
      <c r="G42" s="55"/>
      <c r="H42" s="45" t="str">
        <f t="shared" si="8"/>
        <v/>
      </c>
      <c r="I42" s="45" t="str">
        <f t="array" ref="I42">IFERROR(INDEX(ROSTER!$B$24:$B$150,MATCH(1,INDEX(($I$7=ROSTER!F$24:F$227)*(COUNTIFS(I$7:I41,ROSTER!$B$24:$B$150)=0),0,1),0),1),"")</f>
        <v/>
      </c>
      <c r="J42" s="45" t="str">
        <f>IFERROR(INDEX(ROSTER!$C$24:$C$227,MATCH('3'!$I42,ROSTER!$B$24:$B$150,0),1),"")</f>
        <v/>
      </c>
      <c r="K42" s="45" t="str">
        <f>IFERROR(INDEX(ROSTER!$AK$23:$AK$211,MATCH('3'!$I42,ROSTER!$B$23:$B$150,0),1),"")</f>
        <v/>
      </c>
      <c r="L42" s="45" t="str">
        <f>IFERROR(INDEX(ROSTER!$AL$23:$AL$211,MATCH('3'!$I42,ROSTER!$B$23:$B$150,0),1),"")</f>
        <v/>
      </c>
      <c r="M42" s="45"/>
    </row>
    <row r="43" spans="1:15" ht="14.4">
      <c r="A43" s="45" t="str">
        <f t="shared" si="5"/>
        <v/>
      </c>
      <c r="B43" s="45" t="str" cm="1">
        <f t="array" ref="B43">IFERROR(INDEX(ROSTER!$B$24:$B$150,MATCH(1,INDEX(($B$7=ROSTER!F$24:F$150)*(COUNTIFS(B$7:B42,ROSTER!$B$24:$B$150)=0),0,1),0),1),"")</f>
        <v/>
      </c>
      <c r="C43" s="45" t="str">
        <f>IFERROR(INDEX(ROSTER!$C$24:$C$150,MATCH('3'!$B43,ROSTER!$B$24:$B$150,0),1),"")</f>
        <v/>
      </c>
      <c r="D43" s="45" t="str">
        <f>IFERROR(INDEX(ROSTER!$AK$23:$AK$211,MATCH('3'!$B43,ROSTER!$B$23:$B$150,0),1),"")</f>
        <v/>
      </c>
      <c r="E43" s="45" t="str">
        <f>IFERROR(INDEX(ROSTER!$AL$23:$AL$211,MATCH('3'!$B43,ROSTER!$B$23:$B$150,0),1),"")</f>
        <v/>
      </c>
      <c r="F43" s="45"/>
      <c r="G43" s="55"/>
      <c r="H43" s="45" t="str">
        <f t="shared" si="8"/>
        <v/>
      </c>
      <c r="I43" s="45" t="str">
        <f t="array" ref="I43">IFERROR(INDEX(ROSTER!$B$24:$B$150,MATCH(1,INDEX(($I$7=ROSTER!F$24:F$227)*(COUNTIFS(I$7:I42,ROSTER!$B$24:$B$150)=0),0,1),0),1),"")</f>
        <v/>
      </c>
      <c r="J43" s="45" t="str">
        <f>IFERROR(INDEX(ROSTER!$C$24:$C$227,MATCH('3'!$I43,ROSTER!$B$24:$B$150,0),1),"")</f>
        <v/>
      </c>
      <c r="K43" s="45" t="str">
        <f>IFERROR(INDEX(ROSTER!$AK$23:$AK$211,MATCH('3'!$I43,ROSTER!$B$23:$B$150,0),1),"")</f>
        <v/>
      </c>
      <c r="L43" s="45" t="str">
        <f>IFERROR(INDEX(ROSTER!$AL$23:$AL$211,MATCH('3'!$I43,ROSTER!$B$23:$B$150,0),1),"")</f>
        <v/>
      </c>
      <c r="M43" s="45"/>
    </row>
    <row r="44" spans="1:15" ht="14.4">
      <c r="A44" s="45" t="str">
        <f t="shared" si="5"/>
        <v/>
      </c>
      <c r="B44" s="45" t="str" cm="1">
        <f t="array" ref="B44">IFERROR(INDEX(ROSTER!$B$24:$B$150,MATCH(1,INDEX(($B$7=ROSTER!F$24:F$150)*(COUNTIFS(B$7:B43,ROSTER!$B$24:$B$150)=0),0,1),0),1),"")</f>
        <v/>
      </c>
      <c r="C44" s="45" t="str">
        <f>IFERROR(INDEX(ROSTER!$C$24:$C$150,MATCH('3'!$B44,ROSTER!$B$24:$B$150,0),1),"")</f>
        <v/>
      </c>
      <c r="D44" s="45" t="str">
        <f>IFERROR(INDEX(ROSTER!$AK$23:$AK$211,MATCH('3'!$B44,ROSTER!$B$23:$B$150,0),1),"")</f>
        <v/>
      </c>
      <c r="E44" s="45" t="str">
        <f>IFERROR(INDEX(ROSTER!$AL$23:$AL$211,MATCH('3'!$B44,ROSTER!$B$23:$B$150,0),1),"")</f>
        <v/>
      </c>
      <c r="F44" s="45"/>
      <c r="G44" s="55"/>
      <c r="H44" s="45" t="str">
        <f t="shared" ref="H44" si="9">IF(I44="","",ROW(A21))</f>
        <v/>
      </c>
      <c r="I44" s="45" t="str">
        <f t="array" ref="I44">IFERROR(INDEX(ROSTER!$B$24:$B$150,MATCH(1,INDEX(($I$7=ROSTER!F$24:F$227)*(COUNTIFS(I$7:I43,ROSTER!$B$24:$B$150)=0),0,1),0),1),"")</f>
        <v/>
      </c>
      <c r="J44" s="45" t="str">
        <f>IFERROR(INDEX(ROSTER!$C$24:$C$227,MATCH('3'!$I44,ROSTER!$B$24:$B$150,0),1),"")</f>
        <v/>
      </c>
      <c r="K44" s="45" t="str">
        <f>IFERROR(INDEX(ROSTER!$AK$23:$AK$211,MATCH('2'!$B44,ROSTER!$B$23:$B$150,0),1),"")</f>
        <v/>
      </c>
      <c r="L44" s="45" t="str">
        <f>IFERROR(INDEX(ROSTER!$AL$23:$AL$211,MATCH('2'!$B44,ROSTER!$B$23:$B$150,0),1),"")</f>
        <v/>
      </c>
      <c r="M44" s="45"/>
    </row>
    <row r="45" spans="1:15" ht="14.4">
      <c r="A45" s="45" t="str">
        <f t="shared" si="5"/>
        <v/>
      </c>
      <c r="B45" s="45" t="str" cm="1">
        <f t="array" ref="B45">IFERROR(INDEX(ROSTER!$B$24:$B$150,MATCH(1,INDEX(($B$7=ROSTER!F$24:F$150)*(COUNTIFS(B$7:B44,ROSTER!$B$24:$B$150)=0),0,1),0),1),"")</f>
        <v/>
      </c>
      <c r="C45" s="45" t="str">
        <f>IFERROR(INDEX(ROSTER!$C$24:$C$150,MATCH('3'!$B45,ROSTER!$B$24:$B$150,0),1),"")</f>
        <v/>
      </c>
      <c r="D45" s="45" t="str">
        <f>IFERROR(INDEX(ROSTER!$AK$23:$AK$211,MATCH('3'!$B45,ROSTER!$B$23:$B$150,0),1),"")</f>
        <v/>
      </c>
      <c r="E45" s="45" t="str">
        <f>IFERROR(INDEX(ROSTER!$AL$23:$AL$211,MATCH('3'!$B45,ROSTER!$B$23:$B$150,0),1),"")</f>
        <v/>
      </c>
      <c r="F45" s="45"/>
      <c r="G45" s="55"/>
      <c r="H45" s="45" t="str">
        <f t="shared" ref="H45" si="10">IF(I45="","",ROW(A35))</f>
        <v/>
      </c>
      <c r="I45" s="45" t="str">
        <f t="array" ref="I45">IFERROR(INDEX(ROSTER!$B$24:$B$150,MATCH(1,INDEX(($I$7=ROSTER!F$24:F$227)*(COUNTIFS(I$7:I44,ROSTER!$B$24:$B$150)=0),0,1),0),1),"")</f>
        <v/>
      </c>
      <c r="J45" s="45" t="str">
        <f>IFERROR(INDEX(ROSTER!$C$24:$C$227,MATCH('3'!$I45,ROSTER!$B$24:$B$150,0),1),"")</f>
        <v/>
      </c>
      <c r="K45" s="45" t="str">
        <f>IFERROR(INDEX(ROSTER!$AK$23:$AK$211,MATCH('3'!$I45,ROSTER!$B$23:$B$150,0),1),"")</f>
        <v/>
      </c>
      <c r="L45" s="45" t="str">
        <f>IFERROR(INDEX(ROSTER!$AL$23:$AL$211,MATCH('3'!$I45,ROSTER!$B$23:$B$150,0),1),"")</f>
        <v/>
      </c>
      <c r="M45" s="45"/>
    </row>
    <row r="46" spans="1:15" ht="14.4">
      <c r="E46" s="1"/>
      <c r="F46" s="1"/>
    </row>
    <row r="47" spans="1:15" ht="18" customHeight="1">
      <c r="E47" s="1"/>
      <c r="F47" s="1"/>
    </row>
    <row r="48" spans="1:15" ht="14.4">
      <c r="E48" s="1"/>
      <c r="F48" s="1"/>
    </row>
    <row r="49" s="1" customFormat="1" ht="14.4"/>
    <row r="50" s="1" customFormat="1" ht="14.4"/>
    <row r="51" s="1" customFormat="1" ht="14.4"/>
    <row r="52" s="1" customFormat="1" ht="14.4"/>
    <row r="53" s="1" customFormat="1" ht="14.4"/>
    <row r="54" s="1" customFormat="1" ht="23.25" customHeight="1"/>
    <row r="55" s="1" customFormat="1" ht="23.25" customHeight="1"/>
    <row r="56" s="1" customFormat="1" ht="23.25" customHeight="1"/>
    <row r="57" s="1" customFormat="1" ht="23.25" customHeight="1"/>
    <row r="58" s="1" customFormat="1" ht="23.25" customHeight="1"/>
    <row r="59" s="1" customFormat="1" ht="23.25" customHeight="1"/>
    <row r="60" s="1" customFormat="1" ht="14.4"/>
    <row r="61" s="1" customFormat="1" ht="14.4"/>
    <row r="62" s="1" customFormat="1" ht="14.4"/>
    <row r="63" s="1" customFormat="1" ht="14.4"/>
    <row r="64" s="1" customFormat="1" ht="14.4"/>
    <row r="65" spans="5:7" ht="14.4">
      <c r="E65" s="1"/>
      <c r="F65" s="1"/>
    </row>
    <row r="66" spans="5:7" ht="14.4">
      <c r="E66" s="1"/>
      <c r="F66" s="1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F79" s="1"/>
      <c r="G79" s="35"/>
    </row>
    <row r="80" spans="5:7" ht="14.4">
      <c r="F80" s="1"/>
      <c r="G80" s="35"/>
    </row>
    <row r="81" spans="7:7" ht="14.4">
      <c r="G81" s="35"/>
    </row>
    <row r="82" spans="7:7" ht="14.4">
      <c r="G82" s="35"/>
    </row>
    <row r="83" spans="7:7" ht="14.4">
      <c r="G83" s="35"/>
    </row>
    <row r="84" spans="7:7" ht="14.4">
      <c r="G84" s="35"/>
    </row>
    <row r="85" spans="7:7" ht="14.4">
      <c r="G85" s="35"/>
    </row>
    <row r="86" spans="7:7" ht="14.4">
      <c r="G86" s="35"/>
    </row>
    <row r="87" spans="7:7" ht="14.4">
      <c r="G87" s="35"/>
    </row>
    <row r="88" spans="7:7" ht="14.4">
      <c r="G88" s="35"/>
    </row>
    <row r="89" spans="7:7" ht="14.4">
      <c r="G89" s="35"/>
    </row>
    <row r="90" spans="7:7" ht="14.4">
      <c r="G90" s="35"/>
    </row>
    <row r="91" spans="7:7" ht="14.4">
      <c r="G91" s="35"/>
    </row>
    <row r="92" spans="7:7" ht="14.4">
      <c r="G92" s="35"/>
    </row>
    <row r="93" spans="7:7" ht="14.4">
      <c r="G93" s="35"/>
    </row>
    <row r="94" spans="7:7" ht="14.4">
      <c r="G94" s="35"/>
    </row>
    <row r="95" spans="7:7" ht="14.4">
      <c r="G95" s="35"/>
    </row>
    <row r="96" spans="7:7" ht="14.4">
      <c r="G96" s="35"/>
    </row>
    <row r="97" spans="7:7" ht="14.4">
      <c r="G97" s="35"/>
    </row>
    <row r="98" spans="7:7" ht="14.4">
      <c r="G98" s="35"/>
    </row>
    <row r="99" spans="7:7" ht="14.4">
      <c r="G99" s="35"/>
    </row>
    <row r="100" spans="7:7" ht="14.4">
      <c r="G100" s="35"/>
    </row>
    <row r="101" spans="7:7" ht="14.4">
      <c r="G101" s="35"/>
    </row>
    <row r="102" spans="7:7" ht="14.4">
      <c r="G102" s="35"/>
    </row>
    <row r="103" spans="7:7" ht="14.4">
      <c r="G103" s="35"/>
    </row>
    <row r="104" spans="7:7" ht="14.4">
      <c r="G104" s="35"/>
    </row>
    <row r="105" spans="7:7" ht="14.4">
      <c r="G105" s="36"/>
    </row>
    <row r="106" spans="7:7" ht="14.4">
      <c r="G106" s="36"/>
    </row>
    <row r="107" spans="7:7" ht="14.4">
      <c r="G107" s="36"/>
    </row>
    <row r="108" spans="7:7" ht="14.4">
      <c r="G108" s="36"/>
    </row>
    <row r="109" spans="7:7" ht="14.4">
      <c r="G109" s="36"/>
    </row>
  </sheetData>
  <protectedRanges>
    <protectedRange sqref="M7 F7 B7 I7" name="Range1"/>
    <protectedRange sqref="F44 M11:M21 F17:F21" name="Range1_1"/>
  </protectedRanges>
  <mergeCells count="8">
    <mergeCell ref="B28:C28"/>
    <mergeCell ref="A1:E1"/>
    <mergeCell ref="F1:H1"/>
    <mergeCell ref="A2:M2"/>
    <mergeCell ref="E3:F3"/>
    <mergeCell ref="B7:C7"/>
    <mergeCell ref="D7:E7"/>
    <mergeCell ref="I7:J7"/>
  </mergeCells>
  <phoneticPr fontId="157" type="noConversion"/>
  <conditionalFormatting sqref="A8:F21">
    <cfRule type="expression" dxfId="209" priority="3">
      <formula>MOD(ROW(A8),2)=0</formula>
    </cfRule>
    <cfRule type="expression" dxfId="208" priority="4">
      <formula>MOD(ROW(A8),2)=0</formula>
    </cfRule>
  </conditionalFormatting>
  <conditionalFormatting sqref="B29:C45">
    <cfRule type="expression" dxfId="207" priority="5">
      <formula>MOD(ROW(B29),2)=0</formula>
    </cfRule>
    <cfRule type="expression" dxfId="206" priority="6">
      <formula>MOD(ROW(B29),2)=0</formula>
    </cfRule>
  </conditionalFormatting>
  <conditionalFormatting sqref="B22:E27 A22:A45">
    <cfRule type="expression" dxfId="205" priority="19">
      <formula>MOD(ROW(A22),2)=0</formula>
    </cfRule>
    <cfRule type="expression" dxfId="204" priority="20">
      <formula>MOD(ROW(A22),2)=0</formula>
    </cfRule>
  </conditionalFormatting>
  <conditionalFormatting sqref="D28:E31">
    <cfRule type="expression" dxfId="203" priority="9">
      <formula>MOD(ROW(D28),2)=0</formula>
    </cfRule>
    <cfRule type="expression" dxfId="202" priority="10">
      <formula>MOD(ROW(D28),2)=0</formula>
    </cfRule>
  </conditionalFormatting>
  <conditionalFormatting sqref="D33:E42 D43:F45">
    <cfRule type="expression" dxfId="201" priority="11">
      <formula>MOD(ROW(D33),2)=0</formula>
    </cfRule>
    <cfRule type="expression" dxfId="200" priority="12">
      <formula>MOD(ROW(D33),2)=0</formula>
    </cfRule>
  </conditionalFormatting>
  <conditionalFormatting sqref="F22:F42">
    <cfRule type="expression" dxfId="199" priority="1">
      <formula>MOD(ROW(F22),2)=0</formula>
    </cfRule>
    <cfRule type="expression" dxfId="198" priority="2">
      <formula>MOD(ROW(F22),2)=0</formula>
    </cfRule>
  </conditionalFormatting>
  <conditionalFormatting sqref="H8:M12 H13:L22 M13:M30 H23:H27 K23:L27 I23:J45 H29:H37 K36:M37 M38:M39 H40:H41 K40:M41 M42:M43 H44:H45 K44:M45">
    <cfRule type="expression" dxfId="197" priority="50">
      <formula>MOD(ROW(H8),2)=0</formula>
    </cfRule>
  </conditionalFormatting>
  <conditionalFormatting sqref="H8:M22 H23:H27 K23:M27 I23:J45 H29:H37 K36:M37 M38:M39 H40:H41 K40:M41 M42:M43 H44:H45 K44:M45">
    <cfRule type="expression" dxfId="196" priority="49">
      <formula>MOD(ROW(H8),2)=0</formula>
    </cfRule>
  </conditionalFormatting>
  <conditionalFormatting sqref="M20:M35">
    <cfRule type="expression" dxfId="195" priority="7">
      <formula>MOD(ROW(M20),2)=0</formula>
    </cfRule>
  </conditionalFormatting>
  <conditionalFormatting sqref="M31:M35">
    <cfRule type="expression" dxfId="194" priority="8">
      <formula>MOD(ROW(M31),2)=0</formula>
    </cfRule>
  </conditionalFormatting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O106"/>
  <sheetViews>
    <sheetView zoomScale="85" zoomScaleNormal="85" workbookViewId="0">
      <selection activeCell="F25" sqref="F25"/>
    </sheetView>
  </sheetViews>
  <sheetFormatPr defaultColWidth="9" defaultRowHeight="23.25" customHeight="1"/>
  <cols>
    <col min="1" max="1" width="6" style="1" customWidth="1"/>
    <col min="2" max="2" width="22.5546875" style="1" customWidth="1"/>
    <col min="3" max="3" width="21" style="1" customWidth="1"/>
    <col min="4" max="4" width="13" style="1" customWidth="1"/>
    <col min="5" max="5" width="18.5546875" style="2" customWidth="1"/>
    <col min="6" max="6" width="21" style="2" customWidth="1"/>
    <col min="7" max="7" width="2" style="1" customWidth="1"/>
    <col min="8" max="8" width="4.6640625" style="1" customWidth="1"/>
    <col min="9" max="9" width="22.5546875" style="1" customWidth="1"/>
    <col min="10" max="10" width="20" style="1" customWidth="1"/>
    <col min="11" max="11" width="11.5546875" style="1" customWidth="1"/>
    <col min="12" max="12" width="18.6640625" style="1" customWidth="1"/>
    <col min="13" max="13" width="17.5546875" style="1" customWidth="1"/>
    <col min="14" max="14" width="7" style="1" customWidth="1"/>
    <col min="15" max="15" width="16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281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1.75" customHeight="1">
      <c r="A3" s="5" t="s">
        <v>255</v>
      </c>
      <c r="B3" s="7" t="s">
        <v>324</v>
      </c>
      <c r="C3" s="7"/>
      <c r="D3" s="8"/>
      <c r="E3" s="666">
        <f>ROSTER!G24</f>
        <v>46146</v>
      </c>
      <c r="F3" s="666"/>
      <c r="G3" s="9"/>
      <c r="J3" s="10"/>
      <c r="K3" s="10"/>
    </row>
    <row r="4" spans="1:15" ht="15.6">
      <c r="A4" s="11"/>
      <c r="B4" s="12" t="s">
        <v>257</v>
      </c>
      <c r="C4" s="19" t="str">
        <f>INDEX(ROSTER!$B$25:$B$150,MATCH("*FM1*",ROSTER!G$25:G$227,0),1)</f>
        <v>Hà Quang Vinh</v>
      </c>
      <c r="D4" s="223" t="s">
        <v>258</v>
      </c>
      <c r="E4" s="226" t="str">
        <f>INDEX(ROSTER!$AL$25:$AL$211,MATCH('4 (2)'!C4,ROSTER!$B$25:$B$150,0),1)</f>
        <v>0904298289</v>
      </c>
      <c r="F4" s="493"/>
      <c r="G4" s="16"/>
      <c r="H4" s="17"/>
      <c r="I4" s="18" t="s">
        <v>260</v>
      </c>
      <c r="J4" s="19" t="str">
        <f>INDEX(ROSTER!$B$25:$B$150,MATCH("*TECH*",ROSTER!G$25:G$227,0),1)</f>
        <v>Huỳnh Tố Như</v>
      </c>
      <c r="K4" s="20" t="s">
        <v>258</v>
      </c>
      <c r="L4" s="34">
        <v>939240440</v>
      </c>
      <c r="M4" s="42"/>
      <c r="N4" s="92"/>
    </row>
    <row r="5" spans="1:15" ht="15.6">
      <c r="A5" s="11"/>
      <c r="B5" s="18" t="s">
        <v>262</v>
      </c>
      <c r="C5" s="19" t="str">
        <f>INDEX(ROSTER!$B$25:$B$150,MATCH("*QC*",ROSTER!G$25:G$227,0),1)</f>
        <v>Trần Phương</v>
      </c>
      <c r="D5" s="223" t="s">
        <v>258</v>
      </c>
      <c r="E5" s="494">
        <f>INDEX(ROSTER!$AL$25:$AL$211,MATCH('4 (2)'!C5,ROSTER!$B$25:$B$150,0),1)</f>
        <v>84986222241</v>
      </c>
      <c r="F5" s="495"/>
      <c r="G5" s="16"/>
      <c r="H5" s="17"/>
      <c r="I5" s="18" t="s">
        <v>263</v>
      </c>
      <c r="J5" s="19" t="str">
        <f>INDEX(ROSTER!$B$25:$B$150,MATCH("*PPC*",ROSTER!G$25:G$227,0),1)</f>
        <v>Trần Hoàng Nhung</v>
      </c>
      <c r="K5" s="20" t="s">
        <v>258</v>
      </c>
      <c r="L5" s="34" t="str">
        <f>INDEX(ROSTER!$AL$25:$AL$211,MATCH('4 (2)'!J5,ROSTER!$B$25:$B$150,0),1)</f>
        <v>0906852989</v>
      </c>
      <c r="M5" s="42"/>
      <c r="N5" s="92"/>
    </row>
    <row r="6" spans="1:15" ht="15.6">
      <c r="A6" s="11"/>
      <c r="B6" s="228" t="s">
        <v>328</v>
      </c>
      <c r="C6" s="229" t="s">
        <v>27</v>
      </c>
      <c r="D6" s="223" t="s">
        <v>258</v>
      </c>
      <c r="E6" s="494" t="str">
        <f>INDEX(ROSTER!$AL$25:$AL$211,MATCH('4 (2)'!C6,ROSTER!$B$25:$B$150,0),1)</f>
        <v>0908206182</v>
      </c>
      <c r="F6" s="495"/>
      <c r="G6" s="16"/>
      <c r="H6" s="17"/>
      <c r="I6" s="224"/>
      <c r="J6" s="225"/>
      <c r="K6" s="223"/>
      <c r="L6" s="226"/>
      <c r="M6" s="227"/>
      <c r="N6" s="92"/>
    </row>
    <row r="7" spans="1:15" ht="14.85" customHeight="1">
      <c r="A7" s="23" t="s">
        <v>264</v>
      </c>
      <c r="B7" s="24" t="s">
        <v>265</v>
      </c>
      <c r="C7" s="24" t="s">
        <v>266</v>
      </c>
      <c r="D7" s="23" t="s">
        <v>267</v>
      </c>
      <c r="E7" s="23" t="s">
        <v>268</v>
      </c>
      <c r="F7" s="23" t="s">
        <v>269</v>
      </c>
      <c r="G7" s="25"/>
      <c r="H7" s="23" t="s">
        <v>264</v>
      </c>
      <c r="I7" s="23" t="s">
        <v>265</v>
      </c>
      <c r="J7" s="23" t="s">
        <v>266</v>
      </c>
      <c r="K7" s="23" t="s">
        <v>267</v>
      </c>
      <c r="L7" s="23" t="s">
        <v>268</v>
      </c>
      <c r="M7" s="23" t="s">
        <v>269</v>
      </c>
      <c r="N7" s="92"/>
    </row>
    <row r="8" spans="1:15" ht="14.85" customHeight="1">
      <c r="A8" s="91"/>
      <c r="B8" s="660" t="str">
        <f>$B$3&amp;"-ALL"</f>
        <v>HL8082-ALL</v>
      </c>
      <c r="C8" s="661"/>
      <c r="D8" s="91"/>
      <c r="E8" s="91"/>
      <c r="F8" s="91"/>
      <c r="G8" s="29"/>
      <c r="H8" s="26"/>
      <c r="I8" s="660" t="str">
        <f>$B$3&amp;"-EC@16H"</f>
        <v>HL8082-EC@16H</v>
      </c>
      <c r="J8" s="661"/>
      <c r="K8" s="93"/>
      <c r="L8" s="30"/>
      <c r="M8" s="94"/>
      <c r="O8" s="95" t="s">
        <v>261</v>
      </c>
    </row>
    <row r="9" spans="1:15" ht="14.85" customHeight="1">
      <c r="A9" s="91">
        <f>IF(B9="","",ROW(A1))</f>
        <v>1</v>
      </c>
      <c r="B9" s="91" t="str" cm="1">
        <f t="array" ref="B9">IFERROR(INDEX(ROSTER!$B$24:$B$150,MATCH(1,INDEX(($B$8=ROSTER!G$24:G$150)*(COUNTIFS(B$8:B8,ROSTER!$B$24:$B$150)=0),0,1),0),1),"")</f>
        <v>Nguyễn Đức Tuân</v>
      </c>
      <c r="C9" s="91" t="str">
        <f>IFERROR(INDEX(ROSTER!$C$24:$C$150,MATCH('4 (2)'!$B9,ROSTER!$B$24:$B$150,0),1),"")</f>
        <v>VAE00732</v>
      </c>
      <c r="D9" s="91" t="str">
        <f>IFERROR(INDEX(ROSTER!$AK$23:$AK$150,MATCH('4 (2)'!$B9,ROSTER!$B$23:$B$150,0),1),"")</f>
        <v>B1 B787/ATR/A321</v>
      </c>
      <c r="E9" s="91" t="str">
        <f>IFERROR(INDEX(ROSTER!$AL$23:$AL$150,MATCH('4 (2)'!$B9,ROSTER!$B$23:$B$150,0),1),"")</f>
        <v>0979747380</v>
      </c>
      <c r="F9" s="91" t="s">
        <v>270</v>
      </c>
      <c r="G9" s="29"/>
      <c r="H9" s="91" t="str">
        <f>IF(I9="","",ROW(A1))</f>
        <v/>
      </c>
      <c r="I9" s="91" t="str" cm="1">
        <f t="array" ref="I9">IFERROR(INDEX(ROSTER!$B$24:$B$150,MATCH(1,INDEX(($I$8=ROSTER!G$24:G$150)*(COUNTIFS(I$8:I8,ROSTER!$B$24:$B$150)=0),0,1),0),1),"")</f>
        <v/>
      </c>
      <c r="J9" s="91" t="str">
        <f>IFERROR(INDEX(ROSTER!$C$24:$C$150,MATCH('4 (2)'!$I9,ROSTER!$B$24:$B$150,0),1),"")</f>
        <v/>
      </c>
      <c r="K9" s="91" t="str">
        <f>IFERROR(INDEX(ROSTER!$AK$23:$AK$150,MATCH('4 (2)'!$I9,ROSTER!$B$23:$B$150,0),1),"")</f>
        <v/>
      </c>
      <c r="L9" s="91" t="str">
        <f>IFERROR(INDEX(ROSTER!$AL$23:$AL$150,MATCH('4 (2)'!$I9,ROSTER!$B$23:$B$150,0),1),"")</f>
        <v/>
      </c>
      <c r="M9" s="91"/>
      <c r="O9" s="31" t="s">
        <v>270</v>
      </c>
    </row>
    <row r="10" spans="1:15" ht="14.85" customHeight="1">
      <c r="A10" s="91">
        <f>IF(B10="","",ROW(A2))</f>
        <v>2</v>
      </c>
      <c r="B10" s="91" t="str" cm="1">
        <f t="array" ref="B10">IFERROR(INDEX(ROSTER!$B$24:$B$150,MATCH(1,INDEX(($B$8=ROSTER!G$24:G$150)*(COUNTIFS(B$8:B9,ROSTER!$B$24:$B$150)=0),0,1),0),1),"")</f>
        <v>Nguyễn Văn Quyền</v>
      </c>
      <c r="C10" s="91" t="str">
        <f>IFERROR(INDEX(ROSTER!$C$24:$C$150,MATCH('4 (2)'!$B10,ROSTER!$B$24:$B$150,0),1),"")</f>
        <v>VAE03234</v>
      </c>
      <c r="D10" s="91" t="str">
        <f>IFERROR(INDEX(ROSTER!$AK$23:$AK$150,MATCH('4 (2)'!$B10,ROSTER!$B$23:$B$150,0),1),"")</f>
        <v>B1 B787/A321</v>
      </c>
      <c r="E10" s="91" t="str">
        <f>IFERROR(INDEX(ROSTER!$AL$23:$AL$150,MATCH('4 (2)'!$B10,ROSTER!$B$23:$B$150,0),1),"")</f>
        <v>0902164495</v>
      </c>
      <c r="F10" s="91"/>
      <c r="G10" s="29"/>
      <c r="H10" s="91" t="str">
        <f>IF(I10="","",ROW(A2))</f>
        <v/>
      </c>
      <c r="I10" s="91" t="str" cm="1">
        <f t="array" ref="I10">IFERROR(INDEX(ROSTER!$B$24:$B$150,MATCH(1,INDEX(($I$8=ROSTER!G$24:G$150)*(COUNTIFS(I$8:I9,ROSTER!$B$24:$B$150)=0),0,1),0),1),"")</f>
        <v/>
      </c>
      <c r="J10" s="91" t="str">
        <f>IFERROR(INDEX(ROSTER!$C$24:$C$150,MATCH('4 (2)'!$I10,ROSTER!$B$24:$B$150,0),1),"")</f>
        <v/>
      </c>
      <c r="K10" s="91" t="str">
        <f>IFERROR(INDEX(ROSTER!$AK$23:$AK$150,MATCH('4 (2)'!$I10,ROSTER!$B$23:$B$150,0),1),"")</f>
        <v/>
      </c>
      <c r="L10" s="91" t="str">
        <f>IFERROR(INDEX(ROSTER!$AL$23:$AL$150,MATCH('4 (2)'!$I10,ROSTER!$B$23:$B$150,0),1),"")</f>
        <v/>
      </c>
      <c r="M10" s="91"/>
      <c r="O10" s="31"/>
    </row>
    <row r="11" spans="1:15" ht="14.85" customHeight="1">
      <c r="A11" s="91">
        <f>IF(B11="","",ROW(A3))</f>
        <v>3</v>
      </c>
      <c r="B11" s="91" t="str" cm="1">
        <f t="array" ref="B11">IFERROR(INDEX(ROSTER!$B$24:$B$150,MATCH(1,INDEX(($B$8=ROSTER!G$24:G$150)*(COUNTIFS(B$8:B10,ROSTER!$B$24:$B$150)=0),0,1),0),1),"")</f>
        <v>Nguyễn An Bình</v>
      </c>
      <c r="C11" s="91" t="str">
        <f>IFERROR(INDEX(ROSTER!$C$24:$C$150,MATCH('4 (2)'!$B11,ROSTER!$B$24:$B$150,0),1),"")</f>
        <v>VAE04051</v>
      </c>
      <c r="D11" s="91" t="str">
        <f>IFERROR(INDEX(ROSTER!$AK$23:$AK$150,MATCH('4 (2)'!$B11,ROSTER!$B$23:$B$150,0),1),"")</f>
        <v>MECH</v>
      </c>
      <c r="E11" s="91" t="str">
        <f>IFERROR(INDEX(ROSTER!$AL$23:$AL$150,MATCH('4 (2)'!$B11,ROSTER!$B$23:$B$150,0),1),"")</f>
        <v>0852188678</v>
      </c>
      <c r="F11" s="91" t="s">
        <v>282</v>
      </c>
      <c r="G11" s="29"/>
      <c r="H11" s="91" t="str">
        <f>IF(I11="","",ROW(A3))</f>
        <v/>
      </c>
      <c r="I11" s="91" t="str" cm="1">
        <f t="array" ref="I11">IFERROR(INDEX(ROSTER!$B$24:$B$150,MATCH(1,INDEX(($I$8=ROSTER!G$24:G$150)*(COUNTIFS(I$8:I10,ROSTER!$B$24:$B$150)=0),0,1),0),1),"")</f>
        <v/>
      </c>
      <c r="J11" s="91" t="str">
        <f>IFERROR(INDEX(ROSTER!$C$24:$C$150,MATCH('4 (2)'!$I11,ROSTER!$B$24:$B$150,0),1),"")</f>
        <v/>
      </c>
      <c r="K11" s="91" t="str">
        <f>IFERROR(INDEX(ROSTER!$AK$23:$AK$150,MATCH('4 (2)'!$I11,ROSTER!$B$23:$B$150,0),1),"")</f>
        <v/>
      </c>
      <c r="L11" s="91" t="str">
        <f>IFERROR(INDEX(ROSTER!$AL$23:$AL$150,MATCH('4 (2)'!$I11,ROSTER!$B$23:$B$150,0),1),"")</f>
        <v/>
      </c>
      <c r="M11" s="91"/>
      <c r="O11" s="31"/>
    </row>
    <row r="12" spans="1:15" ht="14.85" customHeight="1">
      <c r="A12" s="91">
        <f>IF(B12="","",ROW(A4))</f>
        <v>4</v>
      </c>
      <c r="B12" s="91" t="str" cm="1">
        <f t="array" ref="B12">IFERROR(INDEX(ROSTER!$B$24:$B$150,MATCH(1,INDEX(($B$8=ROSTER!G$24:G$150)*(COUNTIFS(B$8:B11,ROSTER!$B$24:$B$150)=0),0,1),0),1),"")</f>
        <v>Đinh Vương Anh Thông</v>
      </c>
      <c r="C12" s="91" t="str">
        <f>IFERROR(INDEX(ROSTER!$C$24:$C$150,MATCH('4 (2)'!$B12,ROSTER!$B$24:$B$150,0),1),"")</f>
        <v>VAE03590</v>
      </c>
      <c r="D12" s="91" t="str">
        <f>IFERROR(INDEX(ROSTER!$AK$23:$AK$150,MATCH('4 (2)'!$B12,ROSTER!$B$23:$B$150,0),1),"")</f>
        <v>EA 787/321</v>
      </c>
      <c r="E12" s="177" t="str">
        <f>IFERROR(INDEX(ROSTER!$AL$23:$AL$150,MATCH('4 (2)'!$B12,ROSTER!$B$23:$B$150,0),1),"")</f>
        <v>0943213677</v>
      </c>
      <c r="F12" s="91" t="s">
        <v>261</v>
      </c>
      <c r="G12" s="29"/>
      <c r="H12" s="91" t="str">
        <f>IF(I12="","",ROW(A4))</f>
        <v/>
      </c>
      <c r="I12" s="91" t="str" cm="1">
        <f t="array" ref="I12">IFERROR(INDEX(ROSTER!$B$24:$B$150,MATCH(1,INDEX(($I$8=ROSTER!G$24:G$150)*(COUNTIFS(I$8:I11,ROSTER!$B$24:$B$150)=0),0,1),0),1),"")</f>
        <v/>
      </c>
      <c r="J12" s="91" t="str">
        <f>IFERROR(INDEX(ROSTER!$C$24:$C$150,MATCH('4 (2)'!$I12,ROSTER!$B$24:$B$150,0),1),"")</f>
        <v/>
      </c>
      <c r="K12" s="91" t="str">
        <f>IFERROR(INDEX(ROSTER!$AK$23:$AK$150,MATCH('4 (2)'!$I12,ROSTER!$B$23:$B$150,0),1),"")</f>
        <v/>
      </c>
      <c r="L12" s="91" t="str">
        <f>IFERROR(INDEX(ROSTER!$AL$23:$AL$150,MATCH('4 (2)'!$I12,ROSTER!$B$23:$B$150,0),1),"")</f>
        <v/>
      </c>
      <c r="M12" s="91"/>
      <c r="N12" s="92"/>
      <c r="O12" s="31"/>
    </row>
    <row r="13" spans="1:15" ht="14.85" customHeight="1">
      <c r="A13" s="91">
        <f>IF(B13="","",ROW(A5))</f>
        <v>5</v>
      </c>
      <c r="B13" s="91" t="str" cm="1">
        <f t="array" ref="B13">IFERROR(INDEX(ROSTER!$B$24:$B$150,MATCH(1,INDEX(($B$8=ROSTER!G$24:G$150)*(COUNTIFS(B$8:B12,ROSTER!$B$24:$B$150)=0),0,1),0),1),"")</f>
        <v>Trần Anh Tuấn PKT</v>
      </c>
      <c r="C13" s="91" t="str">
        <f>IFERROR(INDEX(ROSTER!$C$24:$C$150,MATCH('4 (2)'!$B13,ROSTER!$B$24:$B$150,0),1),"")</f>
        <v>VAE01351</v>
      </c>
      <c r="D13" s="91" t="str">
        <f>IFERROR(INDEX(ROSTER!$AK$23:$AK$150,MATCH('4 (2)'!$B13,ROSTER!$B$23:$B$150,0),1),"")</f>
        <v>B2 787/321</v>
      </c>
      <c r="E13" s="91" t="str">
        <f>IFERROR(INDEX(ROSTER!$AL$23:$AL$150,MATCH('4 (2)'!$B13,ROSTER!$B$23:$B$150,0),1),"")</f>
        <v>0918056705</v>
      </c>
      <c r="F13" s="91"/>
      <c r="G13" s="29"/>
      <c r="H13" s="91" t="str">
        <f>IF(I13="","",ROW(A5))</f>
        <v/>
      </c>
      <c r="I13" s="91" t="str" cm="1">
        <f t="array" ref="I13">IFERROR(INDEX(ROSTER!$B$24:$B$150,MATCH(1,INDEX(($I$8=ROSTER!G$24:G$150)*(COUNTIFS(I$8:I12,ROSTER!$B$24:$B$150)=0),0,1),0),1),"")</f>
        <v/>
      </c>
      <c r="J13" s="91" t="str">
        <f>IFERROR(INDEX(ROSTER!$C$24:$C$150,MATCH('4 (2)'!$I13,ROSTER!$B$24:$B$150,0),1),"")</f>
        <v/>
      </c>
      <c r="K13" s="91" t="str">
        <f>IFERROR(INDEX(ROSTER!$AK$23:$AK$150,MATCH('4 (2)'!$I13,ROSTER!$B$23:$B$150,0),1),"")</f>
        <v/>
      </c>
      <c r="L13" s="177" t="str">
        <f>IFERROR(INDEX(ROSTER!$AL$23:$AL$150,MATCH('4 (2)'!$I13,ROSTER!$B$23:$B$150,0),1),"")</f>
        <v/>
      </c>
      <c r="M13" s="91"/>
      <c r="N13" s="92"/>
      <c r="O13" s="31"/>
    </row>
    <row r="14" spans="1:15" ht="14.85" customHeight="1">
      <c r="A14" s="91" t="str">
        <f t="shared" ref="A14:A26" si="0">IF(B14="","",ROW(A7))</f>
        <v/>
      </c>
      <c r="B14" s="91" t="str" cm="1">
        <f t="array" ref="B14">IFERROR(INDEX(ROSTER!$B$24:$B$150,MATCH(1,INDEX(($B$8=ROSTER!G$24:G$150)*(COUNTIFS(B$8:B13,ROSTER!$B$24:$B$150)=0),0,1),0),1),"")</f>
        <v/>
      </c>
      <c r="C14" s="91" t="str">
        <f>IFERROR(INDEX(ROSTER!$C$24:$C$150,MATCH('4 (2)'!$B14,ROSTER!$B$24:$B$150,0),1),"")</f>
        <v/>
      </c>
      <c r="D14" s="91" t="str">
        <f>IFERROR(INDEX(ROSTER!$AK$23:$AK$150,MATCH('4 (2)'!$B14,ROSTER!$B$23:$B$150,0),1),"")</f>
        <v/>
      </c>
      <c r="E14" s="91" t="str">
        <f>IFERROR(INDEX(ROSTER!$AL$23:$AL$150,MATCH('4 (2)'!$B14,ROSTER!$B$23:$B$150,0),1),"")</f>
        <v/>
      </c>
      <c r="F14" s="91"/>
      <c r="G14" s="29"/>
      <c r="H14" s="91" t="str">
        <f t="shared" ref="H14:H17" si="1">IF(I14="","",ROW(A7))</f>
        <v/>
      </c>
      <c r="I14" s="91" t="str" cm="1">
        <f t="array" ref="I14">IFERROR(INDEX(ROSTER!$B$24:$B$150,MATCH(1,INDEX(($I$8=ROSTER!G$24:G$150)*(COUNTIFS(I$8:I13,ROSTER!$B$24:$B$150)=0),0,1),0),1),"")</f>
        <v/>
      </c>
      <c r="J14" s="91" t="str">
        <f>IFERROR(INDEX(ROSTER!$C$24:$C$150,MATCH('4 (2)'!$I14,ROSTER!$B$24:$B$150,0),1),"")</f>
        <v/>
      </c>
      <c r="K14" s="91" t="str">
        <f>IFERROR(INDEX(ROSTER!$AK$23:$AK$150,MATCH('4 (2)'!$I14,ROSTER!$B$23:$B$150,0),1),"")</f>
        <v/>
      </c>
      <c r="L14" s="91" t="str">
        <f>IFERROR(INDEX(ROSTER!$AL$23:$AL$150,MATCH('4 (2)'!$I14,ROSTER!$B$23:$B$150,0),1),"")</f>
        <v/>
      </c>
      <c r="M14" s="91"/>
      <c r="N14" s="92"/>
      <c r="O14" s="31"/>
    </row>
    <row r="15" spans="1:15" ht="14.85" customHeight="1">
      <c r="A15" s="91" t="str">
        <f t="shared" si="0"/>
        <v/>
      </c>
      <c r="B15" s="91" t="str" cm="1">
        <f t="array" ref="B15">IFERROR(INDEX(ROSTER!$B$24:$B$150,MATCH(1,INDEX(($B$8=ROSTER!G$24:G$150)*(COUNTIFS(B$8:B14,ROSTER!$B$24:$B$150)=0),0,1),0),1),"")</f>
        <v/>
      </c>
      <c r="C15" s="91" t="str">
        <f>IFERROR(INDEX(ROSTER!$C$24:$C$150,MATCH('4 (2)'!$B15,ROSTER!$B$24:$B$150,0),1),"")</f>
        <v/>
      </c>
      <c r="D15" s="91" t="str">
        <f>IFERROR(INDEX(ROSTER!$AK$23:$AK$150,MATCH('4 (2)'!$B15,ROSTER!$B$23:$B$150,0),1),"")</f>
        <v/>
      </c>
      <c r="E15" s="91" t="str">
        <f>IFERROR(INDEX(ROSTER!$AL$23:$AL$150,MATCH('4 (2)'!$B15,ROSTER!$B$23:$B$150,0),1),"")</f>
        <v/>
      </c>
      <c r="F15" s="91"/>
      <c r="G15" s="29"/>
      <c r="H15" s="91" t="str">
        <f t="shared" si="1"/>
        <v/>
      </c>
      <c r="I15" s="91" t="str" cm="1">
        <f t="array" ref="I15">IFERROR(INDEX(ROSTER!$B$24:$B$150,MATCH(1,INDEX(($I$8=ROSTER!G$24:G$150)*(COUNTIFS(I$8:I14,ROSTER!$B$24:$B$150)=0),0,1),0),1),"")</f>
        <v/>
      </c>
      <c r="J15" s="91" t="str">
        <f>IFERROR(INDEX(ROSTER!$C$24:$C$150,MATCH('4 (2)'!$I15,ROSTER!$B$24:$B$150,0),1),"")</f>
        <v/>
      </c>
      <c r="K15" s="91" t="str">
        <f>IFERROR(INDEX(ROSTER!$AK$23:$AK$150,MATCH('4 (2)'!$I15,ROSTER!$B$23:$B$150,0),1),"")</f>
        <v/>
      </c>
      <c r="L15" s="91" t="str">
        <f>IFERROR(INDEX(ROSTER!$AL$23:$AL$150,MATCH('4 (2)'!$I15,ROSTER!$B$23:$B$150,0),1),"")</f>
        <v/>
      </c>
      <c r="M15" s="91"/>
      <c r="N15" s="92"/>
      <c r="O15" s="31"/>
    </row>
    <row r="16" spans="1:15" ht="14.85" customHeight="1">
      <c r="A16" s="91" t="str">
        <f t="shared" si="0"/>
        <v/>
      </c>
      <c r="B16" s="91" t="str" cm="1">
        <f t="array" ref="B16">IFERROR(INDEX(ROSTER!$B$24:$B$150,MATCH(1,INDEX(($B$8=ROSTER!G$24:G$150)*(COUNTIFS(B$8:B15,ROSTER!$B$24:$B$150)=0),0,1),0),1),"")</f>
        <v/>
      </c>
      <c r="C16" s="91" t="str">
        <f>IFERROR(INDEX(ROSTER!$C$24:$C$150,MATCH('4 (2)'!$B16,ROSTER!$B$24:$B$150,0),1),"")</f>
        <v/>
      </c>
      <c r="D16" s="91" t="str">
        <f>IFERROR(INDEX(ROSTER!$AK$23:$AK$150,MATCH('4 (2)'!$B16,ROSTER!$B$23:$B$150,0),1),"")</f>
        <v/>
      </c>
      <c r="E16" s="91" t="str">
        <f>IFERROR(INDEX(ROSTER!$AL$23:$AL$150,MATCH('4 (2)'!$B16,ROSTER!$B$23:$B$150,0),1),"")</f>
        <v/>
      </c>
      <c r="F16" s="91"/>
      <c r="G16" s="29"/>
      <c r="H16" s="91" t="str">
        <f t="shared" si="1"/>
        <v/>
      </c>
      <c r="I16" s="91" t="str" cm="1">
        <f t="array" ref="I16">IFERROR(INDEX(ROSTER!$B$24:$B$150,MATCH(1,INDEX(($I$8=ROSTER!G$24:G$150)*(COUNTIFS(I$8:I15,ROSTER!$B$24:$B$150)=0),0,1),0),1),"")</f>
        <v/>
      </c>
      <c r="J16" s="91" t="str">
        <f>IFERROR(INDEX(ROSTER!$C$24:$C$150,MATCH('4 (2)'!$I16,ROSTER!$B$24:$B$150,0),1),"")</f>
        <v/>
      </c>
      <c r="K16" s="91" t="str">
        <f>IFERROR(INDEX(ROSTER!$AK$23:$AK$150,MATCH('4 (2)'!$I16,ROSTER!$B$23:$B$150,0),1),"")</f>
        <v/>
      </c>
      <c r="L16" s="91" t="str">
        <f>IFERROR(INDEX(ROSTER!$AL$23:$AL$150,MATCH('4 (2)'!$I16,ROSTER!$B$23:$B$150,0),1),"")</f>
        <v/>
      </c>
      <c r="M16" s="91"/>
      <c r="N16" s="92"/>
      <c r="O16" s="31"/>
    </row>
    <row r="17" spans="1:15" ht="14.85" customHeight="1">
      <c r="A17" s="91" t="str">
        <f t="shared" si="0"/>
        <v/>
      </c>
      <c r="B17" s="91" t="str" cm="1">
        <f t="array" ref="B17">IFERROR(INDEX(ROSTER!$B$24:$B$150,MATCH(1,INDEX(($B$8=ROSTER!G$24:G$150)*(COUNTIFS(B$8:B16,ROSTER!$B$24:$B$150)=0),0,1),0),1),"")</f>
        <v/>
      </c>
      <c r="C17" s="91" t="str">
        <f>IFERROR(INDEX(ROSTER!$C$24:$C$150,MATCH('4 (2)'!$B17,ROSTER!$B$24:$B$150,0),1),"")</f>
        <v/>
      </c>
      <c r="D17" s="91" t="str">
        <f>IFERROR(INDEX(ROSTER!$AK$23:$AK$150,MATCH('4 (2)'!$B17,ROSTER!$B$23:$B$150,0),1),"")</f>
        <v/>
      </c>
      <c r="E17" s="91" t="str">
        <f>IFERROR(INDEX(ROSTER!$AL$23:$AL$150,MATCH('4 (2)'!$B17,ROSTER!$B$23:$B$150,0),1),"")</f>
        <v/>
      </c>
      <c r="F17" s="91"/>
      <c r="G17" s="29"/>
      <c r="H17" s="91" t="str">
        <f t="shared" si="1"/>
        <v/>
      </c>
      <c r="I17" s="91" t="str" cm="1">
        <f t="array" ref="I17">IFERROR(INDEX(ROSTER!$B$24:$B$150,MATCH(1,INDEX(($I$8=ROSTER!G$24:G$150)*(COUNTIFS(I$8:I16,ROSTER!$B$24:$B$150)=0),0,1),0),1),"")</f>
        <v/>
      </c>
      <c r="J17" s="91" t="str">
        <f>IFERROR(INDEX(ROSTER!$C$24:$C$150,MATCH('4 (2)'!$I17,ROSTER!$B$24:$B$150,0),1),"")</f>
        <v/>
      </c>
      <c r="K17" s="91" t="str">
        <f>IFERROR(INDEX(ROSTER!$AK$23:$AK$150,MATCH('4 (2)'!$I17,ROSTER!$B$23:$B$150,0),1),"")</f>
        <v/>
      </c>
      <c r="L17" s="91" t="str">
        <f>IFERROR(INDEX(ROSTER!$AL$23:$AL$150,MATCH('4 (2)'!$I17,ROSTER!$B$23:$B$150,0),1),"")</f>
        <v/>
      </c>
      <c r="M17" s="91"/>
      <c r="N17" s="92"/>
      <c r="O17" s="31"/>
    </row>
    <row r="18" spans="1:15" ht="14.85" customHeight="1">
      <c r="A18" s="91" t="str">
        <f t="shared" si="0"/>
        <v/>
      </c>
      <c r="B18" s="91" t="str" cm="1">
        <f t="array" ref="B18">IFERROR(INDEX(ROSTER!$B$24:$B$150,MATCH(1,INDEX(($B$8=ROSTER!G$24:G$150)*(COUNTIFS(B$8:B17,ROSTER!$B$24:$B$150)=0),0,1),0),1),"")</f>
        <v/>
      </c>
      <c r="C18" s="91" t="str">
        <f>IFERROR(INDEX(ROSTER!$C$24:$C$150,MATCH('4 (2)'!$B18,ROSTER!$B$24:$B$150,0),1),"")</f>
        <v/>
      </c>
      <c r="D18" s="91" t="str">
        <f>IFERROR(INDEX(ROSTER!$AK$23:$AK$150,MATCH('4 (2)'!$B18,ROSTER!$B$23:$B$150,0),1),"")</f>
        <v/>
      </c>
      <c r="E18" s="91" t="str">
        <f>IFERROR(INDEX(ROSTER!$AL$23:$AL$150,MATCH('4 (2)'!$B18,ROSTER!$B$23:$B$150,0),1),"")</f>
        <v/>
      </c>
      <c r="F18" s="91"/>
      <c r="G18" s="29"/>
      <c r="H18" s="91" t="str">
        <f>IF(I18="","",ROW(A13))</f>
        <v/>
      </c>
      <c r="I18" s="91" t="str" cm="1">
        <f t="array" ref="I18">IFERROR(INDEX(ROSTER!$B$24:$B$150,MATCH(1,INDEX(($I$8=ROSTER!G$24:G$150)*(COUNTIFS(I$8:I17,ROSTER!$B$24:$B$150)=0),0,1),0),1),"")</f>
        <v/>
      </c>
      <c r="J18" s="91" t="str">
        <f>IFERROR(INDEX(ROSTER!$C$24:$C$150,MATCH('4 (2)'!$I18,ROSTER!$B$24:$B$150,0),1),"")</f>
        <v/>
      </c>
      <c r="K18" s="91" t="str">
        <f>IFERROR(INDEX(ROSTER!$AK$23:$AK$150,MATCH('4 (2)'!$I18,ROSTER!$B$23:$B$150,0),1),"")</f>
        <v/>
      </c>
      <c r="L18" s="91" t="str">
        <f>IFERROR(INDEX(ROSTER!$AL$23:$AL$150,MATCH('4 (2)'!$I18,ROSTER!$B$23:$B$150,0),1),"")</f>
        <v/>
      </c>
      <c r="M18" s="91"/>
      <c r="N18" s="92"/>
      <c r="O18" s="31"/>
    </row>
    <row r="19" spans="1:15" ht="14.85" customHeight="1">
      <c r="A19" s="91" t="str">
        <f t="shared" si="0"/>
        <v/>
      </c>
      <c r="B19" s="91" t="str" cm="1">
        <f t="array" ref="B19">IFERROR(INDEX(ROSTER!$B$24:$B$150,MATCH(1,INDEX(($B$8=ROSTER!G$24:G$150)*(COUNTIFS(B$8:B18,ROSTER!$B$24:$B$150)=0),0,1),0),1),"")</f>
        <v/>
      </c>
      <c r="C19" s="91" t="str">
        <f>IFERROR(INDEX(ROSTER!$C$24:$C$150,MATCH('4 (2)'!$B19,ROSTER!$B$24:$B$150,0),1),"")</f>
        <v/>
      </c>
      <c r="D19" s="91" t="str">
        <f>IFERROR(INDEX(ROSTER!$AK$23:$AK$150,MATCH('4 (2)'!$B19,ROSTER!$B$23:$B$150,0),1),"")</f>
        <v/>
      </c>
      <c r="E19" s="91" t="str">
        <f>IFERROR(INDEX(ROSTER!$AL$23:$AL$150,MATCH('4 (2)'!$B19,ROSTER!$B$23:$B$150,0),1),"")</f>
        <v/>
      </c>
      <c r="F19" s="91"/>
      <c r="G19" s="29"/>
      <c r="H19" s="91" t="str">
        <f>IF(I19="","",ROW(A14))</f>
        <v/>
      </c>
      <c r="I19" s="91" t="str" cm="1">
        <f t="array" ref="I19">IFERROR(INDEX(ROSTER!$B$24:$B$150,MATCH(1,INDEX(($I$8=ROSTER!G$24:G$150)*(COUNTIFS(I$8:I18,ROSTER!$B$24:$B$150)=0),0,1),0),1),"")</f>
        <v/>
      </c>
      <c r="J19" s="91" t="str">
        <f>IFERROR(INDEX(ROSTER!$C$24:$C$150,MATCH('4 (2)'!$I19,ROSTER!$B$24:$B$150,0),1),"")</f>
        <v/>
      </c>
      <c r="K19" s="91" t="str">
        <f>IFERROR(INDEX(ROSTER!$AK$23:$AK$150,MATCH('4 (2)'!$I19,ROSTER!$B$23:$B$150,0),1),"")</f>
        <v/>
      </c>
      <c r="L19" s="91" t="str">
        <f>IFERROR(INDEX(ROSTER!$AL$23:$AL$150,MATCH('4 (2)'!$I19,ROSTER!$B$23:$B$150,0),1),"")</f>
        <v/>
      </c>
      <c r="M19" s="91"/>
      <c r="N19" s="92"/>
      <c r="O19" s="31"/>
    </row>
    <row r="20" spans="1:15" ht="14.85" customHeight="1">
      <c r="A20" s="91" t="str">
        <f t="shared" si="0"/>
        <v/>
      </c>
      <c r="B20" s="91" t="str" cm="1">
        <f t="array" ref="B20">IFERROR(INDEX(ROSTER!$B$24:$B$150,MATCH(1,INDEX(($B$8=ROSTER!G$24:G$150)*(COUNTIFS(B$8:B19,ROSTER!$B$24:$B$150)=0),0,1),0),1),"")</f>
        <v/>
      </c>
      <c r="C20" s="91" t="str">
        <f>IFERROR(INDEX(ROSTER!$C$24:$C$150,MATCH('4 (2)'!$B20,ROSTER!$B$24:$B$150,0),1),"")</f>
        <v/>
      </c>
      <c r="D20" s="91" t="str">
        <f>IFERROR(INDEX(ROSTER!$AK$23:$AK$150,MATCH('4 (2)'!$B20,ROSTER!$B$23:$B$150,0),1),"")</f>
        <v/>
      </c>
      <c r="E20" s="91" t="str">
        <f>IFERROR(INDEX(ROSTER!$AL$23:$AL$150,MATCH('4 (2)'!$B20,ROSTER!$B$23:$B$150,0),1),"")</f>
        <v/>
      </c>
      <c r="F20" s="91"/>
      <c r="G20" s="29"/>
      <c r="H20" s="91" t="str">
        <f>IF(I20="","",ROW(A15))</f>
        <v/>
      </c>
      <c r="I20" s="91" t="str" cm="1">
        <f t="array" ref="I20">IFERROR(INDEX(ROSTER!$B$24:$B$150,MATCH(1,INDEX(($I$8=ROSTER!G$24:G$150)*(COUNTIFS(I$8:I19,ROSTER!$B$24:$B$150)=0),0,1),0),1),"")</f>
        <v/>
      </c>
      <c r="J20" s="91" t="str">
        <f>IFERROR(INDEX(ROSTER!$C$24:$C$150,MATCH('4 (2)'!$I20,ROSTER!$B$24:$B$150,0),1),"")</f>
        <v/>
      </c>
      <c r="K20" s="91" t="str">
        <f>IFERROR(INDEX(ROSTER!$AK$23:$AK$150,MATCH('4 (2)'!$I20,ROSTER!$B$23:$B$150,0),1),"")</f>
        <v/>
      </c>
      <c r="L20" s="91" t="str">
        <f>IFERROR(INDEX(ROSTER!$AL$23:$AL$150,MATCH('4 (2)'!$I20,ROSTER!$B$23:$B$150,0),1),"")</f>
        <v/>
      </c>
      <c r="M20" s="91"/>
      <c r="N20" s="92"/>
      <c r="O20" s="31"/>
    </row>
    <row r="21" spans="1:15" ht="14.85" customHeight="1">
      <c r="A21" s="91" t="str">
        <f t="shared" si="0"/>
        <v/>
      </c>
      <c r="B21" s="91" t="str" cm="1">
        <f t="array" ref="B21">IFERROR(INDEX(ROSTER!$B$24:$B$150,MATCH(1,INDEX(($B$8=ROSTER!G$24:G$150)*(COUNTIFS(B$8:B20,ROSTER!$B$24:$B$150)=0),0,1),0),1),"")</f>
        <v/>
      </c>
      <c r="C21" s="91" t="str">
        <f>IFERROR(INDEX(ROSTER!$C$24:$C$150,MATCH('4 (2)'!$B21,ROSTER!$B$24:$B$150,0),1),"")</f>
        <v/>
      </c>
      <c r="D21" s="91" t="str">
        <f>IFERROR(INDEX(ROSTER!$AK$23:$AK$150,MATCH('4 (2)'!$B21,ROSTER!$B$23:$B$150,0),1),"")</f>
        <v/>
      </c>
      <c r="E21" s="91" t="str">
        <f>IFERROR(INDEX(ROSTER!$AL$23:$AL$150,MATCH('4 (2)'!$B21,ROSTER!$B$23:$B$150,0),1),"")</f>
        <v/>
      </c>
      <c r="F21" s="91"/>
      <c r="G21" s="29"/>
      <c r="H21" s="91" t="str">
        <f t="shared" ref="H21:H28" si="2">IF(I21="","",ROW(A16))</f>
        <v/>
      </c>
      <c r="I21" s="91" t="str" cm="1">
        <f t="array" ref="I21">IFERROR(INDEX(ROSTER!$B$24:$B$150,MATCH(1,INDEX(($I$8=ROSTER!G$24:G$150)*(COUNTIFS(I$8:I20,ROSTER!$B$24:$B$150)=0),0,1),0),1),"")</f>
        <v/>
      </c>
      <c r="J21" s="91" t="str">
        <f>IFERROR(INDEX(ROSTER!$C$24:$C$150,MATCH('4 (2)'!$I21,ROSTER!$B$24:$B$150,0),1),"")</f>
        <v/>
      </c>
      <c r="K21" s="91" t="str">
        <f>IFERROR(INDEX(ROSTER!$AK$23:$AK$150,MATCH('4 (2)'!$I21,ROSTER!$B$23:$B$150,0),1),"")</f>
        <v/>
      </c>
      <c r="L21" s="91" t="str">
        <f>IFERROR(INDEX(ROSTER!$AL$23:$AL$150,MATCH('4 (2)'!$I21,ROSTER!$B$23:$B$150,0),1),"")</f>
        <v/>
      </c>
      <c r="M21" s="91"/>
      <c r="N21" s="92"/>
      <c r="O21" s="31"/>
    </row>
    <row r="22" spans="1:15" ht="14.85" customHeight="1">
      <c r="A22" s="91" t="str">
        <f t="shared" si="0"/>
        <v/>
      </c>
      <c r="B22" s="91" t="str" cm="1">
        <f t="array" ref="B22">IFERROR(INDEX(ROSTER!$B$24:$B$150,MATCH(1,INDEX(($B$8=ROSTER!G$24:G$150)*(COUNTIFS(B$8:B21,ROSTER!$B$24:$B$150)=0),0,1),0),1),"")</f>
        <v/>
      </c>
      <c r="C22" s="91" t="str">
        <f>IFERROR(INDEX(ROSTER!$C$24:$C$150,MATCH('4 (2)'!$B22,ROSTER!$B$24:$B$150,0),1),"")</f>
        <v/>
      </c>
      <c r="D22" s="91" t="str">
        <f>IFERROR(INDEX(ROSTER!$AK$23:$AK$150,MATCH('4 (2)'!$B22,ROSTER!$B$23:$B$150,0),1),"")</f>
        <v/>
      </c>
      <c r="E22" s="91" t="str">
        <f>IFERROR(INDEX(ROSTER!$AL$23:$AL$150,MATCH('4 (2)'!$B22,ROSTER!$B$23:$B$150,0),1),"")</f>
        <v/>
      </c>
      <c r="F22" s="91"/>
      <c r="G22" s="29"/>
      <c r="H22" s="91" t="str">
        <f t="shared" si="2"/>
        <v/>
      </c>
      <c r="I22" s="91" t="str" cm="1">
        <f t="array" ref="I22">IFERROR(INDEX(ROSTER!$B$24:$B$150,MATCH(1,INDEX(($I$8=ROSTER!G$24:G$150)*(COUNTIFS(I$8:I21,ROSTER!$B$24:$B$150)=0),0,1),0),1),"")</f>
        <v/>
      </c>
      <c r="J22" s="91" t="str">
        <f>IFERROR(INDEX(ROSTER!$C$24:$C$150,MATCH('4 (2)'!$I22,ROSTER!$B$24:$B$150,0),1),"")</f>
        <v/>
      </c>
      <c r="K22" s="91" t="str">
        <f>IFERROR(INDEX(ROSTER!$AK$23:$AK$150,MATCH('4 (2)'!$I22,ROSTER!$B$23:$B$150,0),1),"")</f>
        <v/>
      </c>
      <c r="L22" s="91" t="str">
        <f>IFERROR(INDEX(ROSTER!$AL$23:$AL$150,MATCH('4 (2)'!$I22,ROSTER!$B$23:$B$150,0),1),"")</f>
        <v/>
      </c>
      <c r="M22" s="91"/>
      <c r="N22" s="92"/>
      <c r="O22" s="31"/>
    </row>
    <row r="23" spans="1:15" ht="14.85" customHeight="1">
      <c r="A23" s="91" t="str">
        <f t="shared" si="0"/>
        <v/>
      </c>
      <c r="B23" s="91" t="str" cm="1">
        <f t="array" ref="B23">IFERROR(INDEX(ROSTER!$B$24:$B$150,MATCH(1,INDEX(($B$8=ROSTER!G$24:G$150)*(COUNTIFS(B$8:B22,ROSTER!$B$24:$B$150)=0),0,1),0),1),"")</f>
        <v/>
      </c>
      <c r="C23" s="91" t="str">
        <f>IFERROR(INDEX(ROSTER!$C$24:$C$150,MATCH('4 (2)'!$B23,ROSTER!$B$24:$B$150,0),1),"")</f>
        <v/>
      </c>
      <c r="D23" s="91" t="str">
        <f>IFERROR(INDEX(ROSTER!$AK$23:$AK$150,MATCH('4 (2)'!$B23,ROSTER!$B$23:$B$150,0),1),"")</f>
        <v/>
      </c>
      <c r="E23" s="91" t="str">
        <f>IFERROR(INDEX(ROSTER!$AL$23:$AL$150,MATCH('4 (2)'!$B23,ROSTER!$B$23:$B$150,0),1),"")</f>
        <v/>
      </c>
      <c r="F23" s="91"/>
      <c r="G23" s="29"/>
      <c r="H23" s="91" t="str">
        <f t="shared" si="2"/>
        <v/>
      </c>
      <c r="I23" s="91" t="str" cm="1">
        <f t="array" ref="I23">IFERROR(INDEX(ROSTER!$B$24:$B$150,MATCH(1,INDEX(($I$8=ROSTER!G$24:G$150)*(COUNTIFS(I$8:I22,ROSTER!$B$24:$B$150)=0),0,1),0),1),"")</f>
        <v/>
      </c>
      <c r="J23" s="91" t="str">
        <f>IFERROR(INDEX(ROSTER!$C$24:$C$150,MATCH('4 (2)'!$I23,ROSTER!$B$24:$B$150,0),1),"")</f>
        <v/>
      </c>
      <c r="K23" s="91" t="str">
        <f>IFERROR(INDEX(ROSTER!$AK$23:$AK$150,MATCH('4 (2)'!$I23,ROSTER!$B$23:$B$150,0),1),"")</f>
        <v/>
      </c>
      <c r="L23" s="91" t="str">
        <f>IFERROR(INDEX(ROSTER!$AL$23:$AL$150,MATCH('4 (2)'!$I23,ROSTER!$B$23:$B$150,0),1),"")</f>
        <v/>
      </c>
      <c r="M23" s="91"/>
      <c r="N23" s="92"/>
      <c r="O23" s="31"/>
    </row>
    <row r="24" spans="1:15" ht="14.85" customHeight="1">
      <c r="A24" s="91" t="str">
        <f t="shared" si="0"/>
        <v/>
      </c>
      <c r="B24" s="91" t="str" cm="1">
        <f t="array" ref="B24">IFERROR(INDEX(ROSTER!$B$24:$B$150,MATCH(1,INDEX(($B$8=ROSTER!G$24:G$150)*(COUNTIFS(B$8:B23,ROSTER!$B$24:$B$150)=0),0,1),0),1),"")</f>
        <v/>
      </c>
      <c r="C24" s="91" t="str">
        <f>IFERROR(INDEX(ROSTER!$C$24:$C$150,MATCH('4 (2)'!$B24,ROSTER!$B$24:$B$150,0),1),"")</f>
        <v/>
      </c>
      <c r="D24" s="91" t="str">
        <f>IFERROR(INDEX(ROSTER!$AK$23:$AK$150,MATCH('4 (2)'!$B24,ROSTER!$B$23:$B$150,0),1),"")</f>
        <v/>
      </c>
      <c r="E24" s="91" t="str">
        <f>IFERROR(INDEX(ROSTER!$AL$23:$AL$150,MATCH('4 (2)'!$B24,ROSTER!$B$23:$B$150,0),1),"")</f>
        <v/>
      </c>
      <c r="F24" s="91"/>
      <c r="G24" s="29"/>
      <c r="H24" s="91" t="str">
        <f t="shared" si="2"/>
        <v/>
      </c>
      <c r="I24" s="91" t="str" cm="1">
        <f t="array" ref="I24">IFERROR(INDEX(ROSTER!$B$24:$B$150,MATCH(1,INDEX(($I$8=ROSTER!G$24:G$150)*(COUNTIFS(I$8:I23,ROSTER!$B$24:$B$150)=0),0,1),0),1),"")</f>
        <v/>
      </c>
      <c r="J24" s="91" t="str">
        <f>IFERROR(INDEX(ROSTER!$C$24:$C$150,MATCH('4 (2)'!$I24,ROSTER!$B$24:$B$150,0),1),"")</f>
        <v/>
      </c>
      <c r="K24" s="91" t="str">
        <f>IFERROR(INDEX(ROSTER!$AK$23:$AK$150,MATCH('4 (2)'!$I24,ROSTER!$B$23:$B$150,0),1),"")</f>
        <v/>
      </c>
      <c r="L24" s="91" t="str">
        <f>IFERROR(INDEX(ROSTER!$AL$23:$AL$150,MATCH('4 (2)'!$I24,ROSTER!$B$23:$B$150,0),1),"")</f>
        <v/>
      </c>
      <c r="M24" s="91"/>
      <c r="N24" s="92"/>
      <c r="O24" s="31" t="s">
        <v>271</v>
      </c>
    </row>
    <row r="25" spans="1:15" ht="14.85" customHeight="1">
      <c r="A25" s="91" t="str">
        <f t="shared" si="0"/>
        <v/>
      </c>
      <c r="B25" s="91" t="str" cm="1">
        <f t="array" ref="B25">IFERROR(INDEX(ROSTER!$B$24:$B$150,MATCH(1,INDEX(($B$8=ROSTER!G$24:G$150)*(COUNTIFS(B$8:B24,ROSTER!$B$24:$B$150)=0),0,1),0),1),"")</f>
        <v/>
      </c>
      <c r="C25" s="91" t="str">
        <f>IFERROR(INDEX(ROSTER!$C$24:$C$150,MATCH('4 (2)'!$B25,ROSTER!$B$24:$B$150,0),1),"")</f>
        <v/>
      </c>
      <c r="D25" s="91" t="str">
        <f>IFERROR(INDEX(ROSTER!$AK$23:$AK$150,MATCH('4 (2)'!$B25,ROSTER!$B$23:$B$150,0),1),"")</f>
        <v/>
      </c>
      <c r="E25" s="91" t="str">
        <f>IFERROR(INDEX(ROSTER!$AL$23:$AL$150,MATCH('4 (2)'!$B25,ROSTER!$B$23:$B$150,0),1),"")</f>
        <v/>
      </c>
      <c r="F25" s="91"/>
      <c r="G25" s="29"/>
      <c r="H25" s="91" t="str">
        <f t="shared" si="2"/>
        <v/>
      </c>
      <c r="I25" s="91" t="str" cm="1">
        <f t="array" ref="I25">IFERROR(INDEX(ROSTER!$B$24:$B$150,MATCH(1,INDEX(($I$8=ROSTER!G$24:G$150)*(COUNTIFS(I$8:I24,ROSTER!$B$24:$B$150)=0),0,1),0),1),"")</f>
        <v/>
      </c>
      <c r="J25" s="91" t="str">
        <f>IFERROR(INDEX(ROSTER!$C$24:$C$150,MATCH('4 (2)'!$I25,ROSTER!$B$24:$B$150,0),1),"")</f>
        <v/>
      </c>
      <c r="K25" s="91" t="str">
        <f>IFERROR(INDEX(ROSTER!$AK$23:$AK$150,MATCH('4 (2)'!$I25,ROSTER!$B$23:$B$150,0),1),"")</f>
        <v/>
      </c>
      <c r="L25" s="91" t="str">
        <f>IFERROR(INDEX(ROSTER!$AL$23:$AL$150,MATCH('4 (2)'!$I25,ROSTER!$B$23:$B$150,0),1),"")</f>
        <v/>
      </c>
      <c r="M25" s="91"/>
      <c r="N25" s="92"/>
      <c r="O25" s="31" t="s">
        <v>272</v>
      </c>
    </row>
    <row r="26" spans="1:15" ht="14.85" customHeight="1">
      <c r="A26" s="91" t="str">
        <f t="shared" si="0"/>
        <v/>
      </c>
      <c r="B26" s="91" t="str" cm="1">
        <f t="array" ref="B26">IFERROR(INDEX(ROSTER!$B$24:$B$150,MATCH(1,INDEX(($B$8=ROSTER!G$24:G$150)*(COUNTIFS(B$8:B25,ROSTER!$B$24:$B$150)=0),0,1),0),1),"")</f>
        <v/>
      </c>
      <c r="C26" s="91" t="str">
        <f>IFERROR(INDEX(ROSTER!$C$24:$C$150,MATCH('4 (2)'!$B26,ROSTER!$B$24:$B$150,0),1),"")</f>
        <v/>
      </c>
      <c r="D26" s="91" t="str">
        <f>IFERROR(INDEX(ROSTER!$AK$23:$AK$150,MATCH('4 (2)'!$B26,ROSTER!$B$23:$B$150,0),1),"")</f>
        <v/>
      </c>
      <c r="E26" s="91" t="str">
        <f>IFERROR(INDEX(ROSTER!$AL$23:$AL$150,MATCH('4 (2)'!$B26,ROSTER!$B$23:$B$150,0),1),"")</f>
        <v/>
      </c>
      <c r="F26" s="91"/>
      <c r="G26" s="29"/>
      <c r="H26" s="91" t="str">
        <f t="shared" si="2"/>
        <v/>
      </c>
      <c r="I26" s="91" t="str" cm="1">
        <f t="array" ref="I26">IFERROR(INDEX(ROSTER!$B$24:$B$150,MATCH(1,INDEX(($I$8=ROSTER!G$24:G$150)*(COUNTIFS(I$8:I25,ROSTER!$B$24:$B$150)=0),0,1),0),1),"")</f>
        <v/>
      </c>
      <c r="J26" s="91" t="str">
        <f>IFERROR(INDEX(ROSTER!$C$24:$C$150,MATCH('4 (2)'!$I26,ROSTER!$B$24:$B$150,0),1),"")</f>
        <v/>
      </c>
      <c r="K26" s="91" t="str">
        <f>IFERROR(INDEX(ROSTER!$AK$23:$AK$150,MATCH('4 (2)'!$I26,ROSTER!$B$23:$B$150,0),1),"")</f>
        <v/>
      </c>
      <c r="L26" s="91" t="str">
        <f>IFERROR(INDEX(ROSTER!$AL$23:$AL$150,MATCH('4 (2)'!$I26,ROSTER!$B$23:$B$150,0),1),"")</f>
        <v/>
      </c>
      <c r="M26" s="91"/>
      <c r="N26" s="92"/>
      <c r="O26" s="31" t="s">
        <v>273</v>
      </c>
    </row>
    <row r="27" spans="1:15" ht="14.85" customHeight="1">
      <c r="A27" s="91"/>
      <c r="B27" s="660" t="str">
        <f>$B$3&amp;"-AVI"</f>
        <v>HL8082-AVI</v>
      </c>
      <c r="C27" s="682"/>
      <c r="D27" s="91" t="str">
        <f>IFERROR(INDEX(ROSTER!$AK$23:$AK$150,MATCH('4 (2)'!$B27,ROSTER!$B$23:$B$150,0),1),"")</f>
        <v/>
      </c>
      <c r="E27" s="91" t="str">
        <f>IFERROR(INDEX(ROSTER!$AL$23:$AL$150,MATCH('4 (2)'!$B27,ROSTER!$B$23:$B$150,0),1),"")</f>
        <v/>
      </c>
      <c r="F27" s="91"/>
      <c r="G27" s="29"/>
      <c r="H27" s="91" t="str">
        <f t="shared" si="2"/>
        <v/>
      </c>
      <c r="I27" s="91" t="str" cm="1">
        <f t="array" ref="I27">IFERROR(INDEX(ROSTER!$B$24:$B$150,MATCH(1,INDEX(($I$8=ROSTER!G$24:G$150)*(COUNTIFS(I$8:I26,ROSTER!$B$24:$B$150)=0),0,1),0),1),"")</f>
        <v/>
      </c>
      <c r="J27" s="91" t="str">
        <f>IFERROR(INDEX(ROSTER!$C$24:$C$150,MATCH('4 (2)'!$I27,ROSTER!$B$24:$B$150,0),1),"")</f>
        <v/>
      </c>
      <c r="K27" s="91" t="str">
        <f>IFERROR(INDEX(ROSTER!$AK$23:$AK$150,MATCH('4 (2)'!$I27,ROSTER!$B$23:$B$150,0),1),"")</f>
        <v/>
      </c>
      <c r="L27" s="91" t="str">
        <f>IFERROR(INDEX(ROSTER!$AL$23:$AL$150,MATCH('4 (2)'!$I27,ROSTER!$B$23:$B$150,0),1),"")</f>
        <v/>
      </c>
      <c r="M27" s="91"/>
      <c r="O27" s="31"/>
    </row>
    <row r="28" spans="1:15" ht="14.85" customHeight="1">
      <c r="A28" s="91" t="str">
        <f>IF(B28="","",ROW(A1))</f>
        <v/>
      </c>
      <c r="B28" s="91" t="str">
        <f>IFERROR(INDEX(ROSTER!$B$24:$B$150,MATCH(1,INDEX(($B$27=ROSTER!G$24:G$150)*(COUNTIFS(B$8:B27,ROSTER!$B$24:$B$150)=0),0,1),0),1),"")</f>
        <v/>
      </c>
      <c r="C28" s="91" t="str">
        <f>IFERROR(INDEX(ROSTER!$C$24:$C$150,MATCH('4 (2)'!$B28,ROSTER!$B$24:$B$150,0),1),"")</f>
        <v/>
      </c>
      <c r="D28" s="91" t="str">
        <f>IFERROR(INDEX(ROSTER!$AK$23:$AK$150,MATCH('4 (2)'!$B28,ROSTER!$B$23:$B$150,0),1),"")</f>
        <v/>
      </c>
      <c r="E28" s="91" t="str">
        <f>IFERROR(INDEX(ROSTER!$AL$23:$AL$150,MATCH('4 (2)'!$B28,ROSTER!$B$23:$B$150,0),1),"")</f>
        <v/>
      </c>
      <c r="F28" s="91"/>
      <c r="G28" s="29"/>
      <c r="H28" s="91" t="str">
        <f t="shared" si="2"/>
        <v/>
      </c>
      <c r="I28" s="91" t="str" cm="1">
        <f t="array" ref="I28">IFERROR(INDEX(ROSTER!$B$24:$B$150,MATCH(1,INDEX(($I$8=ROSTER!G$24:G$150)*(COUNTIFS(I$8:I27,ROSTER!$B$24:$B$150)=0),0,1),0),1),"")</f>
        <v/>
      </c>
      <c r="J28" s="91" t="str">
        <f>IFERROR(INDEX(ROSTER!$C$24:$C$150,MATCH('4 (2)'!$I28,ROSTER!$B$24:$B$150,0),1),"")</f>
        <v/>
      </c>
      <c r="K28" s="91" t="str">
        <f>IFERROR(INDEX(ROSTER!$AK$23:$AK$150,MATCH('4 (2)'!$I28,ROSTER!$B$23:$B$150,0),1),"")</f>
        <v/>
      </c>
      <c r="L28" s="91" t="str">
        <f>IFERROR(INDEX(ROSTER!$AL$23:$AL$150,MATCH('4 (2)'!$I28,ROSTER!$B$23:$B$150,0),1),"")</f>
        <v/>
      </c>
      <c r="M28" s="91"/>
      <c r="O28" s="31"/>
    </row>
    <row r="29" spans="1:15" ht="14.85" customHeight="1">
      <c r="A29" s="91" t="str">
        <f>IF(B29="","",ROW(A2))</f>
        <v/>
      </c>
      <c r="B29" s="91" t="str">
        <f>IFERROR(INDEX(ROSTER!$B$24:$B$150,MATCH(1,INDEX(($B$27=ROSTER!G$24:G$150)*(COUNTIFS(B$8:B28,ROSTER!$B$24:$B$150)=0),0,1),0),1),"")</f>
        <v/>
      </c>
      <c r="C29" s="91" t="str">
        <f>IFERROR(INDEX(ROSTER!$C$24:$C$150,MATCH('4 (2)'!$B29,ROSTER!$B$24:$B$150,0),1),"")</f>
        <v/>
      </c>
      <c r="D29" s="91" t="str">
        <f>IFERROR(INDEX(ROSTER!$AK$23:$AK$150,MATCH('4 (2)'!$B29,ROSTER!$B$23:$B$150,0),1),"")</f>
        <v/>
      </c>
      <c r="E29" s="91" t="str">
        <f>IFERROR(INDEX(ROSTER!$AL$23:$AL$150,MATCH('4 (2)'!$B29,ROSTER!$B$23:$B$150,0),1),"")</f>
        <v/>
      </c>
      <c r="F29" s="91"/>
      <c r="G29" s="29"/>
      <c r="H29" s="91" t="str">
        <f>IF(I29="","",ROW(A24))</f>
        <v/>
      </c>
      <c r="I29" s="91" t="str" cm="1">
        <f t="array" ref="I29">IFERROR(INDEX(ROSTER!$B$24:$B$150,MATCH(1,INDEX(($I$8=ROSTER!G$24:G$150)*(COUNTIFS(I$8:I28,ROSTER!$B$24:$B$150)=0),0,1),0),1),"")</f>
        <v/>
      </c>
      <c r="J29" s="91" t="str">
        <f>IFERROR(INDEX(ROSTER!$C$24:$C$150,MATCH('4 (2)'!$I29,ROSTER!$B$24:$B$150,0),1),"")</f>
        <v/>
      </c>
      <c r="K29" s="91" t="str">
        <f>IFERROR(INDEX(ROSTER!$AK$23:$AK$150,MATCH('4 (2)'!$I29,ROSTER!$B$23:$B$150,0),1),"")</f>
        <v/>
      </c>
      <c r="L29" s="91" t="str">
        <f>IFERROR(INDEX(ROSTER!$AL$23:$AL$150,MATCH('4 (2)'!$I29,ROSTER!$B$23:$B$150,0),1),"")</f>
        <v/>
      </c>
      <c r="M29" s="91"/>
      <c r="O29" s="31"/>
    </row>
    <row r="30" spans="1:15" ht="14.85" customHeight="1">
      <c r="A30" s="91" t="str">
        <f>IF(B30="","",ROW(A3))</f>
        <v/>
      </c>
      <c r="B30" s="91" t="str">
        <f>IFERROR(INDEX(ROSTER!$B$24:$B$150,MATCH(1,INDEX(($B$27=ROSTER!G$24:G$150)*(COUNTIFS(B$8:B29,ROSTER!$B$24:$B$150)=0),0,1),0),1),"")</f>
        <v/>
      </c>
      <c r="C30" s="91" t="str">
        <f>IFERROR(INDEX(ROSTER!$C$24:$C$150,MATCH('4 (2)'!$B30,ROSTER!$B$24:$B$150,0),1),"")</f>
        <v/>
      </c>
      <c r="D30" s="91" t="str">
        <f>IFERROR(INDEX(ROSTER!$AK$23:$AK$150,MATCH('4 (2)'!$B30,ROSTER!$B$23:$B$150,0),1),"")</f>
        <v/>
      </c>
      <c r="E30" s="91" t="str">
        <f>IFERROR(INDEX(ROSTER!$AL$23:$AL$150,MATCH('4 (2)'!$B30,ROSTER!$B$23:$B$150,0),1),"")</f>
        <v/>
      </c>
      <c r="F30" s="91"/>
      <c r="G30" s="29"/>
      <c r="H30" s="91" t="str">
        <f t="shared" ref="H30:H35" si="3">IF(I30="","",ROW(A25))</f>
        <v/>
      </c>
      <c r="I30" s="91" t="str" cm="1">
        <f t="array" ref="I30">IFERROR(INDEX(ROSTER!$B$24:$B$150,MATCH(1,INDEX(($I$8=ROSTER!G$24:G$150)*(COUNTIFS(I$8:I29,ROSTER!$B$24:$B$150)=0),0,1),0),1),"")</f>
        <v/>
      </c>
      <c r="J30" s="91" t="str">
        <f>IFERROR(INDEX(ROSTER!$C$24:$C$150,MATCH('4 (2)'!$I30,ROSTER!$B$24:$B$150,0),1),"")</f>
        <v/>
      </c>
      <c r="K30" s="91" t="str">
        <f>IFERROR(INDEX(ROSTER!$AK$23:$AK$150,MATCH('4 (2)'!$I30,ROSTER!$B$23:$B$150,0),1),"")</f>
        <v/>
      </c>
      <c r="L30" s="91" t="str">
        <f>IFERROR(INDEX(ROSTER!$AL$23:$AL$150,MATCH('4 (2)'!$I30,ROSTER!$B$23:$B$150,0),1),"")</f>
        <v/>
      </c>
      <c r="M30" s="91"/>
      <c r="O30" s="31" t="s">
        <v>276</v>
      </c>
    </row>
    <row r="31" spans="1:15" ht="14.85" customHeight="1">
      <c r="A31" s="91"/>
      <c r="B31" s="91" t="str">
        <f>IFERROR(INDEX(ROSTER!$B$24:$B$150,MATCH(1,INDEX(($B$27=ROSTER!G$24:G$150)*(COUNTIFS(B$8:B30,ROSTER!$B$24:$B$150)=0),0,1),0),1),"")</f>
        <v/>
      </c>
      <c r="C31" s="91"/>
      <c r="D31" s="91"/>
      <c r="E31" s="91"/>
      <c r="F31" s="91"/>
      <c r="G31" s="29"/>
      <c r="H31" s="91" t="str">
        <f t="shared" si="3"/>
        <v/>
      </c>
      <c r="I31" s="91" t="str" cm="1">
        <f t="array" ref="I31">IFERROR(INDEX(ROSTER!$B$24:$B$150,MATCH(1,INDEX(($I$8=ROSTER!G$24:G$150)*(COUNTIFS(I$8:I30,ROSTER!$B$24:$B$150)=0),0,1),0),1),"")</f>
        <v/>
      </c>
      <c r="J31" s="91" t="str">
        <f>IFERROR(INDEX(ROSTER!$C$24:$C$150,MATCH('4 (2)'!$I31,ROSTER!$B$24:$B$150,0),1),"")</f>
        <v/>
      </c>
      <c r="K31" s="91" t="str">
        <f>IFERROR(INDEX(ROSTER!$AK$23:$AK$150,MATCH('4 (2)'!$I31,ROSTER!$B$23:$B$150,0),1),"")</f>
        <v/>
      </c>
      <c r="L31" s="91" t="str">
        <f>IFERROR(INDEX(ROSTER!$AL$23:$AL$150,MATCH('4 (2)'!$I31,ROSTER!$B$23:$B$150,0),1),"")</f>
        <v/>
      </c>
      <c r="M31" s="91"/>
      <c r="O31" s="31" t="s">
        <v>283</v>
      </c>
    </row>
    <row r="32" spans="1:15" ht="14.85" customHeight="1">
      <c r="A32" s="91"/>
      <c r="B32" s="91" t="str">
        <f>IFERROR(INDEX(ROSTER!$B$24:$B$150,MATCH(1,INDEX(($B$27=ROSTER!G$24:G$150)*(COUNTIFS(B$8:B31,ROSTER!$B$24:$B$150)=0),0,1),0),1),"")</f>
        <v/>
      </c>
      <c r="C32" s="91"/>
      <c r="D32" s="91"/>
      <c r="E32" s="91"/>
      <c r="F32" s="91"/>
      <c r="G32" s="29"/>
      <c r="H32" s="91" t="str">
        <f t="shared" si="3"/>
        <v/>
      </c>
      <c r="I32" s="91" t="str" cm="1">
        <f t="array" ref="I32">IFERROR(INDEX(ROSTER!$B$24:$B$150,MATCH(1,INDEX(($I$8=ROSTER!G$24:G$150)*(COUNTIFS(I$8:I31,ROSTER!$B$24:$B$150)=0),0,1),0),1),"")</f>
        <v/>
      </c>
      <c r="J32" s="91" t="str">
        <f>IFERROR(INDEX(ROSTER!$C$24:$C$150,MATCH('4 (2)'!$I32,ROSTER!$B$24:$B$150,0),1),"")</f>
        <v/>
      </c>
      <c r="K32" s="91" t="str">
        <f>IFERROR(INDEX(ROSTER!$AK$23:$AK$150,MATCH('4 (2)'!$I32,ROSTER!$B$23:$B$150,0),1),"")</f>
        <v/>
      </c>
      <c r="L32" s="91" t="str">
        <f>IFERROR(INDEX(ROSTER!$AL$23:$AL$150,MATCH('4 (2)'!$I32,ROSTER!$B$23:$B$150,0),1),"")</f>
        <v/>
      </c>
      <c r="M32" s="91"/>
      <c r="O32" s="89"/>
    </row>
    <row r="33" spans="1:15" ht="14.85" customHeight="1">
      <c r="A33" s="91"/>
      <c r="B33" s="91" t="str">
        <f>IFERROR(INDEX(ROSTER!$B$24:$B$150,MATCH(1,INDEX(($B$27=ROSTER!G$24:G$150)*(COUNTIFS(B$8:B32,ROSTER!$B$24:$B$150)=0),0,1),0),1),"")</f>
        <v/>
      </c>
      <c r="C33" s="91"/>
      <c r="D33" s="91"/>
      <c r="E33" s="91"/>
      <c r="F33" s="91"/>
      <c r="G33" s="29"/>
      <c r="H33" s="91" t="str">
        <f t="shared" si="3"/>
        <v/>
      </c>
      <c r="I33" s="91" t="str" cm="1">
        <f t="array" ref="I33">IFERROR(INDEX(ROSTER!$B$24:$B$150,MATCH(1,INDEX(($I$8=ROSTER!G$24:G$150)*(COUNTIFS(I$8:I32,ROSTER!$B$24:$B$150)=0),0,1),0),1),"")</f>
        <v/>
      </c>
      <c r="J33" s="91" t="str">
        <f>IFERROR(INDEX(ROSTER!$C$24:$C$150,MATCH('4 (2)'!$I33,ROSTER!$B$24:$B$150,0),1),"")</f>
        <v/>
      </c>
      <c r="K33" s="91" t="str">
        <f>IFERROR(INDEX(ROSTER!$AK$23:$AK$150,MATCH('4 (2)'!$I33,ROSTER!$B$23:$B$150,0),1),"")</f>
        <v/>
      </c>
      <c r="L33" s="91" t="str">
        <f>IFERROR(INDEX(ROSTER!$AL$23:$AL$150,MATCH('4 (2)'!$I33,ROSTER!$B$23:$B$150,0),1),"")</f>
        <v/>
      </c>
      <c r="M33" s="91"/>
      <c r="O33" s="89"/>
    </row>
    <row r="34" spans="1:15" ht="14.85" customHeight="1">
      <c r="A34" s="91"/>
      <c r="B34" s="91"/>
      <c r="C34" s="91"/>
      <c r="D34" s="91"/>
      <c r="E34" s="91"/>
      <c r="F34" s="91"/>
      <c r="G34" s="29"/>
      <c r="H34" s="91" t="str">
        <f t="shared" si="3"/>
        <v/>
      </c>
      <c r="I34" s="91" t="str" cm="1">
        <f t="array" ref="I34">IFERROR(INDEX(ROSTER!$B$24:$B$150,MATCH(1,INDEX(($I$8=ROSTER!G$24:G$150)*(COUNTIFS(I$8:I33,ROSTER!$B$24:$B$150)=0),0,1),0),1),"")</f>
        <v/>
      </c>
      <c r="J34" s="91" t="str">
        <f>IFERROR(INDEX(ROSTER!$C$24:$C$150,MATCH('4 (2)'!$I34,ROSTER!$B$24:$B$150,0),1),"")</f>
        <v/>
      </c>
      <c r="K34" s="91" t="str">
        <f>IFERROR(INDEX(ROSTER!$AK$23:$AK$150,MATCH('4 (2)'!$I34,ROSTER!$B$23:$B$150,0),1),"")</f>
        <v/>
      </c>
      <c r="L34" s="91" t="str">
        <f>IFERROR(INDEX(ROSTER!$AL$23:$AL$150,MATCH('4 (2)'!$I34,ROSTER!$B$23:$B$150,0),1),"")</f>
        <v/>
      </c>
      <c r="M34" s="91"/>
    </row>
    <row r="35" spans="1:15" ht="14.85" customHeight="1">
      <c r="A35" s="91"/>
      <c r="B35" s="91"/>
      <c r="C35" s="91"/>
      <c r="D35" s="91"/>
      <c r="E35" s="91"/>
      <c r="F35" s="91"/>
      <c r="G35" s="29"/>
      <c r="H35" s="91" t="str">
        <f t="shared" si="3"/>
        <v/>
      </c>
      <c r="I35" s="91" t="str" cm="1">
        <f t="array" ref="I35">IFERROR(INDEX(ROSTER!$B$24:$B$150,MATCH(1,INDEX(($I$8=ROSTER!G$24:G$150)*(COUNTIFS(I$8:I34,ROSTER!$B$24:$B$150)=0),0,1),0),1),"")</f>
        <v/>
      </c>
      <c r="J35" s="91" t="str">
        <f>IFERROR(INDEX(ROSTER!$C$24:$C$150,MATCH('4 (2)'!$I35,ROSTER!$B$24:$B$150,0),1),"")</f>
        <v/>
      </c>
      <c r="K35" s="91" t="str">
        <f>IFERROR(INDEX(ROSTER!$AK$23:$AK$150,MATCH('4 (2)'!$I35,ROSTER!$B$23:$B$150,0),1),"")</f>
        <v/>
      </c>
      <c r="L35" s="91" t="str">
        <f>IFERROR(INDEX(ROSTER!$AL$23:$AL$150,MATCH('4 (2)'!$I35,ROSTER!$B$23:$B$150,0),1),"")</f>
        <v/>
      </c>
      <c r="M35" s="91"/>
    </row>
    <row r="36" spans="1:15" ht="14.85" customHeight="1">
      <c r="A36" s="91"/>
      <c r="B36" s="91"/>
      <c r="C36" s="91"/>
      <c r="D36" s="91"/>
      <c r="E36" s="91"/>
      <c r="F36" s="91"/>
      <c r="G36" s="29"/>
      <c r="H36" s="91"/>
      <c r="I36" s="91"/>
      <c r="J36" s="91"/>
      <c r="K36" s="91"/>
      <c r="L36" s="91"/>
      <c r="M36" s="91"/>
    </row>
    <row r="37" spans="1:15" ht="14.85" customHeight="1">
      <c r="A37" s="91"/>
      <c r="B37" s="91"/>
      <c r="C37" s="91"/>
      <c r="D37" s="91"/>
      <c r="E37" s="91"/>
      <c r="F37" s="91"/>
      <c r="G37" s="29"/>
      <c r="H37" s="91"/>
      <c r="I37" s="91"/>
      <c r="J37" s="91"/>
      <c r="K37" s="91"/>
      <c r="L37" s="91"/>
      <c r="M37" s="91"/>
    </row>
    <row r="38" spans="1:15" ht="14.85" customHeight="1">
      <c r="A38" s="91"/>
      <c r="B38" s="91"/>
      <c r="C38" s="91"/>
      <c r="D38" s="91"/>
      <c r="E38" s="91"/>
      <c r="F38" s="91"/>
      <c r="G38" s="29"/>
      <c r="H38" s="91"/>
      <c r="I38" s="91"/>
      <c r="J38" s="91"/>
      <c r="K38" s="91"/>
      <c r="L38" s="91"/>
      <c r="M38" s="91"/>
    </row>
    <row r="39" spans="1:15" ht="14.85" customHeight="1">
      <c r="A39" s="91"/>
      <c r="B39" s="91"/>
      <c r="C39" s="91"/>
      <c r="D39" s="91"/>
      <c r="E39" s="91"/>
      <c r="F39" s="91"/>
      <c r="G39" s="29"/>
      <c r="H39" s="91"/>
      <c r="I39" s="91"/>
      <c r="J39" s="91"/>
      <c r="K39" s="91"/>
      <c r="L39" s="91"/>
      <c r="M39" s="91"/>
    </row>
    <row r="40" spans="1:15" ht="14.85" customHeight="1">
      <c r="A40" s="91"/>
      <c r="B40" s="91"/>
      <c r="C40" s="91"/>
      <c r="D40" s="91"/>
      <c r="E40" s="91"/>
      <c r="F40" s="91"/>
      <c r="G40" s="29"/>
      <c r="H40" s="91"/>
      <c r="I40" s="91"/>
      <c r="J40" s="91"/>
      <c r="K40" s="91"/>
      <c r="L40" s="91"/>
      <c r="M40" s="91"/>
    </row>
    <row r="41" spans="1:15" ht="14.85" customHeight="1">
      <c r="A41" s="91"/>
      <c r="B41" s="91"/>
      <c r="C41" s="91"/>
      <c r="D41" s="91"/>
      <c r="E41" s="91"/>
      <c r="F41" s="91"/>
      <c r="G41" s="29"/>
      <c r="H41" s="91"/>
      <c r="I41" s="91"/>
      <c r="J41" s="91"/>
      <c r="K41" s="91"/>
      <c r="L41" s="91"/>
      <c r="M41" s="91"/>
    </row>
    <row r="42" spans="1:15" ht="14.85" customHeight="1">
      <c r="A42" s="91"/>
      <c r="B42" s="91"/>
      <c r="C42" s="91"/>
      <c r="D42" s="91"/>
      <c r="E42" s="91"/>
      <c r="F42" s="91"/>
      <c r="G42" s="29"/>
      <c r="H42" s="91"/>
      <c r="I42" s="91"/>
      <c r="J42" s="91"/>
      <c r="K42" s="91"/>
      <c r="L42" s="91"/>
      <c r="M42" s="91"/>
    </row>
    <row r="43" spans="1:15" ht="14.85" customHeight="1">
      <c r="A43" s="91"/>
      <c r="B43" s="91"/>
      <c r="C43" s="91"/>
      <c r="D43" s="91"/>
      <c r="E43" s="91"/>
      <c r="F43" s="91"/>
      <c r="G43" s="29"/>
      <c r="H43" s="91"/>
      <c r="I43" s="91"/>
      <c r="J43" s="91"/>
      <c r="K43" s="91"/>
      <c r="L43" s="91"/>
      <c r="M43" s="91"/>
    </row>
    <row r="44" spans="1:15" ht="14.85" customHeight="1">
      <c r="E44" s="1"/>
      <c r="F44" s="1"/>
    </row>
    <row r="45" spans="1:15" ht="14.85" customHeight="1">
      <c r="E45" s="1"/>
      <c r="F45" s="1"/>
    </row>
    <row r="46" spans="1:15" ht="14.85" customHeight="1">
      <c r="E46" s="1"/>
      <c r="F46" s="1"/>
    </row>
    <row r="47" spans="1:15" ht="14.85" customHeight="1">
      <c r="E47" s="1"/>
      <c r="F47" s="1"/>
    </row>
    <row r="48" spans="1:15" ht="14.85" customHeight="1">
      <c r="E48" s="1"/>
      <c r="F48" s="1"/>
    </row>
    <row r="49" spans="5:7" ht="14.85" customHeight="1">
      <c r="E49" s="1"/>
      <c r="F49" s="1"/>
    </row>
    <row r="50" spans="5:7" ht="14.85" customHeight="1">
      <c r="E50" s="1"/>
      <c r="F50" s="1"/>
    </row>
    <row r="51" spans="5:7" ht="14.85" customHeight="1">
      <c r="E51" s="1"/>
      <c r="F51" s="1"/>
    </row>
    <row r="52" spans="5:7" ht="14.85" customHeight="1">
      <c r="E52" s="1"/>
      <c r="F52" s="1"/>
    </row>
    <row r="53" spans="5:7" ht="14.85" customHeight="1">
      <c r="E53" s="1"/>
      <c r="F53" s="1"/>
    </row>
    <row r="54" spans="5:7" ht="14.85" customHeight="1">
      <c r="E54" s="1"/>
      <c r="F54" s="1"/>
    </row>
    <row r="55" spans="5:7" ht="14.85" customHeight="1">
      <c r="E55" s="1"/>
      <c r="F55" s="1"/>
    </row>
    <row r="56" spans="5:7" ht="14.85" customHeight="1">
      <c r="E56" s="1"/>
      <c r="F56" s="1"/>
    </row>
    <row r="57" spans="5:7" ht="14.85" customHeight="1">
      <c r="E57" s="1"/>
      <c r="F57" s="1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G80" s="35"/>
    </row>
    <row r="81" spans="7:7" ht="14.4">
      <c r="G81" s="35"/>
    </row>
    <row r="82" spans="7:7" ht="14.4">
      <c r="G82" s="35"/>
    </row>
    <row r="83" spans="7:7" ht="14.4">
      <c r="G83" s="35"/>
    </row>
    <row r="84" spans="7:7" ht="14.4">
      <c r="G84" s="35"/>
    </row>
    <row r="85" spans="7:7" ht="14.4">
      <c r="G85" s="35"/>
    </row>
    <row r="86" spans="7:7" ht="14.4">
      <c r="G86" s="35"/>
    </row>
    <row r="87" spans="7:7" ht="14.4">
      <c r="G87" s="35"/>
    </row>
    <row r="88" spans="7:7" ht="14.4">
      <c r="G88" s="35"/>
    </row>
    <row r="89" spans="7:7" ht="14.4">
      <c r="G89" s="35"/>
    </row>
    <row r="90" spans="7:7" ht="14.4">
      <c r="G90" s="35"/>
    </row>
    <row r="91" spans="7:7" ht="14.4">
      <c r="G91" s="35"/>
    </row>
    <row r="92" spans="7:7" ht="14.4">
      <c r="G92" s="35"/>
    </row>
    <row r="93" spans="7:7" ht="14.4">
      <c r="G93" s="35"/>
    </row>
    <row r="94" spans="7:7" ht="14.4">
      <c r="G94" s="35"/>
    </row>
    <row r="95" spans="7:7" ht="14.4">
      <c r="G95" s="35"/>
    </row>
    <row r="96" spans="7:7" ht="14.4">
      <c r="G96" s="35"/>
    </row>
    <row r="97" spans="7:7" ht="14.4">
      <c r="G97" s="35"/>
    </row>
    <row r="98" spans="7:7" ht="14.4">
      <c r="G98" s="35"/>
    </row>
    <row r="99" spans="7:7" ht="14.4">
      <c r="G99" s="35"/>
    </row>
    <row r="100" spans="7:7" ht="14.4">
      <c r="G100" s="35"/>
    </row>
    <row r="101" spans="7:7" ht="14.4">
      <c r="G101" s="35"/>
    </row>
    <row r="102" spans="7:7" ht="14.4">
      <c r="G102" s="36"/>
    </row>
    <row r="103" spans="7:7" ht="14.4">
      <c r="G103" s="36"/>
    </row>
    <row r="104" spans="7:7" ht="14.4">
      <c r="G104" s="36"/>
    </row>
    <row r="105" spans="7:7" ht="14.4">
      <c r="G105" s="36"/>
    </row>
    <row r="106" spans="7:7" ht="14.4">
      <c r="G106" s="36"/>
    </row>
  </sheetData>
  <protectedRanges>
    <protectedRange sqref="B8 F8 M8 I8 I15" name="Range1_1"/>
  </protectedRanges>
  <mergeCells count="7">
    <mergeCell ref="B27:C27"/>
    <mergeCell ref="A1:E1"/>
    <mergeCell ref="F1:H1"/>
    <mergeCell ref="A2:M2"/>
    <mergeCell ref="E3:F3"/>
    <mergeCell ref="B8:C8"/>
    <mergeCell ref="I8:J8"/>
  </mergeCells>
  <conditionalFormatting sqref="A27:A33 A34:F43">
    <cfRule type="expression" dxfId="193" priority="3">
      <formula>MOD(ROW(A27),2)=0</formula>
    </cfRule>
  </conditionalFormatting>
  <conditionalFormatting sqref="A9:F18 A19:E26">
    <cfRule type="expression" dxfId="192" priority="7">
      <formula>MOD(ROW(A9),2)=0</formula>
    </cfRule>
  </conditionalFormatting>
  <conditionalFormatting sqref="B28:F33">
    <cfRule type="expression" dxfId="191" priority="1">
      <formula>MOD(ROW(B28),2)=0</formula>
    </cfRule>
  </conditionalFormatting>
  <conditionalFormatting sqref="F19:F22 F24:F26 D27:F27">
    <cfRule type="expression" dxfId="190" priority="8">
      <formula>MOD(ROW(D19),2)=0</formula>
    </cfRule>
  </conditionalFormatting>
  <conditionalFormatting sqref="H9:M43">
    <cfRule type="expression" dxfId="189" priority="2">
      <formula>MOD(ROW(H9),2)=0</formula>
    </cfRule>
  </conditionalFormatting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tabColor rgb="FFFFFF00"/>
  </sheetPr>
  <dimension ref="A1:O106"/>
  <sheetViews>
    <sheetView zoomScale="85" zoomScaleNormal="85" workbookViewId="0">
      <selection activeCell="B38" sqref="B38"/>
    </sheetView>
  </sheetViews>
  <sheetFormatPr defaultColWidth="9" defaultRowHeight="23.25" customHeight="1"/>
  <cols>
    <col min="1" max="1" width="6" style="1" customWidth="1"/>
    <col min="2" max="2" width="22.5546875" style="1" customWidth="1"/>
    <col min="3" max="3" width="21" style="1" customWidth="1"/>
    <col min="4" max="4" width="13" style="1" customWidth="1"/>
    <col min="5" max="5" width="18.5546875" style="2" customWidth="1"/>
    <col min="6" max="6" width="21" style="2" customWidth="1"/>
    <col min="7" max="7" width="2" style="1" customWidth="1"/>
    <col min="8" max="8" width="4.6640625" style="1" customWidth="1"/>
    <col min="9" max="9" width="22.5546875" style="1" customWidth="1"/>
    <col min="10" max="10" width="20" style="1" customWidth="1"/>
    <col min="11" max="11" width="11.5546875" style="1" customWidth="1"/>
    <col min="12" max="12" width="18.6640625" style="1" customWidth="1"/>
    <col min="13" max="13" width="17.5546875" style="1" customWidth="1"/>
    <col min="14" max="14" width="7" style="1" customWidth="1"/>
    <col min="15" max="15" width="16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281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1.75" customHeight="1">
      <c r="A3" s="5" t="s">
        <v>255</v>
      </c>
      <c r="B3" s="7" t="str">
        <f>LEFT(VLOOKUP("A*",ROSTER!G24:G70,1,0),4)</f>
        <v>A869</v>
      </c>
      <c r="C3" s="7"/>
      <c r="D3" s="8"/>
      <c r="E3" s="666">
        <f>ROSTER!G24</f>
        <v>46146</v>
      </c>
      <c r="F3" s="666"/>
      <c r="G3" s="9"/>
      <c r="J3" s="10"/>
      <c r="K3" s="10"/>
    </row>
    <row r="4" spans="1:15" ht="15.6">
      <c r="A4" s="11"/>
      <c r="B4" s="12" t="s">
        <v>257</v>
      </c>
      <c r="C4" s="19" t="str">
        <f>INDEX(ROSTER!$B$25:$B$150,MATCH("*FM*",ROSTER!G$25:G$227,0),1)</f>
        <v>Hứa Quang Trung</v>
      </c>
      <c r="D4" s="14" t="s">
        <v>258</v>
      </c>
      <c r="E4" s="226" t="str">
        <f>INDEX(ROSTER!$AL$25:$AL$211,MATCH('4'!C4,ROSTER!$B$25:$B$150,0),1)</f>
        <v>0937387889</v>
      </c>
      <c r="F4" s="493" t="s">
        <v>259</v>
      </c>
      <c r="G4" s="16"/>
      <c r="H4" s="17"/>
      <c r="I4" s="18" t="s">
        <v>260</v>
      </c>
      <c r="J4" s="19" t="s">
        <v>284</v>
      </c>
      <c r="K4" s="20" t="s">
        <v>258</v>
      </c>
      <c r="L4" s="34">
        <v>939240440</v>
      </c>
      <c r="M4" s="42"/>
      <c r="N4" s="92"/>
    </row>
    <row r="5" spans="1:15" ht="15.6">
      <c r="A5" s="11"/>
      <c r="B5" s="18" t="s">
        <v>262</v>
      </c>
      <c r="C5" s="19" t="str">
        <f>INDEX(ROSTER!$B$25:$B$150,MATCH("*QC*",ROSTER!G$25:G$227,0),1)</f>
        <v>Trần Phương</v>
      </c>
      <c r="D5" s="496" t="s">
        <v>258</v>
      </c>
      <c r="E5" s="494">
        <f>INDEX(ROSTER!$AL$25:$AL$211,MATCH('4'!C5,ROSTER!$B$25:$B$150,0),1)</f>
        <v>84986222241</v>
      </c>
      <c r="F5" s="495"/>
      <c r="G5" s="16"/>
      <c r="H5" s="17"/>
      <c r="I5" s="18" t="s">
        <v>263</v>
      </c>
      <c r="J5" s="19" t="str">
        <f>INDEX(ROSTER!$B$25:$B$150,MATCH("*PPC*",ROSTER!G$25:G$227,0),1)</f>
        <v>Trần Hoàng Nhung</v>
      </c>
      <c r="K5" s="20" t="s">
        <v>258</v>
      </c>
      <c r="L5" s="34" t="str">
        <f>INDEX(ROSTER!$AL$25:$AL$211,MATCH('4'!J5,ROSTER!$B$25:$B$150,0),1)</f>
        <v>0906852989</v>
      </c>
      <c r="M5" s="42"/>
      <c r="N5" s="92"/>
    </row>
    <row r="6" spans="1:15" ht="15.6">
      <c r="A6" s="11"/>
      <c r="B6" s="228" t="s">
        <v>328</v>
      </c>
      <c r="C6" s="229" t="s">
        <v>27</v>
      </c>
      <c r="D6" s="496" t="s">
        <v>258</v>
      </c>
      <c r="E6" s="494" t="str">
        <f>INDEX(ROSTER!$AL$25:$AL$211,MATCH('4'!C6,ROSTER!$B$25:$B$150,0),1)</f>
        <v>0908206182</v>
      </c>
      <c r="F6" s="495"/>
      <c r="G6" s="16"/>
      <c r="H6" s="17"/>
      <c r="I6" s="224"/>
      <c r="J6" s="225"/>
      <c r="K6" s="223"/>
      <c r="L6" s="226"/>
      <c r="M6" s="227"/>
      <c r="N6" s="92"/>
    </row>
    <row r="7" spans="1:15" ht="14.85" customHeight="1">
      <c r="A7" s="23" t="s">
        <v>264</v>
      </c>
      <c r="B7" s="24" t="s">
        <v>265</v>
      </c>
      <c r="C7" s="24" t="s">
        <v>266</v>
      </c>
      <c r="D7" s="23" t="s">
        <v>267</v>
      </c>
      <c r="E7" s="23" t="s">
        <v>268</v>
      </c>
      <c r="F7" s="23" t="s">
        <v>269</v>
      </c>
      <c r="G7" s="25"/>
      <c r="H7" s="23" t="s">
        <v>264</v>
      </c>
      <c r="I7" s="23" t="s">
        <v>265</v>
      </c>
      <c r="J7" s="23" t="s">
        <v>266</v>
      </c>
      <c r="K7" s="23" t="s">
        <v>267</v>
      </c>
      <c r="L7" s="23" t="s">
        <v>268</v>
      </c>
      <c r="M7" s="23" t="s">
        <v>269</v>
      </c>
      <c r="N7" s="92"/>
    </row>
    <row r="8" spans="1:15" ht="14.85" customHeight="1">
      <c r="A8" s="91"/>
      <c r="B8" s="660" t="str">
        <f>$B$3&amp;"-EC"</f>
        <v>A869-EC</v>
      </c>
      <c r="C8" s="661"/>
      <c r="D8" s="91"/>
      <c r="E8" s="91"/>
      <c r="F8" s="91"/>
      <c r="G8" s="29"/>
      <c r="H8" s="26"/>
      <c r="I8" s="660" t="str">
        <f>$B$3&amp;"-EC@16H"</f>
        <v>A869-EC@16H</v>
      </c>
      <c r="J8" s="661"/>
      <c r="K8" s="93"/>
      <c r="L8" s="30"/>
      <c r="M8" s="94"/>
      <c r="O8" s="95" t="s">
        <v>261</v>
      </c>
    </row>
    <row r="9" spans="1:15" ht="14.85" customHeight="1">
      <c r="A9" s="91">
        <f>IF(B9="","",ROW(A1))</f>
        <v>1</v>
      </c>
      <c r="B9" s="91" t="str" cm="1">
        <f t="array" ref="B9">IFERROR(INDEX(ROSTER!$B$24:$B$150,MATCH(1,INDEX(($B$8=ROSTER!G$24:G$150)*(COUNTIFS(B$8:B8,ROSTER!$B$24:$B$150)=0),0,1),0),1),"")</f>
        <v>Phạm Ngọc Anh</v>
      </c>
      <c r="C9" s="91" t="str">
        <f>IFERROR(INDEX(ROSTER!$C$24:$C$150,MATCH('4'!$B9,ROSTER!$B$24:$B$150,0),1),"")</f>
        <v>VAE01348</v>
      </c>
      <c r="D9" s="91" t="str">
        <f>IFERROR(INDEX(ROSTER!$AK$23:$AK$150,MATCH('4'!$B9,ROSTER!$B$23:$B$150,0),1),"")</f>
        <v>B1 787</v>
      </c>
      <c r="E9" s="91" t="str">
        <f>IFERROR(INDEX(ROSTER!$AL$23:$AL$150,MATCH('4'!$B9,ROSTER!$B$23:$B$150,0),1),"")</f>
        <v>0902153933</v>
      </c>
      <c r="F9" s="91" t="s">
        <v>270</v>
      </c>
      <c r="G9" s="29"/>
      <c r="H9" s="91">
        <f>IF(I9="","",ROW(A1))</f>
        <v>1</v>
      </c>
      <c r="I9" s="91" t="str" cm="1">
        <f t="array" ref="I9">IFERROR(INDEX(ROSTER!$B$24:$B$150,MATCH(1,INDEX(($I$8=ROSTER!G$24:G$150)*(COUNTIFS(I$8:I8,ROSTER!$B$24:$B$150)=0),0,1),0),1),"")</f>
        <v>Đào Việt  Hải</v>
      </c>
      <c r="J9" s="91" t="str">
        <f>IFERROR(INDEX(ROSTER!$C$24:$C$150,MATCH('4'!$I9,ROSTER!$B$24:$B$150,0),1),"")</f>
        <v>VAE00708</v>
      </c>
      <c r="K9" s="91" t="str">
        <f>IFERROR(INDEX(ROSTER!$AK$23:$AK$150,MATCH('4'!$I9,ROSTER!$B$23:$B$150,0),1),"")</f>
        <v>B1 787</v>
      </c>
      <c r="L9" s="91" t="str">
        <f>IFERROR(INDEX(ROSTER!$AL$23:$AL$150,MATCH('4'!$I9,ROSTER!$B$23:$B$150,0),1),"")</f>
        <v>0908630644</v>
      </c>
      <c r="M9" s="91" t="s">
        <v>568</v>
      </c>
      <c r="O9" s="31" t="s">
        <v>270</v>
      </c>
    </row>
    <row r="10" spans="1:15" ht="14.85" customHeight="1">
      <c r="A10" s="91">
        <f t="shared" ref="A10:A27" si="0">IF(B10="","",ROW(A2))</f>
        <v>2</v>
      </c>
      <c r="B10" s="91" t="str" cm="1">
        <f t="array" ref="B10">IFERROR(INDEX(ROSTER!$B$24:$B$150,MATCH(1,INDEX(($B$8=ROSTER!G$24:G$150)*(COUNTIFS(B$8:B9,ROSTER!$B$24:$B$150)=0),0,1),0),1),"")</f>
        <v>Hồ Sĩ Út</v>
      </c>
      <c r="C10" s="91" t="str">
        <f>IFERROR(INDEX(ROSTER!$C$24:$C$150,MATCH('4'!$B10,ROSTER!$B$24:$B$150,0),1),"")</f>
        <v>VAE02854</v>
      </c>
      <c r="D10" s="91" t="str">
        <f>IFERROR(INDEX(ROSTER!$AK$23:$AK$150,MATCH('4'!$B10,ROSTER!$B$23:$B$150,0),1),"")</f>
        <v>B1 787</v>
      </c>
      <c r="E10" s="91" t="str">
        <f>IFERROR(INDEX(ROSTER!$AL$23:$AL$150,MATCH('4'!$B10,ROSTER!$B$23:$B$150,0),1),"")</f>
        <v>0344242223</v>
      </c>
      <c r="F10" s="91"/>
      <c r="G10" s="29"/>
      <c r="H10" s="91">
        <f t="shared" ref="H10:H26" si="1">IF(I10="","",ROW(A2))</f>
        <v>2</v>
      </c>
      <c r="I10" s="91" t="str" cm="1">
        <f t="array" ref="I10">IFERROR(INDEX(ROSTER!$B$24:$B$150,MATCH(1,INDEX(($I$8=ROSTER!G$24:G$150)*(COUNTIFS(I$8:I9,ROSTER!$B$24:$B$150)=0),0,1),0),1),"")</f>
        <v>Dương Viết Trìu</v>
      </c>
      <c r="J10" s="91" t="str">
        <f>IFERROR(INDEX(ROSTER!$C$24:$C$150,MATCH('4'!$I10,ROSTER!$B$24:$B$150,0),1),"")</f>
        <v>VAE03250</v>
      </c>
      <c r="K10" s="91" t="str">
        <f>IFERROR(INDEX(ROSTER!$AK$23:$AK$150,MATCH('4'!$I10,ROSTER!$B$23:$B$150,0),1),"")</f>
        <v>B1 B787/A321</v>
      </c>
      <c r="L10" s="91" t="str">
        <f>IFERROR(INDEX(ROSTER!$AL$23:$AL$150,MATCH('4'!$I10,ROSTER!$B$23:$B$150,0),1),"")</f>
        <v>0983990518</v>
      </c>
      <c r="M10" s="91"/>
      <c r="O10" s="31"/>
    </row>
    <row r="11" spans="1:15" ht="14.85" customHeight="1">
      <c r="A11" s="91">
        <f t="shared" si="0"/>
        <v>3</v>
      </c>
      <c r="B11" s="91" t="str" cm="1">
        <f t="array" ref="B11">IFERROR(INDEX(ROSTER!$B$24:$B$150,MATCH(1,INDEX(($B$8=ROSTER!G$24:G$150)*(COUNTIFS(B$8:B10,ROSTER!$B$24:$B$150)=0),0,1),0),1),"")</f>
        <v>Lộc Đức  Hiền</v>
      </c>
      <c r="C11" s="91" t="str">
        <f>IFERROR(INDEX(ROSTER!$C$24:$C$150,MATCH('4'!$B11,ROSTER!$B$24:$B$150,0),1),"")</f>
        <v>VAE02379</v>
      </c>
      <c r="D11" s="91" t="str">
        <f>IFERROR(INDEX(ROSTER!$AK$23:$AK$150,MATCH('4'!$B11,ROSTER!$B$23:$B$150,0),1),"")</f>
        <v>B1 787</v>
      </c>
      <c r="E11" s="91" t="str">
        <f>IFERROR(INDEX(ROSTER!$AL$23:$AL$150,MATCH('4'!$B11,ROSTER!$B$23:$B$150,0),1),"")</f>
        <v>0896961686</v>
      </c>
      <c r="F11" s="91"/>
      <c r="G11" s="29"/>
      <c r="H11" s="91">
        <f t="shared" si="1"/>
        <v>3</v>
      </c>
      <c r="I11" s="91" t="str" cm="1">
        <f t="array" ref="I11">IFERROR(INDEX(ROSTER!$B$24:$B$150,MATCH(1,INDEX(($I$8=ROSTER!G$24:G$150)*(COUNTIFS(I$8:I10,ROSTER!$B$24:$B$150)=0),0,1),0),1),"")</f>
        <v>Phạm Hồng Quân</v>
      </c>
      <c r="J11" s="91" t="str">
        <f>IFERROR(INDEX(ROSTER!$C$24:$C$150,MATCH('4'!$I11,ROSTER!$B$24:$B$150,0),1),"")</f>
        <v>VAE01301</v>
      </c>
      <c r="K11" s="91" t="str">
        <f>IFERROR(INDEX(ROSTER!$AK$23:$AK$150,MATCH('4'!$I11,ROSTER!$B$23:$B$150,0),1),"")</f>
        <v>B2 787</v>
      </c>
      <c r="L11" s="91" t="str">
        <f>IFERROR(INDEX(ROSTER!$AL$23:$AL$150,MATCH('4'!$I11,ROSTER!$B$23:$B$150,0),1),"")</f>
        <v>0983173064</v>
      </c>
      <c r="M11" s="91"/>
      <c r="O11" s="31"/>
    </row>
    <row r="12" spans="1:15" ht="14.85" customHeight="1">
      <c r="A12" s="91">
        <f t="shared" si="0"/>
        <v>4</v>
      </c>
      <c r="B12" s="91" t="str" cm="1">
        <f t="array" ref="B12">IFERROR(INDEX(ROSTER!$B$24:$B$150,MATCH(1,INDEX(($B$8=ROSTER!G$24:G$150)*(COUNTIFS(B$8:B11,ROSTER!$B$24:$B$150)=0),0,1),0),1),"")</f>
        <v>Võ Tiến Dũng</v>
      </c>
      <c r="C12" s="91" t="str">
        <f>IFERROR(INDEX(ROSTER!$C$24:$C$150,MATCH('4'!$B12,ROSTER!$B$24:$B$150,0),1),"")</f>
        <v>VAE00749</v>
      </c>
      <c r="D12" s="91" t="str">
        <f>IFERROR(INDEX(ROSTER!$AK$23:$AK$150,MATCH('4'!$B12,ROSTER!$B$23:$B$150,0),1),"")</f>
        <v>QM 787</v>
      </c>
      <c r="E12" s="177" t="str">
        <f>IFERROR(INDEX(ROSTER!$AL$23:$AL$150,MATCH('4'!$B12,ROSTER!$B$23:$B$150,0),1),"")</f>
        <v>0375121297</v>
      </c>
      <c r="F12" s="91" t="s">
        <v>282</v>
      </c>
      <c r="G12" s="29"/>
      <c r="H12" s="91">
        <f t="shared" si="1"/>
        <v>4</v>
      </c>
      <c r="I12" s="91" t="str" cm="1">
        <f t="array" ref="I12">IFERROR(INDEX(ROSTER!$B$24:$B$150,MATCH(1,INDEX(($I$8=ROSTER!G$24:G$150)*(COUNTIFS(I$8:I11,ROSTER!$B$24:$B$150)=0),0,1),0),1),"")</f>
        <v>Cù Anh Tư</v>
      </c>
      <c r="J12" s="91" t="str">
        <f>IFERROR(INDEX(ROSTER!$C$24:$C$150,MATCH('4'!$I12,ROSTER!$B$24:$B$150,0),1),"")</f>
        <v>VAE03095</v>
      </c>
      <c r="K12" s="91" t="str">
        <f>IFERROR(INDEX(ROSTER!$AK$23:$AK$150,MATCH('4'!$I12,ROSTER!$B$23:$B$150,0),1),"")</f>
        <v>QM EA</v>
      </c>
      <c r="L12" s="91" t="str">
        <f>IFERROR(INDEX(ROSTER!$AL$23:$AL$150,MATCH('4'!$I12,ROSTER!$B$23:$B$150,0),1),"")</f>
        <v>0984208181</v>
      </c>
      <c r="M12" s="91"/>
      <c r="N12" s="92"/>
      <c r="O12" s="31"/>
    </row>
    <row r="13" spans="1:15" ht="14.85" customHeight="1">
      <c r="A13" s="91">
        <f t="shared" si="0"/>
        <v>5</v>
      </c>
      <c r="B13" s="91" t="str" cm="1">
        <f t="array" ref="B13">IFERROR(INDEX(ROSTER!$B$24:$B$150,MATCH(1,INDEX(($B$8=ROSTER!G$24:G$150)*(COUNTIFS(B$8:B12,ROSTER!$B$24:$B$150)=0),0,1),0),1),"")</f>
        <v>Đoàn Mạnh Quyết</v>
      </c>
      <c r="C13" s="91" t="str">
        <f>IFERROR(INDEX(ROSTER!$C$24:$C$150,MATCH('4'!$B13,ROSTER!$B$24:$B$150,0),1),"")</f>
        <v>VAE00521</v>
      </c>
      <c r="D13" s="91" t="str">
        <f>IFERROR(INDEX(ROSTER!$AK$23:$AK$150,MATCH('4'!$B13,ROSTER!$B$23:$B$150,0),1),"")</f>
        <v>QM 787</v>
      </c>
      <c r="E13" s="91" t="str">
        <f>IFERROR(INDEX(ROSTER!$AL$23:$AL$150,MATCH('4'!$B13,ROSTER!$B$23:$B$150,0),1),"")</f>
        <v>0979789920</v>
      </c>
      <c r="F13" s="91" t="s">
        <v>282</v>
      </c>
      <c r="G13" s="29"/>
      <c r="H13" s="91">
        <f t="shared" si="1"/>
        <v>5</v>
      </c>
      <c r="I13" s="91" t="str" cm="1">
        <f t="array" ref="I13">IFERROR(INDEX(ROSTER!$B$24:$B$150,MATCH(1,INDEX(($I$8=ROSTER!G$24:G$150)*(COUNTIFS(I$8:I12,ROSTER!$B$24:$B$150)=0),0,1),0),1),"")</f>
        <v>Đặng Quang Bảo</v>
      </c>
      <c r="J13" s="91" t="str">
        <f>IFERROR(INDEX(ROSTER!$C$24:$C$150,MATCH('4'!$I13,ROSTER!$B$24:$B$150,0),1),"")</f>
        <v>VAE03610</v>
      </c>
      <c r="K13" s="91" t="str">
        <f>IFERROR(INDEX(ROSTER!$AK$23:$AK$150,MATCH('4'!$I13,ROSTER!$B$23:$B$150,0),1),"")</f>
        <v>QM PP</v>
      </c>
      <c r="L13" s="177" t="str">
        <f>IFERROR(INDEX(ROSTER!$AL$23:$AL$150,MATCH('4'!$I13,ROSTER!$B$23:$B$150,0),1),"")</f>
        <v>0326718845</v>
      </c>
      <c r="M13" s="91"/>
      <c r="N13" s="92"/>
      <c r="O13" s="31"/>
    </row>
    <row r="14" spans="1:15" ht="14.85" customHeight="1">
      <c r="A14" s="91">
        <f t="shared" si="0"/>
        <v>6</v>
      </c>
      <c r="B14" s="91" t="str" cm="1">
        <f t="array" ref="B14">IFERROR(INDEX(ROSTER!$B$24:$B$150,MATCH(1,INDEX(($B$8=ROSTER!G$24:G$150)*(COUNTIFS(B$8:B13,ROSTER!$B$24:$B$150)=0),0,1),0),1),"")</f>
        <v>Nguyễn Anh Tuấn</v>
      </c>
      <c r="C14" s="91" t="str">
        <f>IFERROR(INDEX(ROSTER!$C$24:$C$150,MATCH('4'!$B14,ROSTER!$B$24:$B$150,0),1),"")</f>
        <v>VAE02373</v>
      </c>
      <c r="D14" s="91" t="str">
        <f>IFERROR(INDEX(ROSTER!$AK$23:$AK$150,MATCH('4'!$B14,ROSTER!$B$23:$B$150,0),1),"")</f>
        <v>QM 787</v>
      </c>
      <c r="E14" s="91" t="str">
        <f>IFERROR(INDEX(ROSTER!$AL$23:$AL$150,MATCH('4'!$B14,ROSTER!$B$23:$B$150,0),1),"")</f>
        <v>0988034352</v>
      </c>
      <c r="F14" s="91" t="s">
        <v>261</v>
      </c>
      <c r="G14" s="29"/>
      <c r="H14" s="91">
        <f t="shared" si="1"/>
        <v>6</v>
      </c>
      <c r="I14" s="91" t="str" cm="1">
        <f t="array" ref="I14">IFERROR(INDEX(ROSTER!$B$24:$B$150,MATCH(1,INDEX(($I$8=ROSTER!G$24:G$150)*(COUNTIFS(I$8:I13,ROSTER!$B$24:$B$150)=0),0,1),0),1),"")</f>
        <v>Nguyễn Phan Hoàng Long</v>
      </c>
      <c r="J14" s="91" t="str">
        <f>IFERROR(INDEX(ROSTER!$C$24:$C$150,MATCH('4'!$I14,ROSTER!$B$24:$B$150,0),1),"")</f>
        <v>VAE03596</v>
      </c>
      <c r="K14" s="91" t="str">
        <f>IFERROR(INDEX(ROSTER!$AK$23:$AK$150,MATCH('4'!$I14,ROSTER!$B$23:$B$150,0),1),"")</f>
        <v>QM AF</v>
      </c>
      <c r="L14" s="91" t="str">
        <f>IFERROR(INDEX(ROSTER!$AL$23:$AL$150,MATCH('4'!$I14,ROSTER!$B$23:$B$150,0),1),"")</f>
        <v>0967103203</v>
      </c>
      <c r="M14" s="91"/>
      <c r="N14" s="92"/>
      <c r="O14" s="31"/>
    </row>
    <row r="15" spans="1:15" ht="14.85" customHeight="1">
      <c r="A15" s="91">
        <f t="shared" si="0"/>
        <v>7</v>
      </c>
      <c r="B15" s="91" t="str" cm="1">
        <f t="array" ref="B15">IFERROR(INDEX(ROSTER!$B$24:$B$150,MATCH(1,INDEX(($B$8=ROSTER!G$24:G$150)*(COUNTIFS(B$8:B14,ROSTER!$B$24:$B$150)=0),0,1),0),1),"")</f>
        <v>Phạm Hùng</v>
      </c>
      <c r="C15" s="91" t="str">
        <f>IFERROR(INDEX(ROSTER!$C$24:$C$150,MATCH('4'!$B15,ROSTER!$B$24:$B$150,0),1),"")</f>
        <v>VAE01771</v>
      </c>
      <c r="D15" s="91" t="str">
        <f>IFERROR(INDEX(ROSTER!$AK$23:$AK$150,MATCH('4'!$B15,ROSTER!$B$23:$B$150,0),1),"")</f>
        <v>QM AF</v>
      </c>
      <c r="E15" s="91" t="str">
        <f>IFERROR(INDEX(ROSTER!$AL$23:$AL$150,MATCH('4'!$B15,ROSTER!$B$23:$B$150,0),1),"")</f>
        <v>0908489886</v>
      </c>
      <c r="F15" s="91" t="s">
        <v>261</v>
      </c>
      <c r="G15" s="29"/>
      <c r="H15" s="91">
        <f t="shared" si="1"/>
        <v>7</v>
      </c>
      <c r="I15" s="91" t="str" cm="1">
        <f t="array" ref="I15">IFERROR(INDEX(ROSTER!$B$24:$B$150,MATCH(1,INDEX(($I$8=ROSTER!G$24:G$150)*(COUNTIFS(I$8:I14,ROSTER!$B$24:$B$150)=0),0,1),0),1),"")</f>
        <v>Trần Trung Tín</v>
      </c>
      <c r="J15" s="91" t="str">
        <f>IFERROR(INDEX(ROSTER!$C$24:$C$150,MATCH('4'!$I15,ROSTER!$B$24:$B$150,0),1),"")</f>
        <v>VAE03612</v>
      </c>
      <c r="K15" s="91" t="str">
        <f>IFERROR(INDEX(ROSTER!$AK$23:$AK$150,MATCH('4'!$I15,ROSTER!$B$23:$B$150,0),1),"")</f>
        <v>QM AF</v>
      </c>
      <c r="L15" s="91" t="str">
        <f>IFERROR(INDEX(ROSTER!$AL$23:$AL$150,MATCH('4'!$I15,ROSTER!$B$23:$B$150,0),1),"")</f>
        <v>0834603606</v>
      </c>
      <c r="M15" s="91"/>
      <c r="N15" s="92"/>
      <c r="O15" s="31"/>
    </row>
    <row r="16" spans="1:15" ht="14.85" customHeight="1">
      <c r="A16" s="91">
        <f t="shared" si="0"/>
        <v>8</v>
      </c>
      <c r="B16" s="91" t="str" cm="1">
        <f t="array" ref="B16">IFERROR(INDEX(ROSTER!$B$24:$B$150,MATCH(1,INDEX(($B$8=ROSTER!G$24:G$150)*(COUNTIFS(B$8:B15,ROSTER!$B$24:$B$150)=0),0,1),0),1),"")</f>
        <v>Nguyễn Văn Thái</v>
      </c>
      <c r="C16" s="91" t="str">
        <f>IFERROR(INDEX(ROSTER!$C$24:$C$150,MATCH('4'!$B16,ROSTER!$B$24:$B$150,0),1),"")</f>
        <v>VAE03591</v>
      </c>
      <c r="D16" s="91" t="str">
        <f>IFERROR(INDEX(ROSTER!$AK$23:$AK$150,MATCH('4'!$B16,ROSTER!$B$23:$B$150,0),1),"")</f>
        <v>QM PP</v>
      </c>
      <c r="E16" s="91" t="str">
        <f>IFERROR(INDEX(ROSTER!$AL$23:$AL$150,MATCH('4'!$B16,ROSTER!$B$23:$B$150,0),1),"")</f>
        <v>0938235487</v>
      </c>
      <c r="F16" s="91"/>
      <c r="G16" s="29"/>
      <c r="H16" s="91">
        <f t="shared" si="1"/>
        <v>8</v>
      </c>
      <c r="I16" s="91" t="str" cm="1">
        <f t="array" ref="I16">IFERROR(INDEX(ROSTER!$B$24:$B$150,MATCH(1,INDEX(($I$8=ROSTER!G$24:G$150)*(COUNTIFS(I$8:I15,ROSTER!$B$24:$B$150)=0),0,1),0),1),"")</f>
        <v>Nguyễn Ngọc Đức</v>
      </c>
      <c r="J16" s="91" t="str">
        <f>IFERROR(INDEX(ROSTER!$C$24:$C$150,MATCH('4'!$I16,ROSTER!$B$24:$B$150,0),1),"")</f>
        <v>VAE04023</v>
      </c>
      <c r="K16" s="91" t="str">
        <f>IFERROR(INDEX(ROSTER!$AK$23:$AK$150,MATCH('4'!$I16,ROSTER!$B$23:$B$150,0),1),"")</f>
        <v>MECH</v>
      </c>
      <c r="L16" s="91" t="str">
        <f>IFERROR(INDEX(ROSTER!$AL$23:$AL$150,MATCH('4'!$I16,ROSTER!$B$23:$B$150,0),1),"")</f>
        <v>0825070997</v>
      </c>
      <c r="M16" s="91"/>
      <c r="N16" s="92"/>
      <c r="O16" s="31"/>
    </row>
    <row r="17" spans="1:15" ht="14.85" customHeight="1">
      <c r="A17" s="91">
        <f t="shared" si="0"/>
        <v>9</v>
      </c>
      <c r="B17" s="91" t="str" cm="1">
        <f t="array" ref="B17">IFERROR(INDEX(ROSTER!$B$24:$B$150,MATCH(1,INDEX(($B$8=ROSTER!G$24:G$150)*(COUNTIFS(B$8:B16,ROSTER!$B$24:$B$150)=0),0,1),0),1),"")</f>
        <v>Lê Hà Vinh</v>
      </c>
      <c r="C17" s="91" t="str">
        <f>IFERROR(INDEX(ROSTER!$C$24:$C$150,MATCH('4'!$B17,ROSTER!$B$24:$B$150,0),1),"")</f>
        <v>VAE03603</v>
      </c>
      <c r="D17" s="91" t="str">
        <f>IFERROR(INDEX(ROSTER!$AK$23:$AK$150,MATCH('4'!$B17,ROSTER!$B$23:$B$150,0),1),"")</f>
        <v>QM PP</v>
      </c>
      <c r="E17" s="91" t="str">
        <f>IFERROR(INDEX(ROSTER!$AL$23:$AL$150,MATCH('4'!$B17,ROSTER!$B$23:$B$150,0),1),"")</f>
        <v>0963322827</v>
      </c>
      <c r="F17" s="91"/>
      <c r="G17" s="29"/>
      <c r="H17" s="91">
        <f t="shared" si="1"/>
        <v>9</v>
      </c>
      <c r="I17" s="91" t="str" cm="1">
        <f t="array" ref="I17">IFERROR(INDEX(ROSTER!$B$24:$B$150,MATCH(1,INDEX(($I$8=ROSTER!G$24:G$150)*(COUNTIFS(I$8:I16,ROSTER!$B$24:$B$150)=0),0,1),0),1),"")</f>
        <v>Nguyễn Hữu Thắng</v>
      </c>
      <c r="J17" s="91" t="str">
        <f>IFERROR(INDEX(ROSTER!$C$24:$C$150,MATCH('4'!$I17,ROSTER!$B$24:$B$150,0),1),"")</f>
        <v>VAE03620</v>
      </c>
      <c r="K17" s="91" t="str">
        <f>IFERROR(INDEX(ROSTER!$AK$23:$AK$150,MATCH('4'!$I17,ROSTER!$B$23:$B$150,0),1),"")</f>
        <v>EA 787/321</v>
      </c>
      <c r="L17" s="91" t="str">
        <f>IFERROR(INDEX(ROSTER!$AL$23:$AL$150,MATCH('4'!$I17,ROSTER!$B$23:$B$150,0),1),"")</f>
        <v>0865855733</v>
      </c>
      <c r="M17" s="91" t="s">
        <v>282</v>
      </c>
      <c r="N17" s="92"/>
      <c r="O17" s="31"/>
    </row>
    <row r="18" spans="1:15" ht="14.85" customHeight="1">
      <c r="A18" s="91">
        <f t="shared" si="0"/>
        <v>10</v>
      </c>
      <c r="B18" s="91" t="str" cm="1">
        <f t="array" ref="B18">IFERROR(INDEX(ROSTER!$B$24:$B$150,MATCH(1,INDEX(($B$8=ROSTER!G$24:G$150)*(COUNTIFS(B$8:B17,ROSTER!$B$24:$B$150)=0),0,1),0),1),"")</f>
        <v>Trương Vũ Chung</v>
      </c>
      <c r="C18" s="91" t="str">
        <f>IFERROR(INDEX(ROSTER!$C$24:$C$150,MATCH('4'!$B18,ROSTER!$B$24:$B$150,0),1),"")</f>
        <v>VAE04026</v>
      </c>
      <c r="D18" s="91" t="str">
        <f>IFERROR(INDEX(ROSTER!$AK$23:$AK$150,MATCH('4'!$B18,ROSTER!$B$23:$B$150,0),1),"")</f>
        <v>MECH</v>
      </c>
      <c r="E18" s="91" t="str">
        <f>IFERROR(INDEX(ROSTER!$AL$23:$AL$150,MATCH('4'!$B18,ROSTER!$B$23:$B$150,0),1),"")</f>
        <v>0394163748</v>
      </c>
      <c r="F18" s="91" t="s">
        <v>282</v>
      </c>
      <c r="G18" s="29"/>
      <c r="H18" s="91">
        <f t="shared" si="1"/>
        <v>10</v>
      </c>
      <c r="I18" s="91" t="str" cm="1">
        <f t="array" ref="I18">IFERROR(INDEX(ROSTER!$B$24:$B$150,MATCH(1,INDEX(($I$8=ROSTER!G$24:G$150)*(COUNTIFS(I$8:I17,ROSTER!$B$24:$B$150)=0),0,1),0),1),"")</f>
        <v>Lê Phước Thanh</v>
      </c>
      <c r="J18" s="91" t="str">
        <f>IFERROR(INDEX(ROSTER!$C$24:$C$150,MATCH('4'!$I18,ROSTER!$B$24:$B$150,0),1),"")</f>
        <v>VAE02598</v>
      </c>
      <c r="K18" s="91" t="str">
        <f>IFERROR(INDEX(ROSTER!$AK$23:$AK$150,MATCH('4'!$I18,ROSTER!$B$23:$B$150,0),1),"")</f>
        <v>MECH</v>
      </c>
      <c r="L18" s="91">
        <f>IFERROR(INDEX(ROSTER!$AL$23:$AL$150,MATCH('4'!$I18,ROSTER!$B$23:$B$150,0),1),"")</f>
        <v>0</v>
      </c>
      <c r="M18" s="91" t="s">
        <v>282</v>
      </c>
      <c r="N18" s="92"/>
      <c r="O18" s="31"/>
    </row>
    <row r="19" spans="1:15" ht="14.85" customHeight="1">
      <c r="A19" s="91">
        <f t="shared" si="0"/>
        <v>11</v>
      </c>
      <c r="B19" s="91" t="str" cm="1">
        <f t="array" ref="B19">IFERROR(INDEX(ROSTER!$B$24:$B$150,MATCH(1,INDEX(($B$8=ROSTER!G$24:G$150)*(COUNTIFS(B$8:B18,ROSTER!$B$24:$B$150)=0),0,1),0),1),"")</f>
        <v>Nguyễn Thành Trung</v>
      </c>
      <c r="C19" s="91" t="str">
        <f>IFERROR(INDEX(ROSTER!$C$24:$C$150,MATCH('4'!$B19,ROSTER!$B$24:$B$150,0),1),"")</f>
        <v>VAE04031</v>
      </c>
      <c r="D19" s="91" t="str">
        <f>IFERROR(INDEX(ROSTER!$AK$23:$AK$150,MATCH('4'!$B19,ROSTER!$B$23:$B$150,0),1),"")</f>
        <v>MECH</v>
      </c>
      <c r="E19" s="91" t="str">
        <f>IFERROR(INDEX(ROSTER!$AL$23:$AL$150,MATCH('4'!$B19,ROSTER!$B$23:$B$150,0),1),"")</f>
        <v>0962516841</v>
      </c>
      <c r="F19" s="91" t="s">
        <v>282</v>
      </c>
      <c r="G19" s="29"/>
      <c r="H19" s="91">
        <f t="shared" si="1"/>
        <v>11</v>
      </c>
      <c r="I19" s="91" t="str" cm="1">
        <f t="array" ref="I19">IFERROR(INDEX(ROSTER!$B$24:$B$150,MATCH(1,INDEX(($I$8=ROSTER!G$24:G$150)*(COUNTIFS(I$8:I18,ROSTER!$B$24:$B$150)=0),0,1),0),1),"")</f>
        <v>Hồ Zy Đan</v>
      </c>
      <c r="J19" s="91" t="str">
        <f>IFERROR(INDEX(ROSTER!$C$24:$C$150,MATCH('4'!$I19,ROSTER!$B$24:$B$150,0),1),"")</f>
        <v>VAE04209</v>
      </c>
      <c r="K19" s="91" t="str">
        <f>IFERROR(INDEX(ROSTER!$AK$23:$AK$150,MATCH('4'!$I19,ROSTER!$B$23:$B$150,0),1),"")</f>
        <v>MECH</v>
      </c>
      <c r="L19" s="91" t="str">
        <f>IFERROR(INDEX(ROSTER!$AL$23:$AL$150,MATCH('4'!$I19,ROSTER!$B$23:$B$150,0),1),"")</f>
        <v>0348081971</v>
      </c>
      <c r="M19" s="91" t="s">
        <v>261</v>
      </c>
      <c r="N19" s="92"/>
      <c r="O19" s="31"/>
    </row>
    <row r="20" spans="1:15" ht="14.85" customHeight="1">
      <c r="A20" s="91">
        <f t="shared" si="0"/>
        <v>12</v>
      </c>
      <c r="B20" s="91" t="str" cm="1">
        <f t="array" ref="B20">IFERROR(INDEX(ROSTER!$B$24:$B$150,MATCH(1,INDEX(($B$8=ROSTER!G$24:G$150)*(COUNTIFS(B$8:B19,ROSTER!$B$24:$B$150)=0),0,1),0),1),"")</f>
        <v>Lê Trần Thiên Cương</v>
      </c>
      <c r="C20" s="91" t="str">
        <f>IFERROR(INDEX(ROSTER!$C$24:$C$150,MATCH('4'!$B20,ROSTER!$B$24:$B$150,0),1),"")</f>
        <v>VAE04203</v>
      </c>
      <c r="D20" s="91" t="str">
        <f>IFERROR(INDEX(ROSTER!$AK$23:$AK$150,MATCH('4'!$B20,ROSTER!$B$23:$B$150,0),1),"")</f>
        <v>MECH</v>
      </c>
      <c r="E20" s="91" t="str">
        <f>IFERROR(INDEX(ROSTER!$AL$23:$AL$150,MATCH('4'!$B20,ROSTER!$B$23:$B$150,0),1),"")</f>
        <v>0867773318</v>
      </c>
      <c r="F20" s="91" t="s">
        <v>282</v>
      </c>
      <c r="G20" s="29"/>
      <c r="H20" s="91">
        <f t="shared" si="1"/>
        <v>12</v>
      </c>
      <c r="I20" s="91" t="str" cm="1">
        <f t="array" ref="I20">IFERROR(INDEX(ROSTER!$B$24:$B$150,MATCH(1,INDEX(($I$8=ROSTER!G$24:G$150)*(COUNTIFS(I$8:I19,ROSTER!$B$24:$B$150)=0),0,1),0),1),"")</f>
        <v>Nguyễn Quang Chính</v>
      </c>
      <c r="J20" s="91" t="str">
        <f>IFERROR(INDEX(ROSTER!$C$24:$C$150,MATCH('4'!$I20,ROSTER!$B$24:$B$150,0),1),"")</f>
        <v>VAE01375</v>
      </c>
      <c r="K20" s="91" t="str">
        <f>IFERROR(INDEX(ROSTER!$AK$23:$AK$150,MATCH('4'!$I20,ROSTER!$B$23:$B$150,0),1),"")</f>
        <v>B1 787</v>
      </c>
      <c r="L20" s="91">
        <f>IFERROR(INDEX(ROSTER!$AL$23:$AL$150,MATCH('4'!$I20,ROSTER!$B$23:$B$150,0),1),"")</f>
        <v>0</v>
      </c>
      <c r="M20" s="91"/>
      <c r="N20" s="92"/>
      <c r="O20" s="31"/>
    </row>
    <row r="21" spans="1:15" ht="14.85" customHeight="1">
      <c r="A21" s="91">
        <f t="shared" si="0"/>
        <v>13</v>
      </c>
      <c r="B21" s="91" t="str" cm="1">
        <f t="array" ref="B21">IFERROR(INDEX(ROSTER!$B$24:$B$150,MATCH(1,INDEX(($B$8=ROSTER!G$24:G$150)*(COUNTIFS(B$8:B20,ROSTER!$B$24:$B$150)=0),0,1),0),1),"")</f>
        <v>Thân Minh Nguyên</v>
      </c>
      <c r="C21" s="91" t="str">
        <f>IFERROR(INDEX(ROSTER!$C$24:$C$150,MATCH('4'!$B21,ROSTER!$B$24:$B$150,0),1),"")</f>
        <v>VAE04211</v>
      </c>
      <c r="D21" s="91" t="str">
        <f>IFERROR(INDEX(ROSTER!$AK$23:$AK$150,MATCH('4'!$B21,ROSTER!$B$23:$B$150,0),1),"")</f>
        <v>MECH</v>
      </c>
      <c r="E21" s="91" t="str">
        <f>IFERROR(INDEX(ROSTER!$AL$23:$AL$150,MATCH('4'!$B21,ROSTER!$B$23:$B$150,0),1),"")</f>
        <v>0366492128</v>
      </c>
      <c r="F21" s="91" t="s">
        <v>261</v>
      </c>
      <c r="G21" s="29"/>
      <c r="H21" s="91">
        <f t="shared" si="1"/>
        <v>13</v>
      </c>
      <c r="I21" s="91" t="str" cm="1">
        <f t="array" ref="I21">IFERROR(INDEX(ROSTER!$B$24:$B$150,MATCH(1,INDEX(($I$8=ROSTER!G$24:G$150)*(COUNTIFS(I$8:I20,ROSTER!$B$24:$B$150)=0),0,1),0),1),"")</f>
        <v>Châu Nghi</v>
      </c>
      <c r="J21" s="91" t="str">
        <f>IFERROR(INDEX(ROSTER!$C$24:$C$150,MATCH('4'!$I21,ROSTER!$B$24:$B$150,0),1),"")</f>
        <v>HVTT</v>
      </c>
      <c r="K21" s="91">
        <f>IFERROR(INDEX(ROSTER!$AK$23:$AK$150,MATCH('4'!$I21,ROSTER!$B$23:$B$150,0),1),"")</f>
        <v>0</v>
      </c>
      <c r="L21" s="91" t="str">
        <f>IFERROR(INDEX(ROSTER!$AL$23:$AL$150,MATCH('4'!$I21,ROSTER!$B$23:$B$150,0),1),"")</f>
        <v>0933221105</v>
      </c>
      <c r="M21" s="91" t="s">
        <v>282</v>
      </c>
      <c r="N21" s="92"/>
      <c r="O21" s="31"/>
    </row>
    <row r="22" spans="1:15" ht="14.85" customHeight="1">
      <c r="A22" s="91">
        <f t="shared" si="0"/>
        <v>14</v>
      </c>
      <c r="B22" s="91" t="str" cm="1">
        <f t="array" ref="B22">IFERROR(INDEX(ROSTER!$B$24:$B$150,MATCH(1,INDEX(($B$8=ROSTER!G$24:G$150)*(COUNTIFS(B$8:B21,ROSTER!$B$24:$B$150)=0),0,1),0),1),"")</f>
        <v>Huỳnh Quang Tú</v>
      </c>
      <c r="C22" s="91" t="str">
        <f>IFERROR(INDEX(ROSTER!$C$24:$C$150,MATCH('4'!$B22,ROSTER!$B$24:$B$150,0),1),"")</f>
        <v>VAE04022</v>
      </c>
      <c r="D22" s="91">
        <f>IFERROR(INDEX(ROSTER!$AK$23:$AK$150,MATCH('4'!$B22,ROSTER!$B$23:$B$150,0),1),"")</f>
        <v>0</v>
      </c>
      <c r="E22" s="91">
        <f>IFERROR(INDEX(ROSTER!$AL$23:$AL$150,MATCH('4'!$B22,ROSTER!$B$23:$B$150,0),1),"")</f>
        <v>0</v>
      </c>
      <c r="F22" s="91" t="s">
        <v>261</v>
      </c>
      <c r="G22" s="29"/>
      <c r="H22" s="91">
        <f t="shared" si="1"/>
        <v>14</v>
      </c>
      <c r="I22" s="91" t="str" cm="1">
        <f t="array" ref="I22">IFERROR(INDEX(ROSTER!$B$24:$B$150,MATCH(1,INDEX(($I$8=ROSTER!G$24:G$150)*(COUNTIFS(I$8:I21,ROSTER!$B$24:$B$150)=0),0,1),0),1),"")</f>
        <v>Nguyễn Quang Huy(Đ2)</v>
      </c>
      <c r="J22" s="91" t="str">
        <f>IFERROR(INDEX(ROSTER!$C$24:$C$150,MATCH('4'!$I22,ROSTER!$B$24:$B$150,0),1),"")</f>
        <v>VAE04024</v>
      </c>
      <c r="K22" s="91">
        <f>IFERROR(INDEX(ROSTER!$AK$23:$AK$150,MATCH('4'!$I22,ROSTER!$B$23:$B$150,0),1),"")</f>
        <v>0</v>
      </c>
      <c r="L22" s="91">
        <f>IFERROR(INDEX(ROSTER!$AL$23:$AL$150,MATCH('4'!$I22,ROSTER!$B$23:$B$150,0),1),"")</f>
        <v>0</v>
      </c>
      <c r="M22" s="91" t="s">
        <v>282</v>
      </c>
      <c r="N22" s="92"/>
      <c r="O22" s="31"/>
    </row>
    <row r="23" spans="1:15" ht="14.85" customHeight="1">
      <c r="A23" s="91">
        <f t="shared" si="0"/>
        <v>15</v>
      </c>
      <c r="B23" s="91" t="str" cm="1">
        <f t="array" ref="B23">IFERROR(INDEX(ROSTER!$B$24:$B$150,MATCH(1,INDEX(($B$8=ROSTER!G$24:G$150)*(COUNTIFS(B$8:B22,ROSTER!$B$24:$B$150)=0),0,1),0),1),"")</f>
        <v>Lê Minh Lộc</v>
      </c>
      <c r="C23" s="91" t="str">
        <f>IFERROR(INDEX(ROSTER!$C$24:$C$150,MATCH('4'!$B23,ROSTER!$B$24:$B$150,0),1),"")</f>
        <v>VAE04030</v>
      </c>
      <c r="D23" s="91">
        <f>IFERROR(INDEX(ROSTER!$AK$23:$AK$150,MATCH('4'!$B23,ROSTER!$B$23:$B$150,0),1),"")</f>
        <v>0</v>
      </c>
      <c r="E23" s="91">
        <f>IFERROR(INDEX(ROSTER!$AL$23:$AL$150,MATCH('4'!$B23,ROSTER!$B$23:$B$150,0),1),"")</f>
        <v>0</v>
      </c>
      <c r="F23" s="91" t="s">
        <v>261</v>
      </c>
      <c r="G23" s="29"/>
      <c r="H23" s="91">
        <f t="shared" si="1"/>
        <v>15</v>
      </c>
      <c r="I23" s="91" t="str" cm="1">
        <f t="array" ref="I23">IFERROR(INDEX(ROSTER!$B$24:$B$150,MATCH(1,INDEX(($I$8=ROSTER!G$24:G$150)*(COUNTIFS(I$8:I22,ROSTER!$B$24:$B$150)=0),0,1),0),1),"")</f>
        <v>Đỗ Quang Trường</v>
      </c>
      <c r="J23" s="91" t="str">
        <f>IFERROR(INDEX(ROSTER!$C$24:$C$150,MATCH('4'!$I23,ROSTER!$B$24:$B$150,0),1),"")</f>
        <v>VAE04021</v>
      </c>
      <c r="K23" s="91">
        <f>IFERROR(INDEX(ROSTER!$AK$23:$AK$150,MATCH('4'!$I23,ROSTER!$B$23:$B$150,0),1),"")</f>
        <v>0</v>
      </c>
      <c r="L23" s="91">
        <f>IFERROR(INDEX(ROSTER!$AL$23:$AL$150,MATCH('4'!$I23,ROSTER!$B$23:$B$150,0),1),"")</f>
        <v>0</v>
      </c>
      <c r="M23" s="91" t="s">
        <v>261</v>
      </c>
      <c r="N23" s="92"/>
      <c r="O23" s="31"/>
    </row>
    <row r="24" spans="1:15" ht="14.85" customHeight="1">
      <c r="A24" s="91">
        <f t="shared" si="0"/>
        <v>16</v>
      </c>
      <c r="B24" s="91" t="str" cm="1">
        <f t="array" ref="B24">IFERROR(INDEX(ROSTER!$B$24:$B$150,MATCH(1,INDEX(($B$8=ROSTER!G$24:G$150)*(COUNTIFS(B$8:B23,ROSTER!$B$24:$B$150)=0),0,1),0),1),"")</f>
        <v>Nguyễn Thanh Trung</v>
      </c>
      <c r="C24" s="91" t="str">
        <f>IFERROR(INDEX(ROSTER!$C$24:$C$150,MATCH('4'!$B24,ROSTER!$B$24:$B$150,0),1),"")</f>
        <v>VAE03592</v>
      </c>
      <c r="D24" s="91">
        <f>IFERROR(INDEX(ROSTER!$AK$23:$AK$150,MATCH('4'!$B24,ROSTER!$B$23:$B$150,0),1),"")</f>
        <v>0</v>
      </c>
      <c r="E24" s="91">
        <f>IFERROR(INDEX(ROSTER!$AL$23:$AL$150,MATCH('4'!$B24,ROSTER!$B$23:$B$150,0),1),"")</f>
        <v>0</v>
      </c>
      <c r="F24" s="91" t="s">
        <v>282</v>
      </c>
      <c r="G24" s="29"/>
      <c r="H24" s="91">
        <f t="shared" si="1"/>
        <v>16</v>
      </c>
      <c r="I24" s="91" t="str" cm="1">
        <f t="array" ref="I24">IFERROR(INDEX(ROSTER!$B$24:$B$150,MATCH(1,INDEX(($I$8=ROSTER!G$24:G$150)*(COUNTIFS(I$8:I23,ROSTER!$B$24:$B$150)=0),0,1),0),1),"")</f>
        <v>Dương Tấn Hưng</v>
      </c>
      <c r="J24" s="91" t="str">
        <f>IFERROR(INDEX(ROSTER!$C$24:$C$150,MATCH('4'!$I24,ROSTER!$B$24:$B$150,0),1),"")</f>
        <v>VAE04212</v>
      </c>
      <c r="K24" s="91">
        <f>IFERROR(INDEX(ROSTER!$AK$23:$AK$150,MATCH('4'!$I24,ROSTER!$B$23:$B$150,0),1),"")</f>
        <v>0</v>
      </c>
      <c r="L24" s="91">
        <f>IFERROR(INDEX(ROSTER!$AL$23:$AL$150,MATCH('4'!$I24,ROSTER!$B$23:$B$150,0),1),"")</f>
        <v>0</v>
      </c>
      <c r="M24" s="91" t="s">
        <v>261</v>
      </c>
      <c r="N24" s="92"/>
      <c r="O24" s="31" t="s">
        <v>271</v>
      </c>
    </row>
    <row r="25" spans="1:15" ht="14.85" customHeight="1">
      <c r="A25" s="91">
        <f t="shared" si="0"/>
        <v>17</v>
      </c>
      <c r="B25" s="91" t="str" cm="1">
        <f t="array" ref="B25">IFERROR(INDEX(ROSTER!$B$24:$B$150,MATCH(1,INDEX(($B$8=ROSTER!G$24:G$150)*(COUNTIFS(B$8:B24,ROSTER!$B$24:$B$150)=0),0,1),0),1),"")</f>
        <v>Đinh Văn Kính</v>
      </c>
      <c r="C25" s="91" t="str">
        <f>IFERROR(INDEX(ROSTER!$C$24:$C$150,MATCH('4'!$B25,ROSTER!$B$24:$B$150,0),1),"")</f>
        <v>VAE03024</v>
      </c>
      <c r="D25" s="91">
        <f>IFERROR(INDEX(ROSTER!$AK$23:$AK$150,MATCH('4'!$B25,ROSTER!$B$23:$B$150,0),1),"")</f>
        <v>0</v>
      </c>
      <c r="E25" s="91">
        <f>IFERROR(INDEX(ROSTER!$AL$23:$AL$150,MATCH('4'!$B25,ROSTER!$B$23:$B$150,0),1),"")</f>
        <v>0</v>
      </c>
      <c r="F25" s="91" t="s">
        <v>261</v>
      </c>
      <c r="G25" s="29"/>
      <c r="H25" s="91">
        <f t="shared" si="1"/>
        <v>17</v>
      </c>
      <c r="I25" s="91" t="str" cm="1">
        <f t="array" ref="I25">IFERROR(INDEX(ROSTER!$B$24:$B$150,MATCH(1,INDEX(($I$8=ROSTER!G$24:G$150)*(COUNTIFS(I$8:I24,ROSTER!$B$24:$B$150)=0),0,1),0),1),"")</f>
        <v>Trần Bảo Long</v>
      </c>
      <c r="J25" s="91" t="str">
        <f>IFERROR(INDEX(ROSTER!$C$24:$C$150,MATCH('4'!$I25,ROSTER!$B$24:$B$150,0),1),"")</f>
        <v>VAE04032</v>
      </c>
      <c r="K25" s="91">
        <f>IFERROR(INDEX(ROSTER!$AK$23:$AK$150,MATCH('4'!$I25,ROSTER!$B$23:$B$150,0),1),"")</f>
        <v>0</v>
      </c>
      <c r="L25" s="91">
        <f>IFERROR(INDEX(ROSTER!$AL$23:$AL$150,MATCH('4'!$I25,ROSTER!$B$23:$B$150,0),1),"")</f>
        <v>0</v>
      </c>
      <c r="M25" s="91" t="s">
        <v>261</v>
      </c>
      <c r="N25" s="92"/>
      <c r="O25" s="31" t="s">
        <v>272</v>
      </c>
    </row>
    <row r="26" spans="1:15" ht="14.85" customHeight="1">
      <c r="A26" s="91" t="str">
        <f t="shared" si="0"/>
        <v/>
      </c>
      <c r="B26" s="91" t="str" cm="1">
        <f t="array" ref="B26">IFERROR(INDEX(ROSTER!$B$24:$B$150,MATCH(1,INDEX(($B$8=ROSTER!G$24:G$150)*(COUNTIFS(B$8:B25,ROSTER!$B$24:$B$150)=0),0,1),0),1),"")</f>
        <v/>
      </c>
      <c r="C26" s="91" t="str">
        <f>IFERROR(INDEX(ROSTER!$C$24:$C$150,MATCH('4'!$B26,ROSTER!$B$24:$B$150,0),1),"")</f>
        <v/>
      </c>
      <c r="D26" s="91" t="str">
        <f>IFERROR(INDEX(ROSTER!$AK$23:$AK$150,MATCH('4'!$B26,ROSTER!$B$23:$B$150,0),1),"")</f>
        <v/>
      </c>
      <c r="E26" s="91" t="str">
        <f>IFERROR(INDEX(ROSTER!$AL$23:$AL$150,MATCH('4'!$B26,ROSTER!$B$23:$B$150,0),1),"")</f>
        <v/>
      </c>
      <c r="F26" s="91"/>
      <c r="G26" s="29"/>
      <c r="H26" s="91">
        <f t="shared" si="1"/>
        <v>18</v>
      </c>
      <c r="I26" s="91" t="str" cm="1">
        <f t="array" ref="I26">IFERROR(INDEX(ROSTER!$B$24:$B$150,MATCH(1,INDEX(($I$8=ROSTER!G$24:G$150)*(COUNTIFS(I$8:I25,ROSTER!$B$24:$B$150)=0),0,1),0),1),"")</f>
        <v>Hoàng Nghĩa Thuận</v>
      </c>
      <c r="J26" s="91" t="str">
        <f>IFERROR(INDEX(ROSTER!$C$24:$C$150,MATCH('4'!$I26,ROSTER!$B$24:$B$150,0),1),"")</f>
        <v>VAE04048</v>
      </c>
      <c r="K26" s="91">
        <f>IFERROR(INDEX(ROSTER!$AK$23:$AK$150,MATCH('4'!$I26,ROSTER!$B$23:$B$150,0),1),"")</f>
        <v>0</v>
      </c>
      <c r="L26" s="91">
        <f>IFERROR(INDEX(ROSTER!$AL$23:$AL$150,MATCH('4'!$I26,ROSTER!$B$23:$B$150,0),1),"")</f>
        <v>0</v>
      </c>
      <c r="M26" s="91" t="s">
        <v>261</v>
      </c>
      <c r="N26" s="92"/>
      <c r="O26" s="31" t="s">
        <v>273</v>
      </c>
    </row>
    <row r="27" spans="1:15" ht="14.85" customHeight="1">
      <c r="A27" s="91" t="str">
        <f t="shared" si="0"/>
        <v/>
      </c>
      <c r="B27" s="91" t="str" cm="1">
        <f t="array" ref="B27">IFERROR(INDEX(ROSTER!$B$24:$B$150,MATCH(1,INDEX(($B$8=ROSTER!G$24:G$150)*(COUNTIFS(B$8:B26,ROSTER!$B$24:$B$150)=0),0,1),0),1),"")</f>
        <v/>
      </c>
      <c r="C27" s="91" t="str">
        <f>IFERROR(INDEX(ROSTER!$C$24:$C$150,MATCH('4'!$B27,ROSTER!$B$24:$B$150,0),1),"")</f>
        <v/>
      </c>
      <c r="D27" s="91" t="str">
        <f>IFERROR(INDEX(ROSTER!$AK$23:$AK$150,MATCH('4'!$B27,ROSTER!$B$23:$B$150,0),1),"")</f>
        <v/>
      </c>
      <c r="E27" s="91" t="str">
        <f>IFERROR(INDEX(ROSTER!$AL$23:$AL$150,MATCH('4'!$B27,ROSTER!$B$23:$B$150,0),1),"")</f>
        <v/>
      </c>
      <c r="F27" s="91"/>
      <c r="G27" s="29"/>
      <c r="H27" s="91" t="str">
        <f t="shared" ref="H27" si="2">IF(I27="","",ROW(A22))</f>
        <v/>
      </c>
      <c r="I27" s="91" t="str" cm="1">
        <f t="array" ref="I27">IFERROR(INDEX(ROSTER!$B$24:$B$150,MATCH(1,INDEX(($I$8=ROSTER!G$24:G$150)*(COUNTIFS(I$8:I26,ROSTER!$B$24:$B$150)=0),0,1),0),1),"")</f>
        <v/>
      </c>
      <c r="J27" s="91" t="str">
        <f>IFERROR(INDEX(ROSTER!$C$24:$C$150,MATCH('4'!$I27,ROSTER!$B$24:$B$150,0),1),"")</f>
        <v/>
      </c>
      <c r="K27" s="91" t="str">
        <f>IFERROR(INDEX(ROSTER!$AK$23:$AK$150,MATCH('4'!$I27,ROSTER!$B$23:$B$150,0),1),"")</f>
        <v/>
      </c>
      <c r="L27" s="91" t="str">
        <f>IFERROR(INDEX(ROSTER!$AL$23:$AL$150,MATCH('4'!$I27,ROSTER!$B$23:$B$150,0),1),"")</f>
        <v/>
      </c>
      <c r="M27" s="91"/>
      <c r="O27" s="31"/>
    </row>
    <row r="28" spans="1:15" ht="14.85" customHeight="1">
      <c r="A28" s="91"/>
      <c r="B28" s="660" t="str">
        <f>$B$3&amp;"-AVI"</f>
        <v>A869-AVI</v>
      </c>
      <c r="C28" s="682"/>
      <c r="D28" s="91" t="str">
        <f>IFERROR(INDEX(ROSTER!$AK$23:$AK$150,MATCH('4'!$B28,ROSTER!$B$23:$B$150,0),1),"")</f>
        <v/>
      </c>
      <c r="E28" s="91" t="str">
        <f>IFERROR(INDEX(ROSTER!$AL$23:$AL$150,MATCH('4'!$B28,ROSTER!$B$23:$B$150,0),1),"")</f>
        <v/>
      </c>
      <c r="F28" s="91"/>
      <c r="G28" s="29"/>
      <c r="H28" s="91"/>
      <c r="I28" s="660" t="str">
        <f>$B$3&amp;"-W/O"</f>
        <v>A869-W/O</v>
      </c>
      <c r="J28" s="682"/>
      <c r="K28" s="91" t="str">
        <f>IFERROR(INDEX(ROSTER!$AK$23:$AK$150,MATCH('4'!$I28,ROSTER!$B$23:$B$150,0),1),"")</f>
        <v/>
      </c>
      <c r="L28" s="91" t="str">
        <f>IFERROR(INDEX(ROSTER!$AL$23:$AL$150,MATCH('4'!$I28,ROSTER!$B$23:$B$150,0),1),"")</f>
        <v/>
      </c>
      <c r="M28" s="91"/>
      <c r="O28" s="31"/>
    </row>
    <row r="29" spans="1:15" ht="14.85" customHeight="1">
      <c r="A29" s="91">
        <f>IF(B29="","",ROW(A1))</f>
        <v>1</v>
      </c>
      <c r="B29" s="91" t="str" cm="1">
        <f t="array" ref="B29">IFERROR(INDEX(ROSTER!$B$24:$B$150,MATCH(1,INDEX(($B$28=ROSTER!G$24:G$150)*(COUNTIFS(B$8:B28,ROSTER!$B$24:$B$150)=0),0,1),0),1),"")</f>
        <v>Nguyễn Tiến Thịnh</v>
      </c>
      <c r="C29" s="91" t="str">
        <f>IFERROR(INDEX(ROSTER!$C$24:$C$150,MATCH('4'!$B29,ROSTER!$B$24:$B$150,0),1),"")</f>
        <v>VAE02736</v>
      </c>
      <c r="D29" s="91" t="str">
        <f>IFERROR(INDEX(ROSTER!$AK$23:$AK$150,MATCH('4'!$B29,ROSTER!$B$23:$B$150,0),1),"")</f>
        <v>B2 787</v>
      </c>
      <c r="E29" s="91" t="str">
        <f>IFERROR(INDEX(ROSTER!$AL$23:$AL$150,MATCH('4'!$B29,ROSTER!$B$23:$B$150,0),1),"")</f>
        <v>0907669646</v>
      </c>
      <c r="F29" s="91" t="s">
        <v>270</v>
      </c>
      <c r="G29" s="29"/>
      <c r="H29" s="91">
        <f>IF(I29="","",ROW(A1))</f>
        <v>1</v>
      </c>
      <c r="I29" s="91" t="str" cm="1">
        <f t="array" ref="I29">IFERROR(INDEX(ROSTER!$B$24:$B$150,MATCH(1,INDEX(($I$28=ROSTER!G$24:G$150)*(COUNTIFS(I$8:I28,ROSTER!$B$24:$B$150)=0),0,1),0),1),"")</f>
        <v>Nguyễn Sỹ Tứ</v>
      </c>
      <c r="J29" s="91" t="str">
        <f>IFERROR(INDEX(ROSTER!$C$24:$C$150,MATCH('4'!$I29,ROSTER!$B$24:$B$150,0),1),"")</f>
        <v>VAE03275</v>
      </c>
      <c r="K29" s="91" t="str">
        <f>IFERROR(INDEX(ROSTER!$AK$23:$AK$150,MATCH('4'!$I29,ROSTER!$B$23:$B$150,0),1),"")</f>
        <v>B1 B787/A321</v>
      </c>
      <c r="L29" s="91" t="str">
        <f>IFERROR(INDEX(ROSTER!$AL$23:$AL$150,MATCH('4'!$I29,ROSTER!$B$23:$B$150,0),1),"")</f>
        <v>0356134372</v>
      </c>
      <c r="M29" s="91" t="s">
        <v>270</v>
      </c>
      <c r="O29" s="31"/>
    </row>
    <row r="30" spans="1:15" ht="14.85" customHeight="1">
      <c r="A30" s="91">
        <f t="shared" ref="A30:A43" si="3">IF(B30="","",ROW(A2))</f>
        <v>2</v>
      </c>
      <c r="B30" s="91" t="str" cm="1">
        <f t="array" ref="B30">IFERROR(INDEX(ROSTER!$B$24:$B$150,MATCH(1,INDEX(($B$28=ROSTER!G$24:G$150)*(COUNTIFS(B$8:B29,ROSTER!$B$24:$B$150)=0),0,1),0),1),"")</f>
        <v>Nguyễn Trương Tân</v>
      </c>
      <c r="C30" s="91" t="str">
        <f>IFERROR(INDEX(ROSTER!$C$24:$C$150,MATCH('4'!$B30,ROSTER!$B$24:$B$150,0),1),"")</f>
        <v>VAE04019</v>
      </c>
      <c r="D30" s="91" t="str">
        <f>IFERROR(INDEX(ROSTER!$AK$23:$AK$150,MATCH('4'!$B30,ROSTER!$B$23:$B$150,0),1),"")</f>
        <v xml:space="preserve">EA 787 </v>
      </c>
      <c r="E30" s="91" t="str">
        <f>IFERROR(INDEX(ROSTER!$AL$23:$AL$150,MATCH('4'!$B30,ROSTER!$B$23:$B$150,0),1),"")</f>
        <v>0902827093</v>
      </c>
      <c r="F30" s="91" t="s">
        <v>282</v>
      </c>
      <c r="G30" s="29"/>
      <c r="H30" s="91">
        <f t="shared" ref="H30:H43" si="4">IF(I30="","",ROW(A2))</f>
        <v>2</v>
      </c>
      <c r="I30" s="91" t="str" cm="1">
        <f t="array" ref="I30">IFERROR(INDEX(ROSTER!$B$24:$B$150,MATCH(1,INDEX(($I$28=ROSTER!G$24:G$150)*(COUNTIFS(I$8:I29,ROSTER!$B$24:$B$150)=0),0,1),0),1),"")</f>
        <v>Đặng Quốc  Tú</v>
      </c>
      <c r="J30" s="91" t="str">
        <f>IFERROR(INDEX(ROSTER!$C$24:$C$150,MATCH('4'!$I30,ROSTER!$B$24:$B$150,0),1),"")</f>
        <v>VAE00733</v>
      </c>
      <c r="K30" s="91" t="str">
        <f>IFERROR(INDEX(ROSTER!$AK$23:$AK$150,MATCH('4'!$I30,ROSTER!$B$23:$B$150,0),1),"")</f>
        <v>QM 787</v>
      </c>
      <c r="L30" s="91" t="str">
        <f>IFERROR(INDEX(ROSTER!$AL$23:$AL$150,MATCH('4'!$I30,ROSTER!$B$23:$B$150,0),1),"")</f>
        <v>0988110968</v>
      </c>
      <c r="M30" s="91"/>
      <c r="O30" s="31" t="s">
        <v>276</v>
      </c>
    </row>
    <row r="31" spans="1:15" ht="14.85" customHeight="1">
      <c r="A31" s="91">
        <f t="shared" si="3"/>
        <v>3</v>
      </c>
      <c r="B31" s="91" t="str" cm="1">
        <f t="array" ref="B31">IFERROR(INDEX(ROSTER!$B$24:$B$150,MATCH(1,INDEX(($B$28=ROSTER!G$24:G$150)*(COUNTIFS(B$8:B30,ROSTER!$B$24:$B$150)=0),0,1),0),1),"")</f>
        <v>Nguyễn Minh Đức</v>
      </c>
      <c r="C31" s="91" t="str">
        <f>IFERROR(INDEX(ROSTER!$C$24:$C$150,MATCH('4'!$B31,ROSTER!$B$24:$B$150,0),1),"")</f>
        <v>VAE04018</v>
      </c>
      <c r="D31" s="91" t="str">
        <f>IFERROR(INDEX(ROSTER!$AK$23:$AK$150,MATCH('4'!$B31,ROSTER!$B$23:$B$150,0),1),"")</f>
        <v xml:space="preserve">EA 787 </v>
      </c>
      <c r="E31" s="91" t="str">
        <f>IFERROR(INDEX(ROSTER!$AL$23:$AL$150,MATCH('4'!$B31,ROSTER!$B$23:$B$150,0),1),"")</f>
        <v>0907548998</v>
      </c>
      <c r="F31" s="91" t="s">
        <v>261</v>
      </c>
      <c r="G31" s="29"/>
      <c r="H31" s="91">
        <f t="shared" si="4"/>
        <v>3</v>
      </c>
      <c r="I31" s="91" t="str" cm="1">
        <f t="array" ref="I31">IFERROR(INDEX(ROSTER!$B$24:$B$150,MATCH(1,INDEX(($I$28=ROSTER!G$24:G$150)*(COUNTIFS(I$8:I30,ROSTER!$B$24:$B$150)=0),0,1),0),1),"")</f>
        <v>Nguyễn Mạnh Phố</v>
      </c>
      <c r="J31" s="91" t="str">
        <f>IFERROR(INDEX(ROSTER!$C$24:$C$150,MATCH('4'!$I31,ROSTER!$B$24:$B$150,0),1),"")</f>
        <v>VAE03605</v>
      </c>
      <c r="K31" s="91" t="str">
        <f>IFERROR(INDEX(ROSTER!$AK$23:$AK$150,MATCH('4'!$I31,ROSTER!$B$23:$B$150,0),1),"")</f>
        <v>QM AF</v>
      </c>
      <c r="L31" s="91" t="str">
        <f>IFERROR(INDEX(ROSTER!$AL$23:$AL$150,MATCH('4'!$I31,ROSTER!$B$23:$B$150,0),1),"")</f>
        <v>0829109358</v>
      </c>
      <c r="M31" s="91" t="s">
        <v>261</v>
      </c>
      <c r="O31" s="31" t="s">
        <v>283</v>
      </c>
    </row>
    <row r="32" spans="1:15" ht="14.85" customHeight="1">
      <c r="A32" s="91">
        <f t="shared" si="3"/>
        <v>4</v>
      </c>
      <c r="B32" s="91" t="str" cm="1">
        <f t="array" ref="B32">IFERROR(INDEX(ROSTER!$B$24:$B$150,MATCH(1,INDEX(($B$28=ROSTER!G$24:G$150)*(COUNTIFS(B$8:B31,ROSTER!$B$24:$B$150)=0),0,1),0),1),"")</f>
        <v>Nguyễn Hữu Hoàng</v>
      </c>
      <c r="C32" s="91" t="str">
        <f>IFERROR(INDEX(ROSTER!$C$24:$C$150,MATCH('4'!$B32,ROSTER!$B$24:$B$150,0),1),"")</f>
        <v>VAE03618</v>
      </c>
      <c r="D32" s="91" t="str">
        <f>IFERROR(INDEX(ROSTER!$AK$23:$AK$150,MATCH('4'!$B32,ROSTER!$B$23:$B$150,0),1),"")</f>
        <v>EA 787/321</v>
      </c>
      <c r="E32" s="91" t="str">
        <f>IFERROR(INDEX(ROSTER!$AL$23:$AL$150,MATCH('4'!$B32,ROSTER!$B$23:$B$150,0),1),"")</f>
        <v>0937919456</v>
      </c>
      <c r="F32" s="91" t="s">
        <v>282</v>
      </c>
      <c r="G32" s="29"/>
      <c r="H32" s="91">
        <f t="shared" si="4"/>
        <v>4</v>
      </c>
      <c r="I32" s="91" t="str" cm="1">
        <f t="array" ref="I32">IFERROR(INDEX(ROSTER!$B$24:$B$150,MATCH(1,INDEX(($I$28=ROSTER!G$24:G$150)*(COUNTIFS(I$8:I31,ROSTER!$B$24:$B$150)=0),0,1),0),1),"")</f>
        <v>Phạm Xuân Tùng</v>
      </c>
      <c r="J32" s="91" t="str">
        <f>IFERROR(INDEX(ROSTER!$C$24:$C$150,MATCH('4'!$I32,ROSTER!$B$24:$B$150,0),1),"")</f>
        <v>VAE04204</v>
      </c>
      <c r="K32" s="91" t="str">
        <f>IFERROR(INDEX(ROSTER!$AK$23:$AK$150,MATCH('4'!$I32,ROSTER!$B$23:$B$150,0),1),"")</f>
        <v>MECH</v>
      </c>
      <c r="L32" s="91" t="str">
        <f>IFERROR(INDEX(ROSTER!$AL$23:$AL$150,MATCH('4'!$I32,ROSTER!$B$23:$B$150,0),1),"")</f>
        <v>0328230801</v>
      </c>
      <c r="M32" s="91" t="s">
        <v>282</v>
      </c>
      <c r="O32" s="89"/>
    </row>
    <row r="33" spans="1:15" ht="14.85" customHeight="1">
      <c r="A33" s="91">
        <f t="shared" si="3"/>
        <v>5</v>
      </c>
      <c r="B33" s="91" t="str" cm="1">
        <f t="array" ref="B33">IFERROR(INDEX(ROSTER!$B$24:$B$150,MATCH(1,INDEX(($B$28=ROSTER!G$24:G$150)*(COUNTIFS(B$8:B32,ROSTER!$B$24:$B$150)=0),0,1),0),1),"")</f>
        <v>Phạm Bá Khánh</v>
      </c>
      <c r="C33" s="91" t="str">
        <f>IFERROR(INDEX(ROSTER!$C$24:$C$150,MATCH('4'!$B33,ROSTER!$B$24:$B$150,0),1),"")</f>
        <v>VAE02476</v>
      </c>
      <c r="D33" s="91" t="str">
        <f>IFERROR(INDEX(ROSTER!$AK$23:$AK$150,MATCH('4'!$B33,ROSTER!$B$23:$B$150,0),1),"")</f>
        <v>B2 787</v>
      </c>
      <c r="E33" s="91">
        <f>IFERROR(INDEX(ROSTER!$AL$23:$AL$150,MATCH('4'!$B33,ROSTER!$B$23:$B$150,0),1),"")</f>
        <v>0</v>
      </c>
      <c r="F33" s="91"/>
      <c r="G33" s="29"/>
      <c r="H33" s="91">
        <f t="shared" si="4"/>
        <v>5</v>
      </c>
      <c r="I33" s="91" t="str" cm="1">
        <f t="array" ref="I33">IFERROR(INDEX(ROSTER!$B$24:$B$150,MATCH(1,INDEX(($I$28=ROSTER!G$24:G$150)*(COUNTIFS(I$8:I32,ROSTER!$B$24:$B$150)=0),0,1),0),1),"")</f>
        <v>Huỳnh Đức Tú</v>
      </c>
      <c r="J33" s="91" t="str">
        <f>IFERROR(INDEX(ROSTER!$C$24:$C$150,MATCH('4'!$I33,ROSTER!$B$24:$B$150,0),1),"")</f>
        <v>VAE04036</v>
      </c>
      <c r="K33" s="91">
        <f>IFERROR(INDEX(ROSTER!$AK$23:$AK$150,MATCH('4'!$I33,ROSTER!$B$23:$B$150,0),1),"")</f>
        <v>0</v>
      </c>
      <c r="L33" s="91">
        <f>IFERROR(INDEX(ROSTER!$AL$23:$AL$150,MATCH('4'!$I33,ROSTER!$B$23:$B$150,0),1),"")</f>
        <v>0</v>
      </c>
      <c r="M33" s="91" t="s">
        <v>282</v>
      </c>
      <c r="O33" s="89"/>
    </row>
    <row r="34" spans="1:15" ht="14.85" customHeight="1">
      <c r="A34" s="91" t="str">
        <f t="shared" si="3"/>
        <v/>
      </c>
      <c r="B34" s="91" t="str" cm="1">
        <f t="array" ref="B34">IFERROR(INDEX(ROSTER!$B$24:$B$150,MATCH(1,INDEX(($B$28=ROSTER!G$24:G$150)*(COUNTIFS(B$8:B33,ROSTER!$B$24:$B$150)=0),0,1),0),1),"")</f>
        <v/>
      </c>
      <c r="C34" s="91" t="str">
        <f>IFERROR(INDEX(ROSTER!$C$24:$C$150,MATCH('4'!$B34,ROSTER!$B$24:$B$150,0),1),"")</f>
        <v/>
      </c>
      <c r="D34" s="91" t="str">
        <f>IFERROR(INDEX(ROSTER!$AK$23:$AK$150,MATCH('4'!$B34,ROSTER!$B$23:$B$150,0),1),"")</f>
        <v/>
      </c>
      <c r="E34" s="91" t="str">
        <f>IFERROR(INDEX(ROSTER!$AL$23:$AL$150,MATCH('4'!$B34,ROSTER!$B$23:$B$150,0),1),"")</f>
        <v/>
      </c>
      <c r="F34" s="91"/>
      <c r="G34" s="29"/>
      <c r="H34" s="91" t="str">
        <f t="shared" si="4"/>
        <v/>
      </c>
      <c r="I34" s="91" t="str" cm="1">
        <f t="array" ref="I34">IFERROR(INDEX(ROSTER!$B$24:$B$150,MATCH(1,INDEX(($I$28=ROSTER!G$24:G$150)*(COUNTIFS(I$8:I33,ROSTER!$B$24:$B$150)=0),0,1),0),1),"")</f>
        <v/>
      </c>
      <c r="J34" s="91" t="str">
        <f>IFERROR(INDEX(ROSTER!$C$24:$C$150,MATCH('4'!$I34,ROSTER!$B$24:$B$150,0),1),"")</f>
        <v/>
      </c>
      <c r="K34" s="91" t="str">
        <f>IFERROR(INDEX(ROSTER!$AK$23:$AK$150,MATCH('4'!$I34,ROSTER!$B$23:$B$150,0),1),"")</f>
        <v/>
      </c>
      <c r="L34" s="91" t="str">
        <f>IFERROR(INDEX(ROSTER!$AL$23:$AL$150,MATCH('4'!$I34,ROSTER!$B$23:$B$150,0),1),"")</f>
        <v/>
      </c>
      <c r="M34" s="91"/>
    </row>
    <row r="35" spans="1:15" ht="14.85" customHeight="1">
      <c r="A35" s="91" t="str">
        <f t="shared" si="3"/>
        <v/>
      </c>
      <c r="B35" s="91" t="str" cm="1">
        <f t="array" ref="B35">IFERROR(INDEX(ROSTER!$B$24:$B$150,MATCH(1,INDEX(($B$28=ROSTER!G$24:G$150)*(COUNTIFS(B$8:B34,ROSTER!$B$24:$B$150)=0),0,1),0),1),"")</f>
        <v/>
      </c>
      <c r="C35" s="91" t="str">
        <f>IFERROR(INDEX(ROSTER!$C$24:$C$150,MATCH('4'!$B35,ROSTER!$B$24:$B$150,0),1),"")</f>
        <v/>
      </c>
      <c r="D35" s="91" t="str">
        <f>IFERROR(INDEX(ROSTER!$AK$23:$AK$150,MATCH('4'!$B35,ROSTER!$B$23:$B$150,0),1),"")</f>
        <v/>
      </c>
      <c r="E35" s="91" t="str">
        <f>IFERROR(INDEX(ROSTER!$AL$23:$AL$150,MATCH('4'!$B35,ROSTER!$B$23:$B$150,0),1),"")</f>
        <v/>
      </c>
      <c r="F35" s="91"/>
      <c r="G35" s="29"/>
      <c r="H35" s="91" t="str">
        <f t="shared" si="4"/>
        <v/>
      </c>
      <c r="I35" s="91" t="str" cm="1">
        <f t="array" ref="I35">IFERROR(INDEX(ROSTER!$B$24:$B$150,MATCH(1,INDEX(($I$28=ROSTER!G$24:G$150)*(COUNTIFS(I$8:I34,ROSTER!$B$24:$B$150)=0),0,1),0),1),"")</f>
        <v/>
      </c>
      <c r="J35" s="91" t="str">
        <f>IFERROR(INDEX(ROSTER!$C$24:$C$150,MATCH('4'!$I35,ROSTER!$B$24:$B$150,0),1),"")</f>
        <v/>
      </c>
      <c r="K35" s="91" t="str">
        <f>IFERROR(INDEX(ROSTER!$AK$23:$AK$150,MATCH('4'!$I35,ROSTER!$B$23:$B$150,0),1),"")</f>
        <v/>
      </c>
      <c r="L35" s="91" t="str">
        <f>IFERROR(INDEX(ROSTER!$AL$23:$AL$150,MATCH('4'!$I35,ROSTER!$B$23:$B$150,0),1),"")</f>
        <v/>
      </c>
      <c r="M35" s="91"/>
    </row>
    <row r="36" spans="1:15" ht="14.85" customHeight="1">
      <c r="A36" s="91" t="str">
        <f t="shared" si="3"/>
        <v/>
      </c>
      <c r="B36" s="91" t="str" cm="1">
        <f t="array" ref="B36">IFERROR(INDEX(ROSTER!$B$24:$B$150,MATCH(1,INDEX(($B$28=ROSTER!G$24:G$150)*(COUNTIFS(B$8:B35,ROSTER!$B$24:$B$150)=0),0,1),0),1),"")</f>
        <v/>
      </c>
      <c r="C36" s="91" t="str">
        <f>IFERROR(INDEX(ROSTER!$C$24:$C$150,MATCH('4'!$B36,ROSTER!$B$24:$B$150,0),1),"")</f>
        <v/>
      </c>
      <c r="D36" s="91" t="str">
        <f>IFERROR(INDEX(ROSTER!$AK$23:$AK$150,MATCH('4'!$B36,ROSTER!$B$23:$B$150,0),1),"")</f>
        <v/>
      </c>
      <c r="E36" s="91" t="str">
        <f>IFERROR(INDEX(ROSTER!$AL$23:$AL$150,MATCH('4'!$B36,ROSTER!$B$23:$B$150,0),1),"")</f>
        <v/>
      </c>
      <c r="F36" s="91"/>
      <c r="G36" s="29"/>
      <c r="H36" s="91" t="str">
        <f t="shared" si="4"/>
        <v/>
      </c>
      <c r="I36" s="91" t="str" cm="1">
        <f t="array" ref="I36">IFERROR(INDEX(ROSTER!$B$24:$B$150,MATCH(1,INDEX(($I$28=ROSTER!G$24:G$150)*(COUNTIFS(I$8:I35,ROSTER!$B$24:$B$150)=0),0,1),0),1),"")</f>
        <v/>
      </c>
      <c r="J36" s="91" t="str">
        <f>IFERROR(INDEX(ROSTER!$C$24:$C$150,MATCH('4'!$I36,ROSTER!$B$24:$B$150,0),1),"")</f>
        <v/>
      </c>
      <c r="K36" s="91" t="str">
        <f>IFERROR(INDEX(ROSTER!$AK$23:$AK$150,MATCH('4'!$I36,ROSTER!$B$23:$B$150,0),1),"")</f>
        <v/>
      </c>
      <c r="L36" s="91" t="str">
        <f>IFERROR(INDEX(ROSTER!$AL$23:$AL$150,MATCH('4'!$I36,ROSTER!$B$23:$B$150,0),1),"")</f>
        <v/>
      </c>
      <c r="M36" s="91"/>
    </row>
    <row r="37" spans="1:15" ht="14.85" customHeight="1">
      <c r="A37" s="91" t="str">
        <f t="shared" si="3"/>
        <v/>
      </c>
      <c r="B37" s="91" t="str" cm="1">
        <f t="array" ref="B37">IFERROR(INDEX(ROSTER!$B$24:$B$150,MATCH(1,INDEX(($B$28=ROSTER!G$24:G$150)*(COUNTIFS(B$8:B36,ROSTER!$B$24:$B$150)=0),0,1),0),1),"")</f>
        <v/>
      </c>
      <c r="C37" s="91" t="str">
        <f>IFERROR(INDEX(ROSTER!$C$24:$C$150,MATCH('4'!$B37,ROSTER!$B$24:$B$150,0),1),"")</f>
        <v/>
      </c>
      <c r="D37" s="91" t="str">
        <f>IFERROR(INDEX(ROSTER!$AK$23:$AK$150,MATCH('4'!$B37,ROSTER!$B$23:$B$150,0),1),"")</f>
        <v/>
      </c>
      <c r="E37" s="91" t="str">
        <f>IFERROR(INDEX(ROSTER!$AL$23:$AL$150,MATCH('4'!$B37,ROSTER!$B$23:$B$150,0),1),"")</f>
        <v/>
      </c>
      <c r="F37" s="91"/>
      <c r="G37" s="29"/>
      <c r="H37" s="91" t="str">
        <f t="shared" si="4"/>
        <v/>
      </c>
      <c r="I37" s="91" t="str" cm="1">
        <f t="array" ref="I37">IFERROR(INDEX(ROSTER!$B$24:$B$150,MATCH(1,INDEX(($I$28=ROSTER!G$24:G$150)*(COUNTIFS(I$8:I36,ROSTER!$B$24:$B$150)=0),0,1),0),1),"")</f>
        <v/>
      </c>
      <c r="J37" s="91" t="str">
        <f>IFERROR(INDEX(ROSTER!$C$24:$C$150,MATCH('4'!$I37,ROSTER!$B$24:$B$150,0),1),"")</f>
        <v/>
      </c>
      <c r="K37" s="91" t="str">
        <f>IFERROR(INDEX(ROSTER!$AK$23:$AK$150,MATCH('4'!$I37,ROSTER!$B$23:$B$150,0),1),"")</f>
        <v/>
      </c>
      <c r="L37" s="91" t="str">
        <f>IFERROR(INDEX(ROSTER!$AL$23:$AL$150,MATCH('4'!$I37,ROSTER!$B$23:$B$150,0),1),"")</f>
        <v/>
      </c>
      <c r="M37" s="91"/>
    </row>
    <row r="38" spans="1:15" ht="14.85" customHeight="1">
      <c r="A38" s="91" t="str">
        <f t="shared" si="3"/>
        <v/>
      </c>
      <c r="B38" s="91" t="str" cm="1">
        <f t="array" ref="B38">IFERROR(INDEX(ROSTER!$B$24:$B$150,MATCH(1,INDEX(($B$28=ROSTER!G$24:G$150)*(COUNTIFS(B$8:B37,ROSTER!$B$24:$B$150)=0),0,1),0),1),"")</f>
        <v/>
      </c>
      <c r="C38" s="91" t="str">
        <f>IFERROR(INDEX(ROSTER!$C$24:$C$150,MATCH('4'!$B38,ROSTER!$B$24:$B$150,0),1),"")</f>
        <v/>
      </c>
      <c r="D38" s="91" t="str">
        <f>IFERROR(INDEX(ROSTER!$AK$23:$AK$150,MATCH('4'!$B38,ROSTER!$B$23:$B$150,0),1),"")</f>
        <v/>
      </c>
      <c r="E38" s="91" t="str">
        <f>IFERROR(INDEX(ROSTER!$AL$23:$AL$150,MATCH('4'!$B38,ROSTER!$B$23:$B$150,0),1),"")</f>
        <v/>
      </c>
      <c r="F38" s="91"/>
      <c r="G38" s="29"/>
      <c r="H38" s="91" t="str">
        <f t="shared" si="4"/>
        <v/>
      </c>
      <c r="I38" s="91" t="str" cm="1">
        <f t="array" ref="I38">IFERROR(INDEX(ROSTER!$B$24:$B$150,MATCH(1,INDEX(($I$28=ROSTER!G$24:G$150)*(COUNTIFS(I$8:I37,ROSTER!$B$24:$B$150)=0),0,1),0),1),"")</f>
        <v/>
      </c>
      <c r="J38" s="91" t="str">
        <f>IFERROR(INDEX(ROSTER!$C$24:$C$150,MATCH('4'!$I38,ROSTER!$B$24:$B$150,0),1),"")</f>
        <v/>
      </c>
      <c r="K38" s="91" t="str">
        <f>IFERROR(INDEX(ROSTER!$AK$23:$AK$150,MATCH('4'!$I38,ROSTER!$B$23:$B$150,0),1),"")</f>
        <v/>
      </c>
      <c r="L38" s="91" t="str">
        <f>IFERROR(INDEX(ROSTER!$AL$23:$AL$150,MATCH('4'!$I38,ROSTER!$B$23:$B$150,0),1),"")</f>
        <v/>
      </c>
      <c r="M38" s="91"/>
    </row>
    <row r="39" spans="1:15" ht="14.85" customHeight="1">
      <c r="A39" s="91" t="str">
        <f t="shared" si="3"/>
        <v/>
      </c>
      <c r="B39" s="91" t="str" cm="1">
        <f t="array" ref="B39">IFERROR(INDEX(ROSTER!$B$24:$B$150,MATCH(1,INDEX(($B$28=ROSTER!G$24:G$150)*(COUNTIFS(B$8:B38,ROSTER!$B$24:$B$150)=0),0,1),0),1),"")</f>
        <v/>
      </c>
      <c r="C39" s="91" t="str">
        <f>IFERROR(INDEX(ROSTER!$C$24:$C$150,MATCH('4'!$B39,ROSTER!$B$24:$B$150,0),1),"")</f>
        <v/>
      </c>
      <c r="D39" s="91" t="str">
        <f>IFERROR(INDEX(ROSTER!$AK$23:$AK$150,MATCH('4'!$B39,ROSTER!$B$23:$B$150,0),1),"")</f>
        <v/>
      </c>
      <c r="E39" s="91" t="str">
        <f>IFERROR(INDEX(ROSTER!$AL$23:$AL$150,MATCH('4'!$B39,ROSTER!$B$23:$B$150,0),1),"")</f>
        <v/>
      </c>
      <c r="F39" s="91"/>
      <c r="G39" s="29"/>
      <c r="H39" s="91" t="str">
        <f t="shared" si="4"/>
        <v/>
      </c>
      <c r="I39" s="91" t="str" cm="1">
        <f t="array" ref="I39">IFERROR(INDEX(ROSTER!$B$24:$B$150,MATCH(1,INDEX(($I$28=ROSTER!G$24:G$150)*(COUNTIFS(I$8:I38,ROSTER!$B$24:$B$150)=0),0,1),0),1),"")</f>
        <v/>
      </c>
      <c r="J39" s="91" t="str">
        <f>IFERROR(INDEX(ROSTER!$C$24:$C$150,MATCH('4'!$I39,ROSTER!$B$24:$B$150,0),1),"")</f>
        <v/>
      </c>
      <c r="K39" s="91" t="str">
        <f>IFERROR(INDEX(ROSTER!$AK$23:$AK$150,MATCH('4'!$I39,ROSTER!$B$23:$B$150,0),1),"")</f>
        <v/>
      </c>
      <c r="L39" s="91" t="str">
        <f>IFERROR(INDEX(ROSTER!$AL$23:$AL$150,MATCH('4'!$I39,ROSTER!$B$23:$B$150,0),1),"")</f>
        <v/>
      </c>
      <c r="M39" s="91"/>
    </row>
    <row r="40" spans="1:15" ht="14.85" customHeight="1">
      <c r="A40" s="91" t="str">
        <f t="shared" si="3"/>
        <v/>
      </c>
      <c r="B40" s="91" t="str" cm="1">
        <f t="array" ref="B40">IFERROR(INDEX(ROSTER!$B$24:$B$150,MATCH(1,INDEX(($B$28=ROSTER!G$24:G$150)*(COUNTIFS(B$8:B39,ROSTER!$B$24:$B$150)=0),0,1),0),1),"")</f>
        <v/>
      </c>
      <c r="C40" s="91" t="str">
        <f>IFERROR(INDEX(ROSTER!$C$24:$C$150,MATCH('4'!$B40,ROSTER!$B$24:$B$150,0),1),"")</f>
        <v/>
      </c>
      <c r="D40" s="91" t="str">
        <f>IFERROR(INDEX(ROSTER!$AK$23:$AK$150,MATCH('4'!$B40,ROSTER!$B$23:$B$150,0),1),"")</f>
        <v/>
      </c>
      <c r="E40" s="91" t="str">
        <f>IFERROR(INDEX(ROSTER!$AL$23:$AL$150,MATCH('4'!$B40,ROSTER!$B$23:$B$150,0),1),"")</f>
        <v/>
      </c>
      <c r="F40" s="91"/>
      <c r="G40" s="29"/>
      <c r="H40" s="91" t="str">
        <f t="shared" si="4"/>
        <v/>
      </c>
      <c r="I40" s="91" t="str" cm="1">
        <f t="array" ref="I40">IFERROR(INDEX(ROSTER!$B$24:$B$150,MATCH(1,INDEX(($I$28=ROSTER!G$24:G$150)*(COUNTIFS(I$8:I39,ROSTER!$B$24:$B$150)=0),0,1),0),1),"")</f>
        <v/>
      </c>
      <c r="J40" s="91" t="str">
        <f>IFERROR(INDEX(ROSTER!$C$24:$C$150,MATCH('4'!$I40,ROSTER!$B$24:$B$150,0),1),"")</f>
        <v/>
      </c>
      <c r="K40" s="91" t="str">
        <f>IFERROR(INDEX(ROSTER!$AK$23:$AK$150,MATCH('4'!$I40,ROSTER!$B$23:$B$150,0),1),"")</f>
        <v/>
      </c>
      <c r="L40" s="91" t="str">
        <f>IFERROR(INDEX(ROSTER!$AL$23:$AL$150,MATCH('4'!$I40,ROSTER!$B$23:$B$150,0),1),"")</f>
        <v/>
      </c>
      <c r="M40" s="91"/>
    </row>
    <row r="41" spans="1:15" ht="14.85" customHeight="1">
      <c r="A41" s="91" t="str">
        <f t="shared" si="3"/>
        <v/>
      </c>
      <c r="B41" s="91" t="str" cm="1">
        <f t="array" ref="B41">IFERROR(INDEX(ROSTER!$B$24:$B$150,MATCH(1,INDEX(($B$28=ROSTER!G$24:G$150)*(COUNTIFS(B$8:B40,ROSTER!$B$24:$B$150)=0),0,1),0),1),"")</f>
        <v/>
      </c>
      <c r="C41" s="91" t="str">
        <f>IFERROR(INDEX(ROSTER!$C$24:$C$150,MATCH('4'!$B41,ROSTER!$B$24:$B$150,0),1),"")</f>
        <v/>
      </c>
      <c r="D41" s="91" t="str">
        <f>IFERROR(INDEX(ROSTER!$AK$23:$AK$150,MATCH('4'!$B41,ROSTER!$B$23:$B$150,0),1),"")</f>
        <v/>
      </c>
      <c r="E41" s="91" t="str">
        <f>IFERROR(INDEX(ROSTER!$AL$23:$AL$150,MATCH('4'!$B41,ROSTER!$B$23:$B$150,0),1),"")</f>
        <v/>
      </c>
      <c r="F41" s="91"/>
      <c r="G41" s="29"/>
      <c r="H41" s="91" t="str">
        <f t="shared" si="4"/>
        <v/>
      </c>
      <c r="I41" s="91" t="str" cm="1">
        <f t="array" ref="I41">IFERROR(INDEX(ROSTER!$B$24:$B$150,MATCH(1,INDEX(($I$28=ROSTER!G$24:G$150)*(COUNTIFS(I$8:I40,ROSTER!$B$24:$B$150)=0),0,1),0),1),"")</f>
        <v/>
      </c>
      <c r="J41" s="91" t="str">
        <f>IFERROR(INDEX(ROSTER!$C$24:$C$150,MATCH('4'!$I41,ROSTER!$B$24:$B$150,0),1),"")</f>
        <v/>
      </c>
      <c r="K41" s="91" t="str">
        <f>IFERROR(INDEX(ROSTER!$AK$23:$AK$150,MATCH('4'!$I41,ROSTER!$B$23:$B$150,0),1),"")</f>
        <v/>
      </c>
      <c r="L41" s="91" t="str">
        <f>IFERROR(INDEX(ROSTER!$AL$23:$AL$150,MATCH('4'!$I41,ROSTER!$B$23:$B$150,0),1),"")</f>
        <v/>
      </c>
      <c r="M41" s="91"/>
    </row>
    <row r="42" spans="1:15" ht="14.85" customHeight="1">
      <c r="A42" s="91" t="str">
        <f t="shared" si="3"/>
        <v/>
      </c>
      <c r="B42" s="91" t="str" cm="1">
        <f t="array" ref="B42">IFERROR(INDEX(ROSTER!$B$24:$B$150,MATCH(1,INDEX(($B$28=ROSTER!G$24:G$150)*(COUNTIFS(B$8:B41,ROSTER!$B$24:$B$150)=0),0,1),0),1),"")</f>
        <v/>
      </c>
      <c r="C42" s="91" t="str">
        <f>IFERROR(INDEX(ROSTER!$C$24:$C$150,MATCH('4'!$B42,ROSTER!$B$24:$B$150,0),1),"")</f>
        <v/>
      </c>
      <c r="D42" s="91" t="str">
        <f>IFERROR(INDEX(ROSTER!$AK$23:$AK$150,MATCH('4'!$B42,ROSTER!$B$23:$B$150,0),1),"")</f>
        <v/>
      </c>
      <c r="E42" s="91" t="str">
        <f>IFERROR(INDEX(ROSTER!$AL$23:$AL$150,MATCH('4'!$B42,ROSTER!$B$23:$B$150,0),1),"")</f>
        <v/>
      </c>
      <c r="F42" s="91"/>
      <c r="G42" s="29"/>
      <c r="H42" s="91" t="str">
        <f t="shared" si="4"/>
        <v/>
      </c>
      <c r="I42" s="91" t="str" cm="1">
        <f t="array" ref="I42">IFERROR(INDEX(ROSTER!$B$24:$B$150,MATCH(1,INDEX(($I$28=ROSTER!G$24:G$150)*(COUNTIFS(I$8:I41,ROSTER!$B$24:$B$150)=0),0,1),0),1),"")</f>
        <v/>
      </c>
      <c r="J42" s="91" t="str">
        <f>IFERROR(INDEX(ROSTER!$C$24:$C$150,MATCH('4'!$I42,ROSTER!$B$24:$B$150,0),1),"")</f>
        <v/>
      </c>
      <c r="K42" s="91" t="str">
        <f>IFERROR(INDEX(ROSTER!$AK$23:$AK$150,MATCH('4'!$I42,ROSTER!$B$23:$B$150,0),1),"")</f>
        <v/>
      </c>
      <c r="L42" s="91" t="str">
        <f>IFERROR(INDEX(ROSTER!$AL$23:$AL$150,MATCH('4'!$I42,ROSTER!$B$23:$B$150,0),1),"")</f>
        <v/>
      </c>
      <c r="M42" s="91"/>
    </row>
    <row r="43" spans="1:15" ht="14.85" customHeight="1">
      <c r="A43" s="91" t="str">
        <f t="shared" si="3"/>
        <v/>
      </c>
      <c r="B43" s="91" t="str" cm="1">
        <f t="array" ref="B43">IFERROR(INDEX(ROSTER!$B$24:$B$150,MATCH(1,INDEX(($B$28=ROSTER!G$24:G$150)*(COUNTIFS(B$8:B42,ROSTER!$B$24:$B$150)=0),0,1),0),1),"")</f>
        <v/>
      </c>
      <c r="C43" s="91" t="str">
        <f>IFERROR(INDEX(ROSTER!$C$24:$C$150,MATCH('4'!$B43,ROSTER!$B$24:$B$150,0),1),"")</f>
        <v/>
      </c>
      <c r="D43" s="91" t="str">
        <f>IFERROR(INDEX(ROSTER!$AK$23:$AK$150,MATCH('4'!$B43,ROSTER!$B$23:$B$150,0),1),"")</f>
        <v/>
      </c>
      <c r="E43" s="91" t="str">
        <f>IFERROR(INDEX(ROSTER!$AL$23:$AL$150,MATCH('4'!$B43,ROSTER!$B$23:$B$150,0),1),"")</f>
        <v/>
      </c>
      <c r="F43" s="91"/>
      <c r="G43" s="29"/>
      <c r="H43" s="91" t="str">
        <f t="shared" si="4"/>
        <v/>
      </c>
      <c r="I43" s="91" t="str" cm="1">
        <f t="array" ref="I43">IFERROR(INDEX(ROSTER!$B$24:$B$150,MATCH(1,INDEX(($I$28=ROSTER!G$24:G$150)*(COUNTIFS(I$8:I42,ROSTER!$B$24:$B$150)=0),0,1),0),1),"")</f>
        <v/>
      </c>
      <c r="J43" s="91" t="str">
        <f>IFERROR(INDEX(ROSTER!$C$24:$C$150,MATCH('4'!$I43,ROSTER!$B$24:$B$150,0),1),"")</f>
        <v/>
      </c>
      <c r="K43" s="91" t="str">
        <f>IFERROR(INDEX(ROSTER!$AK$23:$AK$150,MATCH('4'!$I43,ROSTER!$B$23:$B$150,0),1),"")</f>
        <v/>
      </c>
      <c r="L43" s="91" t="str">
        <f>IFERROR(INDEX(ROSTER!$AL$23:$AL$150,MATCH('4'!$I43,ROSTER!$B$23:$B$150,0),1),"")</f>
        <v/>
      </c>
      <c r="M43" s="91"/>
    </row>
    <row r="44" spans="1:15" ht="14.85" customHeight="1">
      <c r="E44" s="1"/>
      <c r="F44" s="1"/>
    </row>
    <row r="45" spans="1:15" ht="14.85" customHeight="1">
      <c r="E45" s="1"/>
      <c r="F45" s="1"/>
    </row>
    <row r="46" spans="1:15" ht="14.85" customHeight="1">
      <c r="E46" s="1"/>
      <c r="F46" s="1"/>
    </row>
    <row r="47" spans="1:15" ht="14.85" customHeight="1">
      <c r="E47" s="1"/>
      <c r="F47" s="1"/>
    </row>
    <row r="48" spans="1:15" ht="14.85" customHeight="1">
      <c r="E48" s="1"/>
      <c r="F48" s="1"/>
    </row>
    <row r="49" spans="5:7" ht="14.85" customHeight="1">
      <c r="E49" s="1"/>
      <c r="F49" s="1"/>
    </row>
    <row r="50" spans="5:7" ht="14.85" customHeight="1">
      <c r="E50" s="1"/>
      <c r="F50" s="1"/>
    </row>
    <row r="51" spans="5:7" ht="14.85" customHeight="1">
      <c r="E51" s="1"/>
      <c r="F51" s="1"/>
    </row>
    <row r="52" spans="5:7" ht="14.85" customHeight="1">
      <c r="E52" s="1"/>
      <c r="F52" s="1"/>
    </row>
    <row r="53" spans="5:7" ht="14.85" customHeight="1">
      <c r="E53" s="1"/>
      <c r="F53" s="1"/>
    </row>
    <row r="54" spans="5:7" ht="14.85" customHeight="1">
      <c r="E54" s="1"/>
      <c r="F54" s="1"/>
    </row>
    <row r="55" spans="5:7" ht="14.85" customHeight="1">
      <c r="E55" s="1"/>
      <c r="F55" s="1"/>
    </row>
    <row r="56" spans="5:7" ht="14.85" customHeight="1">
      <c r="E56" s="1"/>
      <c r="F56" s="1"/>
    </row>
    <row r="57" spans="5:7" ht="14.85" customHeight="1">
      <c r="E57" s="1"/>
      <c r="F57" s="1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G80" s="35"/>
    </row>
    <row r="81" spans="7:7" ht="14.4">
      <c r="G81" s="35"/>
    </row>
    <row r="82" spans="7:7" ht="14.4">
      <c r="G82" s="35"/>
    </row>
    <row r="83" spans="7:7" ht="14.4">
      <c r="G83" s="35"/>
    </row>
    <row r="84" spans="7:7" ht="14.4">
      <c r="G84" s="35"/>
    </row>
    <row r="85" spans="7:7" ht="14.4">
      <c r="G85" s="35"/>
    </row>
    <row r="86" spans="7:7" ht="14.4">
      <c r="G86" s="35"/>
    </row>
    <row r="87" spans="7:7" ht="14.4">
      <c r="G87" s="35"/>
    </row>
    <row r="88" spans="7:7" ht="14.4">
      <c r="G88" s="35"/>
    </row>
    <row r="89" spans="7:7" ht="14.4">
      <c r="G89" s="35"/>
    </row>
    <row r="90" spans="7:7" ht="14.4">
      <c r="G90" s="35"/>
    </row>
    <row r="91" spans="7:7" ht="14.4">
      <c r="G91" s="35"/>
    </row>
    <row r="92" spans="7:7" ht="14.4">
      <c r="G92" s="35"/>
    </row>
    <row r="93" spans="7:7" ht="14.4">
      <c r="G93" s="35"/>
    </row>
    <row r="94" spans="7:7" ht="14.4">
      <c r="G94" s="35"/>
    </row>
    <row r="95" spans="7:7" ht="14.4">
      <c r="G95" s="35"/>
    </row>
    <row r="96" spans="7:7" ht="14.4">
      <c r="G96" s="35"/>
    </row>
    <row r="97" spans="7:7" ht="14.4">
      <c r="G97" s="35"/>
    </row>
    <row r="98" spans="7:7" ht="14.4">
      <c r="G98" s="35"/>
    </row>
    <row r="99" spans="7:7" ht="14.4">
      <c r="G99" s="35"/>
    </row>
    <row r="100" spans="7:7" ht="14.4">
      <c r="G100" s="35"/>
    </row>
    <row r="101" spans="7:7" ht="14.4">
      <c r="G101" s="35"/>
    </row>
    <row r="102" spans="7:7" ht="14.4">
      <c r="G102" s="36"/>
    </row>
    <row r="103" spans="7:7" ht="14.4">
      <c r="G103" s="36"/>
    </row>
    <row r="104" spans="7:7" ht="14.4">
      <c r="G104" s="36"/>
    </row>
    <row r="105" spans="7:7" ht="14.4">
      <c r="G105" s="36"/>
    </row>
    <row r="106" spans="7:7" ht="14.4">
      <c r="G106" s="36"/>
    </row>
  </sheetData>
  <protectedRanges>
    <protectedRange sqref="B8 F8 M8 I8 I15" name="Range1"/>
  </protectedRanges>
  <mergeCells count="8">
    <mergeCell ref="I28:J28"/>
    <mergeCell ref="B28:C28"/>
    <mergeCell ref="A1:E1"/>
    <mergeCell ref="F1:H1"/>
    <mergeCell ref="A2:M2"/>
    <mergeCell ref="E3:F3"/>
    <mergeCell ref="B8:C8"/>
    <mergeCell ref="I8:J8"/>
  </mergeCells>
  <conditionalFormatting sqref="A9:F9 B10:F17 A10:A26 F18:F22 B18:E26 A27:E27">
    <cfRule type="expression" dxfId="188" priority="26">
      <formula>MOD(ROW(A9),2)=0</formula>
    </cfRule>
  </conditionalFormatting>
  <conditionalFormatting sqref="D28:E28 B29:F29 B30:E43">
    <cfRule type="expression" dxfId="187" priority="16">
      <formula>MOD(ROW(B28),2)=0</formula>
    </cfRule>
  </conditionalFormatting>
  <conditionalFormatting sqref="F24:F43">
    <cfRule type="expression" dxfId="186" priority="1">
      <formula>MOD(ROW(F24),2)=0</formula>
    </cfRule>
  </conditionalFormatting>
  <conditionalFormatting sqref="H9:M9 I10:M13 H10:H26">
    <cfRule type="expression" dxfId="185" priority="23">
      <formula>MOD(ROW(H9),2)=0</formula>
    </cfRule>
  </conditionalFormatting>
  <conditionalFormatting sqref="I14:L26 H27:L27 H28 K28:L28 A28:A43 H29:L43">
    <cfRule type="expression" dxfId="184" priority="25">
      <formula>MOD(ROW(A14),2)=0</formula>
    </cfRule>
  </conditionalFormatting>
  <conditionalFormatting sqref="M14:M43">
    <cfRule type="expression" dxfId="183" priority="4">
      <formula>MOD(ROW(M14),2)=0</formula>
    </cfRule>
  </conditionalFormatting>
  <pageMargins left="0.7" right="0.7" top="0.75" bottom="0.75" header="0.3" footer="0.3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35DA-AD33-4F67-AAFF-D0EEC7EED30A}">
  <sheetPr>
    <tabColor rgb="FFFFFF00"/>
  </sheetPr>
  <dimension ref="A1:O100"/>
  <sheetViews>
    <sheetView zoomScale="45" zoomScaleNormal="100" workbookViewId="0">
      <selection activeCell="D23" sqref="D23"/>
    </sheetView>
  </sheetViews>
  <sheetFormatPr defaultColWidth="9" defaultRowHeight="23.25" customHeight="1"/>
  <cols>
    <col min="1" max="1" width="6" style="1" customWidth="1"/>
    <col min="2" max="2" width="25.5546875" style="1" customWidth="1"/>
    <col min="3" max="3" width="21.44140625" style="1" customWidth="1"/>
    <col min="4" max="4" width="16.5546875" style="1" customWidth="1"/>
    <col min="5" max="5" width="17.44140625" style="2" customWidth="1"/>
    <col min="6" max="6" width="19.44140625" style="2" customWidth="1"/>
    <col min="7" max="7" width="3" style="1" customWidth="1"/>
    <col min="8" max="8" width="5.5546875" style="1" customWidth="1"/>
    <col min="9" max="9" width="25.44140625" style="1" customWidth="1"/>
    <col min="10" max="10" width="22.6640625" style="1" customWidth="1"/>
    <col min="11" max="11" width="11.5546875" style="1" customWidth="1"/>
    <col min="12" max="12" width="18.5546875" style="1" customWidth="1"/>
    <col min="13" max="13" width="19" style="1" customWidth="1"/>
    <col min="14" max="14" width="20.5546875" style="1" customWidth="1"/>
    <col min="15" max="15" width="1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5" t="s">
        <v>255</v>
      </c>
      <c r="B3" s="7" t="s">
        <v>324</v>
      </c>
      <c r="C3" s="7"/>
      <c r="D3" s="8"/>
      <c r="E3" s="666">
        <f>ROSTER!H24</f>
        <v>46147</v>
      </c>
      <c r="F3" s="666"/>
      <c r="G3" s="9"/>
      <c r="J3" s="10"/>
      <c r="K3" s="10"/>
    </row>
    <row r="4" spans="1:15" ht="14.85" customHeight="1">
      <c r="A4" s="11"/>
      <c r="B4" s="12" t="s">
        <v>257</v>
      </c>
      <c r="C4" s="19" t="str">
        <f>INDEX(ROSTER!$B$25:$B$150,MATCH("*FM1*",ROSTER!H$25:H$227,0),1)</f>
        <v>Hà Quang Vinh</v>
      </c>
      <c r="D4" s="14" t="s">
        <v>258</v>
      </c>
      <c r="E4" s="15" t="str">
        <f>INDEX(ROSTER!$AL$25:$AL$211,MATCH('5 (2)'!C4,ROSTER!$B$25:$B$150,0),1)</f>
        <v>0904298289</v>
      </c>
      <c r="G4" s="16"/>
      <c r="H4" s="17"/>
      <c r="I4" s="18" t="s">
        <v>260</v>
      </c>
      <c r="J4" s="19" t="str">
        <f>INDEX(ROSTER!$B$25:$B$150,MATCH("*TECH*",ROSTER!H$25:H$227,0),1)</f>
        <v>Huỳnh Tố Như</v>
      </c>
      <c r="K4" s="20" t="s">
        <v>258</v>
      </c>
      <c r="L4" s="34" t="str">
        <f>INDEX(ROSTER!$AL$25:$AL$211,MATCH('5 (2)'!J4,ROSTER!$B$25:$B$150,0),1)</f>
        <v>0702785789</v>
      </c>
    </row>
    <row r="5" spans="1:15" ht="14.85" customHeight="1">
      <c r="A5" s="11"/>
      <c r="B5" s="18" t="s">
        <v>262</v>
      </c>
      <c r="C5" s="19" t="str">
        <f>INDEX(ROSTER!$B$25:$B$150,MATCH("*QC1*",ROSTER!H$25:H$227,0),1)</f>
        <v>Võ Lục Nguyên Thông</v>
      </c>
      <c r="D5" s="20" t="s">
        <v>258</v>
      </c>
      <c r="E5" s="178" t="str">
        <f>INDEX(ROSTER!$AL$25:$AL$211,MATCH('5 (2)'!C5,ROSTER!$B$25:$B$150,0),1)</f>
        <v>0909028666</v>
      </c>
      <c r="F5" s="21"/>
      <c r="G5" s="16"/>
      <c r="H5" s="17"/>
      <c r="I5" s="18" t="s">
        <v>263</v>
      </c>
      <c r="J5" s="19" t="str">
        <f>INDEX(ROSTER!$B$25:$B$150,MATCH("*PPC*",ROSTER!H$25:H$227,0),1)</f>
        <v>Trần Hoàng Nhung</v>
      </c>
      <c r="K5" s="20" t="s">
        <v>258</v>
      </c>
      <c r="L5" s="34" t="str">
        <f>INDEX(ROSTER!$AL$25:$AL$211,MATCH('5 (2)'!J5,ROSTER!$B$25:$B$150,0),1)</f>
        <v>0906852989</v>
      </c>
    </row>
    <row r="6" spans="1:15" ht="14.85" customHeight="1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  <c r="O6" s="31" t="s">
        <v>261</v>
      </c>
    </row>
    <row r="7" spans="1:15" ht="14.85" customHeight="1">
      <c r="A7" s="26"/>
      <c r="B7" s="660" t="str">
        <f>$B$3&amp;"-ALL"</f>
        <v>HL8082-ALL</v>
      </c>
      <c r="C7" s="661"/>
      <c r="D7" s="27"/>
      <c r="E7" s="27"/>
      <c r="F7" s="28"/>
      <c r="G7" s="29"/>
      <c r="H7" s="26"/>
      <c r="I7" s="355"/>
      <c r="J7" s="356"/>
      <c r="K7" s="33"/>
      <c r="L7" s="34"/>
      <c r="M7" s="34"/>
      <c r="O7" s="31" t="s">
        <v>270</v>
      </c>
    </row>
    <row r="8" spans="1:15" ht="14.85" customHeight="1">
      <c r="A8" s="499">
        <f>IF(B8="","",ROW(A1))</f>
        <v>1</v>
      </c>
      <c r="B8" s="499" t="str">
        <f t="array" ref="B8">IFERROR(INDEX(ROSTER!$B$24:$B$150,MATCH(1,INDEX(($B$7=ROSTER!H$24:H$151)*(COUNTIFS(B$7:B7,ROSTER!$B$24:$B$150)=0),0,1),0),1),"")</f>
        <v>Lê Thanh Hải</v>
      </c>
      <c r="C8" s="499" t="str">
        <f>IFERROR(INDEX(ROSTER!$C$24:$C$151,MATCH('5 (2)'!$B8,ROSTER!$B$24:$B$150,0),1),"")</f>
        <v>VAE02718</v>
      </c>
      <c r="D8" s="499" t="str">
        <f>IFERROR(INDEX(ROSTER!$AK$23:$AK$135,MATCH('5 (2)'!$B8,ROSTER!$B$23:$B$150,0),1),"")</f>
        <v>B1 B787/A321</v>
      </c>
      <c r="E8" s="499" t="str">
        <f>IFERROR(INDEX(ROSTER!$AL$23:$AL$135,MATCH('5 (2)'!$B8,ROSTER!$B$23:$B$150,0),1),"")</f>
        <v>0979690783</v>
      </c>
      <c r="F8" s="506" t="s">
        <v>259</v>
      </c>
      <c r="G8" s="29"/>
      <c r="H8" s="499"/>
      <c r="I8" s="499"/>
      <c r="J8" s="499"/>
      <c r="K8" s="499"/>
      <c r="L8" s="499"/>
      <c r="M8" s="499"/>
      <c r="O8" s="31" t="s">
        <v>271</v>
      </c>
    </row>
    <row r="9" spans="1:15" ht="14.85" customHeight="1">
      <c r="A9" s="499">
        <f t="shared" ref="A9:A24" si="0">IF(B9="","",ROW(A2))</f>
        <v>2</v>
      </c>
      <c r="B9" s="499" t="str">
        <f t="array" ref="B9">IFERROR(INDEX(ROSTER!$B$24:$B$150,MATCH(1,INDEX(($B$7=ROSTER!H$24:H$151)*(COUNTIFS(B$7:B8,ROSTER!$B$24:$B$150)=0),0,1),0),1),"")</f>
        <v>Nguyễn Đức Tuân</v>
      </c>
      <c r="C9" s="499" t="str">
        <f>IFERROR(INDEX(ROSTER!$C$24:$C$151,MATCH('5 (2)'!$B9,ROSTER!$B$24:$B$150,0),1),"")</f>
        <v>VAE00732</v>
      </c>
      <c r="D9" s="499" t="str">
        <f>IFERROR(INDEX(ROSTER!$AK$23:$AK$135,MATCH('5 (2)'!$B9,ROSTER!$B$23:$B$150,0),1),"")</f>
        <v>B1 B787/ATR/A321</v>
      </c>
      <c r="E9" s="499" t="str">
        <f>IFERROR(INDEX(ROSTER!$AL$23:$AL$135,MATCH('5 (2)'!$B9,ROSTER!$B$23:$B$150,0),1),"")</f>
        <v>0979747380</v>
      </c>
      <c r="F9" s="499" t="s">
        <v>270</v>
      </c>
      <c r="G9" s="29"/>
      <c r="H9" s="499"/>
      <c r="I9" s="499"/>
      <c r="J9" s="499"/>
      <c r="K9" s="499"/>
      <c r="L9" s="499"/>
      <c r="M9" s="499"/>
      <c r="O9" s="31"/>
    </row>
    <row r="10" spans="1:15" ht="14.85" customHeight="1">
      <c r="A10" s="499">
        <f t="shared" si="0"/>
        <v>3</v>
      </c>
      <c r="B10" s="499" t="str">
        <f t="array" ref="B10">IFERROR(INDEX(ROSTER!$B$24:$B$150,MATCH(1,INDEX(($B$7=ROSTER!H$24:H$151)*(COUNTIFS(B$7:B9,ROSTER!$B$24:$B$150)=0),0,1),0),1),"")</f>
        <v>Đậu Thanh Tâm</v>
      </c>
      <c r="C10" s="499" t="str">
        <f>IFERROR(INDEX(ROSTER!$C$24:$C$151,MATCH('5 (2)'!$B10,ROSTER!$B$24:$B$150,0),1),"")</f>
        <v>VAE00742</v>
      </c>
      <c r="D10" s="499" t="str">
        <f>IFERROR(INDEX(ROSTER!$AK$23:$AK$135,MATCH('5 (2)'!$B10,ROSTER!$B$23:$B$150,0),1),"")</f>
        <v>B2 787</v>
      </c>
      <c r="E10" s="499" t="str">
        <f>IFERROR(INDEX(ROSTER!$AL$23:$AL$135,MATCH('5 (2)'!$B10,ROSTER!$B$23:$B$150,0),1),"")</f>
        <v>0903804857</v>
      </c>
      <c r="F10" s="499"/>
      <c r="G10" s="29"/>
      <c r="H10" s="499"/>
      <c r="I10" s="499"/>
      <c r="J10" s="499"/>
      <c r="K10" s="499"/>
      <c r="L10" s="499"/>
      <c r="M10" s="499"/>
      <c r="O10" s="31"/>
    </row>
    <row r="11" spans="1:15" ht="14.85" customHeight="1">
      <c r="A11" s="499">
        <f t="shared" si="0"/>
        <v>4</v>
      </c>
      <c r="B11" s="499" t="str">
        <f t="array" ref="B11">IFERROR(INDEX(ROSTER!$B$24:$B$150,MATCH(1,INDEX(($B$7=ROSTER!H$24:H$151)*(COUNTIFS(B$7:B10,ROSTER!$B$24:$B$150)=0),0,1),0),1),"")</f>
        <v>Nguyễn Trương Tân</v>
      </c>
      <c r="C11" s="499" t="str">
        <f>IFERROR(INDEX(ROSTER!$C$24:$C$151,MATCH('5 (2)'!$B11,ROSTER!$B$24:$B$150,0),1),"")</f>
        <v>VAE04019</v>
      </c>
      <c r="D11" s="499" t="str">
        <f>IFERROR(INDEX(ROSTER!$AK$23:$AK$135,MATCH('5 (2)'!$B11,ROSTER!$B$23:$B$150,0),1),"")</f>
        <v xml:space="preserve">EA 787 </v>
      </c>
      <c r="E11" s="499" t="str">
        <f>IFERROR(INDEX(ROSTER!$AL$23:$AL$135,MATCH('5 (2)'!$B11,ROSTER!$B$23:$B$150,0),1),"")</f>
        <v>0902827093</v>
      </c>
      <c r="F11" s="499" t="s">
        <v>309</v>
      </c>
      <c r="G11" s="29"/>
      <c r="H11" s="499"/>
      <c r="I11" s="499"/>
      <c r="J11" s="499"/>
      <c r="K11" s="499"/>
      <c r="L11" s="501"/>
      <c r="M11" s="499"/>
      <c r="O11" s="31"/>
    </row>
    <row r="12" spans="1:15" ht="14.85" customHeight="1">
      <c r="A12" s="499" t="str">
        <f t="shared" si="0"/>
        <v/>
      </c>
      <c r="B12" s="499" t="str">
        <f t="array" ref="B12">IFERROR(INDEX(ROSTER!$B$24:$B$150,MATCH(1,INDEX(($B$7=ROSTER!H$24:H$151)*(COUNTIFS(B$7:B11,ROSTER!$B$24:$B$150)=0),0,1),0),1),"")</f>
        <v/>
      </c>
      <c r="C12" s="499" t="str">
        <f>IFERROR(INDEX(ROSTER!$C$24:$C$151,MATCH('5 (2)'!$B12,ROSTER!$B$24:$B$150,0),1),"")</f>
        <v/>
      </c>
      <c r="D12" s="499" t="str">
        <f>IFERROR(INDEX(ROSTER!$AK$23:$AK$135,MATCH('5 (2)'!$B12,ROSTER!$B$23:$B$150,0),1),"")</f>
        <v/>
      </c>
      <c r="E12" s="499" t="str">
        <f>IFERROR(INDEX(ROSTER!$AL$23:$AL$135,MATCH('5 (2)'!$B12,ROSTER!$B$23:$B$150,0),1),"")</f>
        <v/>
      </c>
      <c r="F12" s="499"/>
      <c r="G12" s="29"/>
      <c r="H12" s="499"/>
      <c r="I12" s="499"/>
      <c r="J12" s="499"/>
      <c r="K12" s="499"/>
      <c r="L12" s="501"/>
      <c r="M12" s="499"/>
      <c r="O12" s="31"/>
    </row>
    <row r="13" spans="1:15" ht="14.85" customHeight="1">
      <c r="A13" s="499" t="str">
        <f t="shared" ref="A13:A15" si="1">IF(B13="","",ROW(A6))</f>
        <v/>
      </c>
      <c r="B13" s="499" t="str">
        <f t="array" ref="B13">IFERROR(INDEX(ROSTER!$B$24:$B$150,MATCH(1,INDEX(($B$7=ROSTER!H$24:H$151)*(COUNTIFS(B$7:B12,ROSTER!$B$24:$B$150)=0),0,1),0),1),"")</f>
        <v/>
      </c>
      <c r="C13" s="499" t="str">
        <f>IFERROR(INDEX(ROSTER!$C$24:$C$151,MATCH('5 (2)'!$B13,ROSTER!$B$24:$B$150,0),1),"")</f>
        <v/>
      </c>
      <c r="D13" s="499" t="str">
        <f>IFERROR(INDEX(ROSTER!$AK$23:$AK$135,MATCH('5 (2)'!$B13,ROSTER!$B$23:$B$150,0),1),"")</f>
        <v/>
      </c>
      <c r="E13" s="499" t="str">
        <f>IFERROR(INDEX(ROSTER!$AL$23:$AL$135,MATCH('5 (2)'!$B13,ROSTER!$B$23:$B$150,0),1),"")</f>
        <v/>
      </c>
      <c r="F13" s="499"/>
      <c r="G13" s="29"/>
      <c r="H13" s="232"/>
      <c r="I13" s="232"/>
      <c r="J13" s="232"/>
      <c r="K13" s="232"/>
      <c r="L13" s="233"/>
      <c r="M13" s="232"/>
      <c r="O13" s="31"/>
    </row>
    <row r="14" spans="1:15" ht="14.85" customHeight="1">
      <c r="A14" s="499" t="str">
        <f t="shared" si="1"/>
        <v/>
      </c>
      <c r="B14" s="499" t="str">
        <f t="array" ref="B14">IFERROR(INDEX(ROSTER!$B$24:$B$150,MATCH(1,INDEX(($B$7=ROSTER!H$24:H$151)*(COUNTIFS(B$7:B13,ROSTER!$B$24:$B$150)=0),0,1),0),1),"")</f>
        <v/>
      </c>
      <c r="C14" s="499" t="str">
        <f>IFERROR(INDEX(ROSTER!$C$24:$C$151,MATCH('5 (2)'!$B14,ROSTER!$B$24:$B$150,0),1),"")</f>
        <v/>
      </c>
      <c r="D14" s="499" t="str">
        <f>IFERROR(INDEX(ROSTER!$AK$23:$AK$135,MATCH('5 (2)'!$B14,ROSTER!$B$23:$B$150,0),1),"")</f>
        <v/>
      </c>
      <c r="E14" s="499" t="str">
        <f>IFERROR(INDEX(ROSTER!$AL$23:$AL$135,MATCH('5 (2)'!$B14,ROSTER!$B$23:$B$150,0),1),"")</f>
        <v/>
      </c>
      <c r="F14" s="499"/>
      <c r="G14" s="29"/>
      <c r="H14" s="232"/>
      <c r="I14" s="232"/>
      <c r="J14" s="232"/>
      <c r="K14" s="232"/>
      <c r="L14" s="232"/>
      <c r="M14" s="232"/>
      <c r="O14" s="31"/>
    </row>
    <row r="15" spans="1:15" ht="14.85" customHeight="1">
      <c r="A15" s="499" t="str">
        <f t="shared" si="1"/>
        <v/>
      </c>
      <c r="B15" s="499" t="str">
        <f t="array" ref="B15">IFERROR(INDEX(ROSTER!$B$24:$B$150,MATCH(1,INDEX(($B$7=ROSTER!H$24:H$151)*(COUNTIFS(B$7:B14,ROSTER!$B$24:$B$150)=0),0,1),0),1),"")</f>
        <v/>
      </c>
      <c r="C15" s="499" t="str">
        <f>IFERROR(INDEX(ROSTER!$C$24:$C$151,MATCH('5 (2)'!$B15,ROSTER!$B$24:$B$150,0),1),"")</f>
        <v/>
      </c>
      <c r="D15" s="499" t="str">
        <f>IFERROR(INDEX(ROSTER!$AK$23:$AK$135,MATCH('5 (2)'!$B15,ROSTER!$B$23:$B$150,0),1),"")</f>
        <v/>
      </c>
      <c r="E15" s="499" t="str">
        <f>IFERROR(INDEX(ROSTER!$AL$23:$AL$135,MATCH('5 (2)'!$B15,ROSTER!$B$23:$B$150,0),1),"")</f>
        <v/>
      </c>
      <c r="F15" s="499"/>
      <c r="G15" s="29"/>
      <c r="H15" s="232"/>
      <c r="I15" s="232"/>
      <c r="J15" s="232"/>
      <c r="K15" s="232"/>
      <c r="L15" s="232"/>
      <c r="M15" s="232"/>
      <c r="O15" s="31"/>
    </row>
    <row r="16" spans="1:15" ht="14.85" customHeight="1">
      <c r="A16" s="499" t="str">
        <f t="shared" si="0"/>
        <v/>
      </c>
      <c r="B16" s="499" t="str">
        <f t="array" ref="B16">IFERROR(INDEX(ROSTER!$B$24:$B$150,MATCH(1,INDEX(($B$7=ROSTER!H$24:H$151)*(COUNTIFS(B$7:B15,ROSTER!$B$24:$B$150)=0),0,1),0),1),"")</f>
        <v/>
      </c>
      <c r="C16" s="499" t="str">
        <f>IFERROR(INDEX(ROSTER!$C$24:$C$151,MATCH('5 (2)'!$B16,ROSTER!$B$24:$B$150,0),1),"")</f>
        <v/>
      </c>
      <c r="D16" s="499" t="str">
        <f>IFERROR(INDEX(ROSTER!$AK$23:$AK$135,MATCH('5 (2)'!$B16,ROSTER!$B$23:$B$150,0),1),"")</f>
        <v/>
      </c>
      <c r="E16" s="499" t="str">
        <f>IFERROR(INDEX(ROSTER!$AL$23:$AL$135,MATCH('5 (2)'!$B16,ROSTER!$B$23:$B$150,0),1),"")</f>
        <v/>
      </c>
      <c r="F16" s="499"/>
      <c r="G16" s="29"/>
      <c r="H16" s="232"/>
      <c r="I16" s="232"/>
      <c r="J16" s="232"/>
      <c r="K16" s="232"/>
      <c r="L16" s="232"/>
      <c r="M16" s="232"/>
      <c r="O16" s="31"/>
    </row>
    <row r="17" spans="1:15" ht="14.85" customHeight="1">
      <c r="A17" s="499" t="str">
        <f t="shared" si="0"/>
        <v/>
      </c>
      <c r="B17" s="499" t="str">
        <f t="array" ref="B17">IFERROR(INDEX(ROSTER!$B$24:$B$150,MATCH(1,INDEX(($B$7=ROSTER!H$24:H$151)*(COUNTIFS(B$7:B16,ROSTER!$B$24:$B$150)=0),0,1),0),1),"")</f>
        <v/>
      </c>
      <c r="C17" s="499" t="str">
        <f>IFERROR(INDEX(ROSTER!$C$24:$C$151,MATCH('5 (2)'!$B17,ROSTER!$B$24:$B$150,0),1),"")</f>
        <v/>
      </c>
      <c r="D17" s="499" t="str">
        <f>IFERROR(INDEX(ROSTER!$AK$23:$AK$135,MATCH('5 (2)'!$B17,ROSTER!$B$23:$B$150,0),1),"")</f>
        <v/>
      </c>
      <c r="E17" s="499"/>
      <c r="F17" s="499"/>
      <c r="G17" s="29"/>
      <c r="H17" s="232"/>
      <c r="I17" s="232"/>
      <c r="J17" s="232"/>
      <c r="K17" s="232"/>
      <c r="L17" s="232"/>
      <c r="M17" s="232"/>
      <c r="O17" s="31"/>
    </row>
    <row r="18" spans="1:15" ht="14.85" customHeight="1">
      <c r="A18" s="499" t="str">
        <f t="shared" si="0"/>
        <v/>
      </c>
      <c r="B18" s="499" t="str">
        <f t="array" ref="B18">IFERROR(INDEX(ROSTER!$B$24:$B$150,MATCH(1,INDEX(($B$7=ROSTER!H$24:H$151)*(COUNTIFS(B$7:B17,ROSTER!$B$24:$B$150)=0),0,1),0),1),"")</f>
        <v/>
      </c>
      <c r="C18" s="499" t="str">
        <f>IFERROR(INDEX(ROSTER!$C$24:$C$151,MATCH('5 (2)'!$B18,ROSTER!$B$24:$B$150,0),1),"")</f>
        <v/>
      </c>
      <c r="D18" s="499" t="str">
        <f>IFERROR(INDEX(ROSTER!$AK$23:$AK$135,MATCH('5 (2)'!$B18,ROSTER!$B$23:$B$150,0),1),"")</f>
        <v/>
      </c>
      <c r="E18" s="499"/>
      <c r="F18" s="423"/>
      <c r="G18" s="29"/>
      <c r="H18" s="230"/>
      <c r="I18" s="230"/>
      <c r="J18" s="230"/>
      <c r="K18" s="230"/>
      <c r="L18" s="230"/>
      <c r="M18" s="230"/>
      <c r="O18" s="31"/>
    </row>
    <row r="19" spans="1:15" ht="14.85" customHeight="1">
      <c r="A19" s="499" t="str">
        <f t="shared" si="0"/>
        <v/>
      </c>
      <c r="B19" s="499" t="str">
        <f t="array" ref="B19">IFERROR(INDEX(ROSTER!$B$24:$B$150,MATCH(1,INDEX(($B$7=ROSTER!H$24:H$151)*(COUNTIFS(B$7:B18,ROSTER!$B$24:$B$150)=0),0,1),0),1),"")</f>
        <v/>
      </c>
      <c r="C19" s="499" t="str">
        <f>IFERROR(INDEX(ROSTER!$C$24:$C$151,MATCH('5 (2)'!$B19,ROSTER!$B$24:$B$150,0),1),"")</f>
        <v/>
      </c>
      <c r="D19" s="499" t="str">
        <f>IFERROR(INDEX(ROSTER!$AK$23:$AK$135,MATCH('5 (2)'!$B19,ROSTER!$B$23:$B$150,0),1),"")</f>
        <v/>
      </c>
      <c r="E19" s="499"/>
      <c r="F19" s="499"/>
      <c r="G19" s="29"/>
      <c r="H19" s="238"/>
      <c r="I19" s="239"/>
      <c r="J19" s="239"/>
      <c r="K19" s="240"/>
      <c r="L19" s="240"/>
      <c r="M19" s="231"/>
      <c r="O19" s="31"/>
    </row>
    <row r="20" spans="1:15" ht="14.85" customHeight="1">
      <c r="A20" s="499" t="str">
        <f t="shared" si="0"/>
        <v/>
      </c>
      <c r="B20" s="499" t="str">
        <f t="array" ref="B20">IFERROR(INDEX(ROSTER!$B$24:$B$150,MATCH(1,INDEX(($B$7=ROSTER!H$24:H$151)*(COUNTIFS(B$7:B19,ROSTER!$B$24:$B$150)=0),0,1),0),1),"")</f>
        <v/>
      </c>
      <c r="C20" s="499" t="str">
        <f>IFERROR(INDEX(ROSTER!$C$24:$C$151,MATCH('5 (2)'!$B20,ROSTER!$B$24:$B$150,0),1),"")</f>
        <v/>
      </c>
      <c r="D20" s="499" t="str">
        <f>IFERROR(INDEX(ROSTER!$AK$23:$AK$135,MATCH('5 (2)'!$B20,ROSTER!$B$23:$B$150,0),1),"")</f>
        <v/>
      </c>
      <c r="E20" s="499"/>
      <c r="F20" s="499"/>
      <c r="G20" s="29"/>
      <c r="H20" s="241"/>
      <c r="I20" s="242"/>
      <c r="J20" s="242"/>
      <c r="K20" s="242"/>
      <c r="L20" s="242"/>
      <c r="M20" s="242"/>
      <c r="O20" s="31"/>
    </row>
    <row r="21" spans="1:15" ht="14.85" customHeight="1">
      <c r="A21" s="499" t="str">
        <f t="shared" si="0"/>
        <v/>
      </c>
      <c r="B21" s="499" t="str">
        <f t="array" ref="B21">IFERROR(INDEX(ROSTER!$B$24:$B$150,MATCH(1,INDEX(($B$7=ROSTER!H$24:H$151)*(COUNTIFS(B$7:B20,ROSTER!$B$24:$B$150)=0),0,1),0),1),"")</f>
        <v/>
      </c>
      <c r="C21" s="499" t="str">
        <f>IFERROR(INDEX(ROSTER!$C$24:$C$151,MATCH('5 (2)'!$B21,ROSTER!$B$24:$B$150,0),1),"")</f>
        <v/>
      </c>
      <c r="D21" s="499" t="str">
        <f>IFERROR(INDEX(ROSTER!$AK$23:$AK$135,MATCH('5 (2)'!$B21,ROSTER!$B$23:$B$150,0),1),"")</f>
        <v/>
      </c>
      <c r="E21" s="499"/>
      <c r="F21" s="499"/>
      <c r="G21" s="29"/>
      <c r="H21" s="238"/>
      <c r="I21" s="238"/>
      <c r="J21" s="238"/>
      <c r="K21" s="238"/>
      <c r="L21" s="238"/>
      <c r="M21" s="238"/>
      <c r="O21" s="31"/>
    </row>
    <row r="22" spans="1:15" ht="14.85" customHeight="1">
      <c r="A22" s="232" t="str">
        <f t="shared" si="0"/>
        <v/>
      </c>
      <c r="B22" s="232" t="str">
        <f t="array" ref="B22">IFERROR(INDEX(ROSTER!$B$24:$B$150,MATCH(1,INDEX(($B$7=ROSTER!H$24:H$151)*(COUNTIFS(B$7:B21,ROSTER!$B$24:$B$150)=0),0,1),0),1),"")</f>
        <v/>
      </c>
      <c r="C22" s="232" t="str">
        <f>IFERROR(INDEX(ROSTER!$C$24:$C$151,MATCH('5 (2)'!$B22,ROSTER!$B$24:$B$150,0),1),"")</f>
        <v/>
      </c>
      <c r="D22" s="232" t="str">
        <f>IFERROR(INDEX(ROSTER!$AK$23:$AK$135,MATCH('5 (2)'!$B22,ROSTER!$B$23:$B$150,0),1),"")</f>
        <v/>
      </c>
      <c r="E22" s="232"/>
      <c r="F22" s="230"/>
      <c r="G22" s="29"/>
      <c r="H22" s="238"/>
      <c r="I22" s="237"/>
      <c r="J22" s="237"/>
      <c r="K22" s="238"/>
      <c r="L22" s="238"/>
      <c r="M22" s="238"/>
      <c r="O22" s="31"/>
    </row>
    <row r="23" spans="1:15" ht="17.7" customHeight="1">
      <c r="A23" s="232" t="str">
        <f t="shared" si="0"/>
        <v/>
      </c>
      <c r="B23" s="91" t="str">
        <f t="array" ref="B23">IFERROR(INDEX(ROSTER!$B$24:$B$150,MATCH(1,INDEX(($B$7=ROSTER!H$24:H$151)*(COUNTIFS(B$7:B22,ROSTER!$B$24:$B$150)=0),0,1),0),1),"")</f>
        <v/>
      </c>
      <c r="C23" s="91" t="str">
        <f>IFERROR(INDEX(ROSTER!$C$24:$C$151,MATCH('5 (2)'!$B23,ROSTER!$B$24:$B$150,0),1),"")</f>
        <v/>
      </c>
      <c r="D23" s="91" t="str">
        <f>IFERROR(INDEX(ROSTER!$AK$23:$AK$135,MATCH('5 (2)'!$B23,ROSTER!$B$23:$B$150,0),1),"")</f>
        <v/>
      </c>
      <c r="E23" s="177"/>
      <c r="F23" s="230"/>
      <c r="G23" s="29"/>
      <c r="H23" s="243"/>
      <c r="I23" s="239"/>
      <c r="J23" s="239"/>
      <c r="K23" s="240"/>
      <c r="L23" s="240"/>
      <c r="M23" s="240"/>
      <c r="O23" s="31"/>
    </row>
    <row r="24" spans="1:15" ht="14.85" customHeight="1">
      <c r="A24" s="232" t="str">
        <f t="shared" si="0"/>
        <v/>
      </c>
      <c r="B24" s="91" t="str">
        <f t="array" ref="B24">IFERROR(INDEX(ROSTER!$B$24:$B$150,MATCH(1,INDEX(($B$7=ROSTER!H$24:H$151)*(COUNTIFS(B$7:B23,ROSTER!$B$24:$B$150)=0),0,1),0),1),"")</f>
        <v/>
      </c>
      <c r="C24" s="91" t="str">
        <f>IFERROR(INDEX(ROSTER!$C$24:$C$151,MATCH('5 (2)'!$B24,ROSTER!$B$24:$B$150,0),1),"")</f>
        <v/>
      </c>
      <c r="D24" s="91" t="str">
        <f>IFERROR(INDEX(ROSTER!$AK$23:$AK$135,MATCH('5 (2)'!$B24,ROSTER!$B$23:$B$150,0),1),"")</f>
        <v/>
      </c>
      <c r="E24" s="177" t="str">
        <f>IFERROR(INDEX(ROSTER!$AL$23:$AL$135,MATCH('5 (2)'!$B24,ROSTER!$B$23:$B$150,0),1),"")</f>
        <v/>
      </c>
      <c r="F24" s="230"/>
      <c r="G24" s="29"/>
      <c r="H24" s="244"/>
      <c r="I24" s="234"/>
      <c r="J24" s="235"/>
      <c r="K24" s="235"/>
      <c r="L24" s="235"/>
      <c r="M24" s="236"/>
      <c r="O24" s="31"/>
    </row>
    <row r="25" spans="1:15" ht="14.85" customHeight="1">
      <c r="A25" s="232"/>
      <c r="B25" s="355"/>
      <c r="C25" s="356"/>
      <c r="D25" s="91"/>
      <c r="E25" s="177"/>
      <c r="F25" s="230"/>
      <c r="G25" s="29"/>
      <c r="H25" s="244"/>
      <c r="I25" s="234"/>
      <c r="J25" s="235"/>
      <c r="K25" s="235"/>
      <c r="L25" s="235"/>
      <c r="M25" s="236"/>
      <c r="O25" s="31"/>
    </row>
    <row r="26" spans="1:15" ht="14.85" customHeight="1">
      <c r="A26" s="499"/>
      <c r="B26" s="499"/>
      <c r="C26" s="499"/>
      <c r="D26" s="499"/>
      <c r="E26" s="501"/>
      <c r="F26" s="502"/>
      <c r="G26" s="29"/>
      <c r="H26" s="245"/>
      <c r="I26" s="245"/>
      <c r="J26" s="245"/>
      <c r="K26" s="245"/>
      <c r="L26" s="245"/>
      <c r="M26" s="245"/>
      <c r="O26" s="31"/>
    </row>
    <row r="27" spans="1:15" ht="17.850000000000001" customHeight="1">
      <c r="A27" s="499"/>
      <c r="B27" s="499"/>
      <c r="C27" s="499"/>
      <c r="D27" s="499"/>
      <c r="E27" s="501"/>
      <c r="F27" s="502"/>
      <c r="G27" s="29"/>
      <c r="H27" s="91"/>
      <c r="I27" s="239"/>
      <c r="J27" s="239"/>
      <c r="K27" s="91"/>
      <c r="L27" s="91"/>
      <c r="M27" s="91"/>
      <c r="O27" s="31"/>
    </row>
    <row r="28" spans="1:15" ht="14.85" customHeight="1">
      <c r="A28" s="499"/>
      <c r="B28" s="499"/>
      <c r="C28" s="499"/>
      <c r="D28" s="499"/>
      <c r="E28" s="501"/>
      <c r="F28" s="502"/>
      <c r="G28" s="29"/>
      <c r="H28" s="91"/>
      <c r="I28" s="232"/>
      <c r="J28" s="91"/>
      <c r="K28" s="246"/>
      <c r="L28" s="247"/>
      <c r="M28" s="91"/>
      <c r="O28" s="31"/>
    </row>
    <row r="29" spans="1:15" ht="14.85" customHeight="1">
      <c r="A29" s="499"/>
      <c r="B29" s="499"/>
      <c r="C29" s="499"/>
      <c r="D29" s="499"/>
      <c r="E29" s="501"/>
      <c r="F29" s="502"/>
      <c r="G29" s="29"/>
      <c r="H29" s="91"/>
      <c r="I29" s="91"/>
      <c r="J29" s="91"/>
      <c r="K29" s="91"/>
      <c r="L29" s="91"/>
      <c r="M29" s="91"/>
      <c r="O29" s="31" t="s">
        <v>272</v>
      </c>
    </row>
    <row r="30" spans="1:15" ht="14.85" customHeight="1">
      <c r="A30" s="232"/>
      <c r="B30" s="91"/>
      <c r="C30" s="91"/>
      <c r="D30" s="91"/>
      <c r="E30" s="177"/>
      <c r="F30" s="230"/>
      <c r="G30" s="29"/>
      <c r="H30" s="91"/>
      <c r="I30" s="91"/>
      <c r="J30" s="91"/>
      <c r="K30" s="91"/>
      <c r="L30" s="91"/>
      <c r="M30" s="91"/>
      <c r="O30" s="31" t="s">
        <v>273</v>
      </c>
    </row>
    <row r="31" spans="1:15" ht="14.85" customHeight="1">
      <c r="A31" s="232"/>
      <c r="B31" s="91"/>
      <c r="C31" s="91"/>
      <c r="D31" s="91"/>
      <c r="E31" s="177"/>
      <c r="F31" s="230"/>
      <c r="G31" s="29"/>
      <c r="H31" s="91"/>
      <c r="I31" s="91"/>
      <c r="J31" s="91"/>
      <c r="K31" s="91"/>
      <c r="L31" s="91"/>
      <c r="M31" s="91"/>
      <c r="O31" s="31" t="s">
        <v>259</v>
      </c>
    </row>
    <row r="32" spans="1:15" ht="14.25" customHeight="1">
      <c r="A32" s="232"/>
      <c r="B32" s="91"/>
      <c r="C32" s="91"/>
      <c r="D32" s="91"/>
      <c r="E32" s="177"/>
      <c r="F32" s="230"/>
      <c r="G32" s="29"/>
      <c r="H32" s="91"/>
      <c r="I32" s="91"/>
      <c r="J32" s="91"/>
      <c r="K32" s="91"/>
      <c r="L32" s="91"/>
      <c r="M32" s="91"/>
      <c r="O32" s="31"/>
    </row>
    <row r="33" spans="1:15" ht="14.85" customHeight="1">
      <c r="A33" s="232"/>
      <c r="B33" s="91"/>
      <c r="C33" s="91"/>
      <c r="D33" s="91"/>
      <c r="E33" s="177"/>
      <c r="F33" s="230"/>
      <c r="G33" s="29"/>
      <c r="H33" s="91"/>
      <c r="I33" s="91"/>
      <c r="J33" s="91"/>
      <c r="K33" s="91"/>
      <c r="L33" s="91"/>
      <c r="M33" s="91"/>
      <c r="O33" s="31"/>
    </row>
    <row r="34" spans="1:15" ht="14.85" customHeight="1">
      <c r="A34" s="91"/>
      <c r="B34" s="91"/>
      <c r="C34" s="91"/>
      <c r="D34" s="91"/>
      <c r="E34" s="177"/>
      <c r="F34" s="91"/>
      <c r="G34" s="29"/>
      <c r="H34" s="91"/>
      <c r="I34" s="91"/>
      <c r="J34" s="91"/>
      <c r="K34" s="91"/>
      <c r="L34" s="91"/>
      <c r="M34" s="91"/>
      <c r="O34" s="31"/>
    </row>
    <row r="35" spans="1:15" ht="14.85" customHeight="1">
      <c r="A35" s="91" t="str">
        <f t="shared" ref="A35" si="2">IF(B35="","",ROW(A28))</f>
        <v/>
      </c>
      <c r="B35" s="91" t="str">
        <f t="array" ref="B35">IFERROR(INDEX(ROSTER!$B$24:$B$150,MATCH(1,INDEX(($B$7=ROSTER!H$24:H$151)*(COUNTIFS(B$7:B34,ROSTER!$B$24:$B$150)=0),0,1),0),1),"")</f>
        <v/>
      </c>
      <c r="C35" s="91" t="str">
        <f>IFERROR(INDEX(ROSTER!$C$24:$C$151,MATCH('5 (2)'!$B35,ROSTER!$B$24:$B$150,0),1),"")</f>
        <v/>
      </c>
      <c r="D35" s="91" t="str">
        <f>IFERROR(INDEX(ROSTER!$AK$23:$AK$135,MATCH('5 (2)'!$B35,ROSTER!$B$23:$B$150,0),1),"")</f>
        <v/>
      </c>
      <c r="E35" s="177" t="str">
        <f>IFERROR(INDEX(ROSTER!$AL$23:$AL$135,MATCH('5 (2)'!$B35,ROSTER!$B$23:$B$150,0),1),"")</f>
        <v/>
      </c>
      <c r="F35" s="91"/>
      <c r="G35" s="29"/>
      <c r="H35" s="91"/>
      <c r="I35" s="91"/>
      <c r="J35" s="91"/>
      <c r="K35" s="91"/>
      <c r="L35" s="91"/>
      <c r="M35" s="91"/>
      <c r="O35" s="31" t="s">
        <v>280</v>
      </c>
    </row>
    <row r="36" spans="1:15" ht="14.85" customHeight="1">
      <c r="E36" s="1"/>
      <c r="F36" s="1"/>
    </row>
    <row r="37" spans="1:15" ht="14.85" customHeight="1">
      <c r="E37" s="1"/>
      <c r="F37" s="1"/>
    </row>
    <row r="38" spans="1:15" ht="14.85" customHeight="1">
      <c r="E38" s="1"/>
      <c r="F38" s="1"/>
    </row>
    <row r="39" spans="1:15" ht="14.85" customHeight="1">
      <c r="E39" s="1"/>
      <c r="F39" s="1"/>
    </row>
    <row r="40" spans="1:15" ht="14.85" customHeight="1">
      <c r="E40" s="1"/>
      <c r="F40" s="1"/>
    </row>
    <row r="41" spans="1:15" ht="14.85" customHeight="1">
      <c r="E41" s="1"/>
      <c r="F41" s="1"/>
    </row>
    <row r="42" spans="1:15" ht="14.85" customHeight="1">
      <c r="E42" s="1"/>
      <c r="F42" s="1"/>
    </row>
    <row r="43" spans="1:15" ht="14.85" customHeight="1">
      <c r="E43" s="1"/>
      <c r="F43" s="1"/>
    </row>
    <row r="44" spans="1:15" ht="14.85" customHeight="1">
      <c r="E44" s="1"/>
      <c r="F44" s="1"/>
    </row>
    <row r="45" spans="1:15" ht="14.85" customHeight="1">
      <c r="E45" s="1"/>
      <c r="F45" s="1"/>
    </row>
    <row r="46" spans="1:15" ht="14.85" customHeight="1">
      <c r="E46" s="1"/>
      <c r="F46" s="1"/>
    </row>
    <row r="47" spans="1:15" ht="14.85" customHeight="1">
      <c r="E47" s="1"/>
      <c r="F47" s="1"/>
    </row>
    <row r="48" spans="1:15" ht="14.85" customHeight="1">
      <c r="E48" s="1"/>
      <c r="F48" s="1"/>
    </row>
    <row r="49" spans="5:7" ht="14.85" customHeight="1">
      <c r="E49" s="1"/>
      <c r="F49" s="1"/>
    </row>
    <row r="50" spans="5:7" ht="14.85" customHeight="1">
      <c r="E50" s="1"/>
      <c r="F50" s="1"/>
    </row>
    <row r="51" spans="5:7" ht="14.85" customHeight="1">
      <c r="E51" s="1"/>
      <c r="F51" s="1"/>
    </row>
    <row r="52" spans="5:7" ht="14.85" customHeight="1">
      <c r="E52" s="1"/>
      <c r="F52" s="1"/>
    </row>
    <row r="53" spans="5:7" ht="14.85" customHeight="1">
      <c r="E53" s="1"/>
      <c r="F53" s="1"/>
    </row>
    <row r="54" spans="5:7" ht="14.85" customHeight="1">
      <c r="E54" s="1"/>
      <c r="F54" s="1"/>
    </row>
    <row r="55" spans="5:7" ht="15" customHeight="1">
      <c r="E55" s="1"/>
      <c r="F55" s="1"/>
    </row>
    <row r="56" spans="5:7" ht="14.4">
      <c r="E56" s="1"/>
      <c r="F56" s="1"/>
    </row>
    <row r="57" spans="5:7" ht="14.4">
      <c r="E57" s="1"/>
      <c r="F57" s="1"/>
    </row>
    <row r="58" spans="5:7" ht="14.4">
      <c r="E58" s="1"/>
      <c r="F58" s="1"/>
    </row>
    <row r="59" spans="5:7" ht="14.4">
      <c r="E59" s="1"/>
      <c r="F59" s="1"/>
    </row>
    <row r="60" spans="5:7" ht="14.4">
      <c r="E60" s="1"/>
      <c r="F60" s="1"/>
    </row>
    <row r="61" spans="5:7" ht="14.4">
      <c r="E61" s="1"/>
      <c r="F61" s="1"/>
    </row>
    <row r="62" spans="5:7" ht="14.4">
      <c r="E62" s="1"/>
      <c r="F62" s="1"/>
    </row>
    <row r="63" spans="5:7" ht="14.4">
      <c r="E63" s="1"/>
      <c r="F63" s="1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E87" s="1"/>
      <c r="F87" s="1"/>
      <c r="G87" s="35"/>
    </row>
    <row r="88" spans="5:7" ht="14.4">
      <c r="E88" s="1"/>
      <c r="F88" s="1"/>
      <c r="G88" s="35"/>
    </row>
    <row r="89" spans="5:7" ht="14.4">
      <c r="G89" s="36"/>
    </row>
    <row r="90" spans="5:7" ht="14.4">
      <c r="G90" s="36"/>
    </row>
    <row r="91" spans="5:7" ht="14.4">
      <c r="G91" s="36"/>
    </row>
    <row r="92" spans="5:7" ht="14.4">
      <c r="G92" s="36"/>
    </row>
    <row r="93" spans="5:7" ht="14.4">
      <c r="G93" s="36"/>
    </row>
    <row r="94" spans="5:7" ht="14.4"/>
    <row r="95" spans="5:7" ht="14.4"/>
    <row r="96" spans="5:7" ht="14.4"/>
    <row r="97" ht="14.4"/>
    <row r="98" ht="14.4"/>
    <row r="99" ht="14.4"/>
    <row r="100" ht="14.4"/>
  </sheetData>
  <protectedRanges>
    <protectedRange sqref="B7:C7 F7 I7:J7 I17 B25:C25" name="Range1_2"/>
    <protectedRange sqref="I29 I33" name="Range1_1_1"/>
    <protectedRange sqref="I25" name="Range1_1_1_1"/>
  </protectedRanges>
  <mergeCells count="5">
    <mergeCell ref="A1:E1"/>
    <mergeCell ref="F1:H1"/>
    <mergeCell ref="A2:M2"/>
    <mergeCell ref="E3:F3"/>
    <mergeCell ref="B7:C7"/>
  </mergeCells>
  <conditionalFormatting sqref="A8:F8 M9 A9:E24 D25:E25 A25:A35 B26:E35">
    <cfRule type="expression" dxfId="182" priority="5">
      <formula>MOD(ROW(A8),2)=0</formula>
    </cfRule>
  </conditionalFormatting>
  <conditionalFormatting sqref="F9:F17">
    <cfRule type="expression" dxfId="181" priority="1">
      <formula>MOD(ROW(F9),2)=0</formula>
    </cfRule>
  </conditionalFormatting>
  <conditionalFormatting sqref="F19:F35">
    <cfRule type="expression" dxfId="180" priority="3">
      <formula>MOD(ROW(F19),2)=0</formula>
    </cfRule>
  </conditionalFormatting>
  <conditionalFormatting sqref="H7">
    <cfRule type="expression" dxfId="179" priority="7">
      <formula>MOD(ROW(H7),2)=0</formula>
    </cfRule>
  </conditionalFormatting>
  <conditionalFormatting sqref="H8:M18 H19:I19 K19:M19 H20:M22 H23:I23 K23:M23 H24:M26 H27:I27 K27:M27 H28:M35">
    <cfRule type="expression" dxfId="178" priority="2">
      <formula>MOD(ROW(H8),2)=0</formula>
    </cfRule>
  </conditionalFormatting>
  <conditionalFormatting sqref="K7:M7">
    <cfRule type="expression" dxfId="177" priority="6">
      <formula>MOD(ROW(K7),2)=0</formula>
    </cfRule>
  </conditionalFormatting>
  <pageMargins left="0.7" right="0.7" top="0.75" bottom="0.75" header="0.3" footer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FFFF00"/>
  </sheetPr>
  <dimension ref="A1:O100"/>
  <sheetViews>
    <sheetView zoomScale="44" zoomScaleNormal="100" workbookViewId="0">
      <selection sqref="A1:E1"/>
    </sheetView>
  </sheetViews>
  <sheetFormatPr defaultColWidth="9" defaultRowHeight="23.25" customHeight="1"/>
  <cols>
    <col min="1" max="1" width="6" style="1" customWidth="1"/>
    <col min="2" max="2" width="25.5546875" style="1" customWidth="1"/>
    <col min="3" max="3" width="21.44140625" style="1" customWidth="1"/>
    <col min="4" max="4" width="16.5546875" style="1" customWidth="1"/>
    <col min="5" max="5" width="17.44140625" style="2" customWidth="1"/>
    <col min="6" max="6" width="19.44140625" style="2" customWidth="1"/>
    <col min="7" max="7" width="3" style="1" customWidth="1"/>
    <col min="8" max="8" width="5.5546875" style="1" customWidth="1"/>
    <col min="9" max="9" width="25.44140625" style="1" customWidth="1"/>
    <col min="10" max="10" width="22.6640625" style="1" customWidth="1"/>
    <col min="11" max="11" width="20.77734375" style="1" customWidth="1"/>
    <col min="12" max="12" width="18.5546875" style="1" customWidth="1"/>
    <col min="13" max="13" width="19" style="1" customWidth="1"/>
    <col min="14" max="14" width="20.5546875" style="1" customWidth="1"/>
    <col min="15" max="15" width="15" style="1" customWidth="1"/>
    <col min="16" max="16384" width="9" style="1"/>
  </cols>
  <sheetData>
    <row r="1" spans="1:15" ht="66" customHeight="1">
      <c r="A1" s="662" t="s">
        <v>6</v>
      </c>
      <c r="B1" s="662"/>
      <c r="C1" s="662"/>
      <c r="D1" s="662"/>
      <c r="E1" s="662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5" t="s">
        <v>255</v>
      </c>
      <c r="B3" s="7" t="str">
        <f>LEFT(VLOOKUP("A*",ROSTER!H24:H70,1,0),4)</f>
        <v>A869</v>
      </c>
      <c r="C3" s="7"/>
      <c r="D3" s="8"/>
      <c r="E3" s="666">
        <f>ROSTER!H24</f>
        <v>46147</v>
      </c>
      <c r="F3" s="666"/>
      <c r="G3" s="9"/>
      <c r="J3" s="10"/>
      <c r="K3" s="10"/>
    </row>
    <row r="4" spans="1:15" ht="14.85" customHeight="1">
      <c r="A4" s="11"/>
      <c r="B4" s="12" t="s">
        <v>257</v>
      </c>
      <c r="C4" s="19" t="str">
        <f>INDEX(ROSTER!$B$25:$B$150,MATCH("*FM*",ROSTER!H$25:H$227,0),1)</f>
        <v>Hứa Quang Trung</v>
      </c>
      <c r="D4" s="14" t="s">
        <v>258</v>
      </c>
      <c r="E4" s="15" t="str">
        <f>INDEX(ROSTER!$AL$25:$AL$211,MATCH('5'!C4,ROSTER!$B$25:$B$150,0),1)</f>
        <v>0937387889</v>
      </c>
      <c r="F4" s="2" t="s">
        <v>259</v>
      </c>
      <c r="G4" s="16"/>
      <c r="H4" s="17"/>
      <c r="I4" s="18" t="s">
        <v>260</v>
      </c>
      <c r="J4" s="19" t="str">
        <f>INDEX(ROSTER!$B$25:$B$150,MATCH("*TECH*",ROSTER!H$25:H$227,0),1)</f>
        <v>Huỳnh Tố Như</v>
      </c>
      <c r="K4" s="20" t="s">
        <v>258</v>
      </c>
      <c r="L4" s="34" t="str">
        <f>INDEX(ROSTER!$AL$25:$AL$211,MATCH('5'!J4,ROSTER!$B$25:$B$150,0),1)</f>
        <v>0702785789</v>
      </c>
    </row>
    <row r="5" spans="1:15" ht="14.85" customHeight="1">
      <c r="A5" s="11"/>
      <c r="B5" s="18" t="s">
        <v>262</v>
      </c>
      <c r="C5" s="19" t="str">
        <f>INDEX(ROSTER!$B$25:$B$150,MATCH("*QC*",ROSTER!H$25:H$227,0),1)</f>
        <v>Trần Phương</v>
      </c>
      <c r="D5" s="20" t="s">
        <v>258</v>
      </c>
      <c r="E5" s="178">
        <f>INDEX(ROSTER!$AL$25:$AL$211,MATCH('5'!C5,ROSTER!$B$25:$B$150,0),1)</f>
        <v>84986222241</v>
      </c>
      <c r="F5" s="21"/>
      <c r="G5" s="16"/>
      <c r="H5" s="17"/>
      <c r="I5" s="18" t="s">
        <v>263</v>
      </c>
      <c r="J5" s="19" t="str">
        <f>INDEX(ROSTER!$B$25:$B$150,MATCH("*PPC1*",ROSTER!H$25:H$227,0),1)</f>
        <v>Vũ Tuấn Tú</v>
      </c>
      <c r="K5" s="20" t="s">
        <v>258</v>
      </c>
      <c r="L5" s="34" t="str">
        <f>INDEX(ROSTER!$AL$25:$AL$211,MATCH('5'!J5,ROSTER!$B$25:$B$150,0),1)</f>
        <v>0774768007</v>
      </c>
    </row>
    <row r="6" spans="1:15" ht="14.85" customHeight="1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  <c r="O6" s="31" t="s">
        <v>261</v>
      </c>
    </row>
    <row r="7" spans="1:15" ht="14.85" customHeight="1">
      <c r="A7" s="26"/>
      <c r="B7" s="660" t="str">
        <f>$B$3&amp;"-EC"</f>
        <v>A869-EC</v>
      </c>
      <c r="C7" s="682"/>
      <c r="D7" s="27"/>
      <c r="E7" s="27"/>
      <c r="F7" s="28"/>
      <c r="G7" s="29"/>
      <c r="H7" s="26"/>
      <c r="I7" s="660" t="s">
        <v>572</v>
      </c>
      <c r="J7" s="682"/>
      <c r="K7" s="505"/>
      <c r="L7" s="34"/>
      <c r="M7" s="34"/>
      <c r="O7" s="31" t="s">
        <v>270</v>
      </c>
    </row>
    <row r="8" spans="1:15" ht="14.85" customHeight="1">
      <c r="A8" s="499">
        <f>IF(B8="","",ROW(A1))</f>
        <v>1</v>
      </c>
      <c r="B8" s="499" t="str">
        <f t="array" ref="B8">IFERROR(INDEX(ROSTER!$B$24:$B$150,MATCH(1,INDEX(($B$7=ROSTER!H$24:H$151)*(COUNTIFS(B$7:B7,ROSTER!$B$24:$B$150)=0),0,1),0),1),"")</f>
        <v>Phạm Ngọc Anh</v>
      </c>
      <c r="C8" s="499" t="str">
        <f>IFERROR(INDEX(ROSTER!$C$24:$C$151,MATCH('5'!$B8,ROSTER!$B$24:$B$150,0),1),"")</f>
        <v>VAE01348</v>
      </c>
      <c r="D8" s="499" t="str">
        <f>IFERROR(INDEX(ROSTER!$AK$23:$AK$135,MATCH('5'!$B8,ROSTER!$B$23:$B$150,0),1),"")</f>
        <v>B1 787</v>
      </c>
      <c r="E8" s="499" t="str">
        <f>IFERROR(INDEX(ROSTER!$AL$23:$AL$135,MATCH('5'!$B8,ROSTER!$B$23:$B$150,0),1),"")</f>
        <v>0902153933</v>
      </c>
      <c r="F8" s="499" t="s">
        <v>270</v>
      </c>
      <c r="G8" s="29"/>
      <c r="H8" s="499">
        <f>IF(I8="","",ROW(H1))</f>
        <v>1</v>
      </c>
      <c r="I8" s="499" t="str">
        <f>IFERROR(INDEX(ROSTER!$B$24:$B$150,MATCH(1,INDEX(($I$7=ROSTER!H$24:H$151)*(COUNTIFS(I$7:I7,ROSTER!$B$24:$B$150)=0),0,1),0),1),"")</f>
        <v>Lộc Đức  Hiền</v>
      </c>
      <c r="J8" s="314" t="str">
        <f>IFERROR(INDEX(ROSTER!$C$24:$C$150,MATCH($I8,ROSTER!$B$24:$B$150,0),1),"")</f>
        <v>VAE02379</v>
      </c>
      <c r="K8" s="238" t="str">
        <f>IFERROR(INDEX(ROSTER!$AK$24:$AK$150,MATCH($I8,ROSTER!$B$24:$B$150,0),1),"")</f>
        <v>B1 787</v>
      </c>
      <c r="L8" s="238" t="str">
        <f>IFERROR(INDEX(ROSTER!$AL$23:$AL$150,MATCH($I8,ROSTER!$B$23:$B$150,0),1),"")</f>
        <v>0896961686</v>
      </c>
      <c r="M8" s="499" t="s">
        <v>430</v>
      </c>
      <c r="O8" s="31" t="s">
        <v>271</v>
      </c>
    </row>
    <row r="9" spans="1:15" ht="14.85" customHeight="1">
      <c r="A9" s="499">
        <f t="shared" ref="A9:A20" si="0">IF(B9="","",ROW(A2))</f>
        <v>2</v>
      </c>
      <c r="B9" s="499" t="str">
        <f t="array" ref="B9">IFERROR(INDEX(ROSTER!$B$24:$B$150,MATCH(1,INDEX(($B$7=ROSTER!H$24:H$151)*(COUNTIFS(B$7:B8,ROSTER!$B$24:$B$150)=0),0,1),0),1),"")</f>
        <v>Hoàng Sơn Hà</v>
      </c>
      <c r="C9" s="499" t="str">
        <f>IFERROR(INDEX(ROSTER!$C$24:$C$151,MATCH('5'!$B9,ROSTER!$B$24:$B$150,0),1),"")</f>
        <v>VAE00725</v>
      </c>
      <c r="D9" s="499" t="str">
        <f>IFERROR(INDEX(ROSTER!$AK$23:$AK$135,MATCH('5'!$B9,ROSTER!$B$23:$B$150,0),1),"")</f>
        <v>B1 787</v>
      </c>
      <c r="E9" s="499" t="str">
        <f>IFERROR(INDEX(ROSTER!$AL$23:$AL$135,MATCH('5'!$B9,ROSTER!$B$23:$B$150,0),1),"")</f>
        <v>0904321509</v>
      </c>
      <c r="F9" s="500"/>
      <c r="G9" s="29"/>
      <c r="H9" s="499">
        <f t="shared" ref="H9:H12" si="1">IF(I9="","",ROW(H2))</f>
        <v>2</v>
      </c>
      <c r="I9" s="499" t="str">
        <f>IFERROR(INDEX(ROSTER!$B$24:$B$150,MATCH(1,INDEX(($I$7=ROSTER!H$24:H$151)*(COUNTIFS(I$7:I8,ROSTER!$B$24:$B$150)=0),0,1),0),1),"")</f>
        <v>Phạm Hùng</v>
      </c>
      <c r="J9" s="314" t="str">
        <f>IFERROR(INDEX(ROSTER!$C$24:$C$150,MATCH($I9,ROSTER!$B$24:$B$150,0),1),"")</f>
        <v>VAE01771</v>
      </c>
      <c r="K9" s="238" t="str">
        <f>IFERROR(INDEX(ROSTER!$AK$24:$AK$150,MATCH($I9,ROSTER!$B$24:$B$150,0),1),"")</f>
        <v>QM AF</v>
      </c>
      <c r="L9" s="238" t="str">
        <f>IFERROR(INDEX(ROSTER!$AL$23:$AL$150,MATCH($I9,ROSTER!$B$23:$B$150,0),1),"")</f>
        <v>0908489886</v>
      </c>
      <c r="M9" s="683" t="s">
        <v>573</v>
      </c>
      <c r="O9" s="31"/>
    </row>
    <row r="10" spans="1:15" ht="14.85" customHeight="1">
      <c r="A10" s="499">
        <f t="shared" si="0"/>
        <v>3</v>
      </c>
      <c r="B10" s="499" t="str">
        <f t="array" ref="B10">IFERROR(INDEX(ROSTER!$B$24:$B$150,MATCH(1,INDEX(($B$7=ROSTER!H$24:H$151)*(COUNTIFS(B$7:B9,ROSTER!$B$24:$B$150)=0),0,1),0),1),"")</f>
        <v>Hồ Sĩ Út</v>
      </c>
      <c r="C10" s="499" t="str">
        <f>IFERROR(INDEX(ROSTER!$C$24:$C$151,MATCH('5'!$B10,ROSTER!$B$24:$B$150,0),1),"")</f>
        <v>VAE02854</v>
      </c>
      <c r="D10" s="499" t="str">
        <f>IFERROR(INDEX(ROSTER!$AK$23:$AK$135,MATCH('5'!$B10,ROSTER!$B$23:$B$150,0),1),"")</f>
        <v>B1 787</v>
      </c>
      <c r="E10" s="499" t="str">
        <f>IFERROR(INDEX(ROSTER!$AL$23:$AL$135,MATCH('5'!$B10,ROSTER!$B$23:$B$150,0),1),"")</f>
        <v>0344242223</v>
      </c>
      <c r="F10" s="499"/>
      <c r="G10" s="29"/>
      <c r="H10" s="499">
        <f t="shared" si="1"/>
        <v>3</v>
      </c>
      <c r="I10" s="499" t="str">
        <f>IFERROR(INDEX(ROSTER!$B$24:$B$150,MATCH(1,INDEX(($I$7=ROSTER!H$24:H$151)*(COUNTIFS(I$7:I9,ROSTER!$B$24:$B$150)=0),0,1),0),1),"")</f>
        <v>Dương Minh Tuấn</v>
      </c>
      <c r="J10" s="314" t="str">
        <f>IFERROR(INDEX(ROSTER!$C$24:$C$150,MATCH($I10,ROSTER!$B$24:$B$150,0),1),"")</f>
        <v>VAE04035</v>
      </c>
      <c r="K10" s="238" t="str">
        <f>IFERROR(INDEX(ROSTER!$AK$24:$AK$150,MATCH($I10,ROSTER!$B$24:$B$150,0),1),"")</f>
        <v>MECH</v>
      </c>
      <c r="L10" s="238" t="str">
        <f>IFERROR(INDEX(ROSTER!$AL$23:$AL$150,MATCH($I10,ROSTER!$B$23:$B$150,0),1),"")</f>
        <v>0938930981</v>
      </c>
      <c r="M10" s="684"/>
      <c r="O10" s="31"/>
    </row>
    <row r="11" spans="1:15" ht="14.85" customHeight="1">
      <c r="A11" s="499">
        <f t="shared" si="0"/>
        <v>4</v>
      </c>
      <c r="B11" s="499" t="str">
        <f t="array" ref="B11">IFERROR(INDEX(ROSTER!$B$24:$B$150,MATCH(1,INDEX(($B$7=ROSTER!H$24:H$151)*(COUNTIFS(B$7:B10,ROSTER!$B$24:$B$150)=0),0,1),0),1),"")</f>
        <v>Nguyễn Tiến Thịnh</v>
      </c>
      <c r="C11" s="499" t="str">
        <f>IFERROR(INDEX(ROSTER!$C$24:$C$151,MATCH('5'!$B11,ROSTER!$B$24:$B$150,0),1),"")</f>
        <v>VAE02736</v>
      </c>
      <c r="D11" s="499" t="str">
        <f>IFERROR(INDEX(ROSTER!$AK$23:$AK$135,MATCH('5'!$B11,ROSTER!$B$23:$B$150,0),1),"")</f>
        <v>B2 787</v>
      </c>
      <c r="E11" s="499" t="str">
        <f>IFERROR(INDEX(ROSTER!$AL$23:$AL$135,MATCH('5'!$B11,ROSTER!$B$23:$B$150,0),1),"")</f>
        <v>0907669646</v>
      </c>
      <c r="F11" s="499"/>
      <c r="G11" s="29"/>
      <c r="H11" s="499">
        <f t="shared" si="1"/>
        <v>4</v>
      </c>
      <c r="I11" s="499" t="str">
        <f>IFERROR(INDEX(ROSTER!$B$24:$B$150,MATCH(1,INDEX(($I$7=ROSTER!H$24:H$151)*(COUNTIFS(I$7:I10,ROSTER!$B$24:$B$150)=0),0,1),0),1),"")</f>
        <v>Trương Vũ Chung</v>
      </c>
      <c r="J11" s="260" t="str">
        <f>IFERROR(INDEX(ROSTER!$C$24:$C$150,MATCH($I11,ROSTER!$B$24:$B$150,0),1),"")</f>
        <v>VAE04026</v>
      </c>
      <c r="K11" s="261" t="str">
        <f>IFERROR(INDEX(ROSTER!$AK$24:$AK$150,MATCH($I11,ROSTER!$B$24:$B$150,0),1),"")</f>
        <v>MECH</v>
      </c>
      <c r="L11" s="261" t="str">
        <f>IFERROR(INDEX(ROSTER!$AL$23:$AL$150,MATCH($I11,ROSTER!$B$23:$B$150,0),1),"")</f>
        <v>0394163748</v>
      </c>
      <c r="M11" s="684"/>
      <c r="O11" s="31"/>
    </row>
    <row r="12" spans="1:15" ht="16.5" customHeight="1">
      <c r="A12" s="499">
        <f t="shared" si="0"/>
        <v>5</v>
      </c>
      <c r="B12" s="499" t="str">
        <f t="array" ref="B12">IFERROR(INDEX(ROSTER!$B$24:$B$150,MATCH(1,INDEX(($B$7=ROSTER!H$24:H$151)*(COUNTIFS(B$7:B11,ROSTER!$B$24:$B$150)=0),0,1),0),1),"")</f>
        <v>Võ Tiến Dũng</v>
      </c>
      <c r="C12" s="499" t="str">
        <f>IFERROR(INDEX(ROSTER!$C$24:$C$151,MATCH('5'!$B12,ROSTER!$B$24:$B$150,0),1),"")</f>
        <v>VAE00749</v>
      </c>
      <c r="D12" s="499" t="str">
        <f>IFERROR(INDEX(ROSTER!$AK$23:$AK$135,MATCH('5'!$B12,ROSTER!$B$23:$B$150,0),1),"")</f>
        <v>QM 787</v>
      </c>
      <c r="E12" s="499" t="str">
        <f>IFERROR(INDEX(ROSTER!$AL$23:$AL$135,MATCH('5'!$B12,ROSTER!$B$23:$B$150,0),1),"")</f>
        <v>0375121297</v>
      </c>
      <c r="F12" s="499"/>
      <c r="G12" s="29"/>
      <c r="H12" s="499">
        <f t="shared" si="1"/>
        <v>5</v>
      </c>
      <c r="I12" s="499" t="str">
        <f>IFERROR(INDEX(ROSTER!$B$24:$B$150,MATCH(1,INDEX(($I$7=ROSTER!H$24:H$151)*(COUNTIFS(I$7:I11,ROSTER!$B$24:$B$150)=0),0,1),0),1),"")</f>
        <v>Lê Trần Thiên Cương</v>
      </c>
      <c r="J12" s="314" t="str">
        <f>IFERROR(INDEX(ROSTER!$C$24:$C$150,MATCH($I12,ROSTER!$B$24:$B$150,0),1),"")</f>
        <v>VAE04203</v>
      </c>
      <c r="K12" s="238" t="str">
        <f>IFERROR(INDEX(ROSTER!$AK$24:$AK$150,MATCH($I12,ROSTER!$B$24:$B$150,0),1),"")</f>
        <v>MECH</v>
      </c>
      <c r="L12" s="238" t="str">
        <f>IFERROR(INDEX(ROSTER!$AL$23:$AL$150,MATCH($I12,ROSTER!$B$23:$B$150,0),1),"")</f>
        <v>0867773318</v>
      </c>
      <c r="M12" s="685"/>
      <c r="O12" s="31"/>
    </row>
    <row r="13" spans="1:15" ht="18" customHeight="1">
      <c r="A13" s="499">
        <f t="shared" si="0"/>
        <v>6</v>
      </c>
      <c r="B13" s="499" t="str">
        <f t="array" ref="B13">IFERROR(INDEX(ROSTER!$B$24:$B$150,MATCH(1,INDEX(($B$7=ROSTER!H$24:H$151)*(COUNTIFS(B$7:B12,ROSTER!$B$24:$B$150)=0),0,1),0),1),"")</f>
        <v>Đoàn Mạnh Quyết</v>
      </c>
      <c r="C13" s="499" t="str">
        <f>IFERROR(INDEX(ROSTER!$C$24:$C$151,MATCH('5'!$B13,ROSTER!$B$24:$B$150,0),1),"")</f>
        <v>VAE00521</v>
      </c>
      <c r="D13" s="499" t="str">
        <f>IFERROR(INDEX(ROSTER!$AK$23:$AK$135,MATCH('5'!$B13,ROSTER!$B$23:$B$150,0),1),"")</f>
        <v>QM 787</v>
      </c>
      <c r="E13" s="499" t="str">
        <f>IFERROR(INDEX(ROSTER!$AL$23:$AL$135,MATCH('5'!$B13,ROSTER!$B$23:$B$150,0),1),"")</f>
        <v>0979789920</v>
      </c>
      <c r="F13" s="499"/>
      <c r="G13" s="29"/>
      <c r="H13" s="499">
        <f t="shared" ref="H13:H20" si="2">IF(I13="","",ROW(H6))</f>
        <v>6</v>
      </c>
      <c r="I13" s="499" t="str">
        <f>IFERROR(INDEX(ROSTER!$B$24:$B$150,MATCH(1,INDEX(($I$7=ROSTER!H$24:H$151)*(COUNTIFS(I$7:I12,ROSTER!$B$24:$B$150)=0),0,1),0),1),"")</f>
        <v>Phạm Xuân Tùng</v>
      </c>
      <c r="J13" s="314" t="str">
        <f>IFERROR(INDEX(ROSTER!$C$24:$C$150,MATCH($I13,ROSTER!$B$24:$B$150,0),1),"")</f>
        <v>VAE04204</v>
      </c>
      <c r="K13" s="238" t="str">
        <f>IFERROR(INDEX(ROSTER!$AK$24:$AK$150,MATCH($I13,ROSTER!$B$24:$B$150,0),1),"")</f>
        <v>MECH</v>
      </c>
      <c r="L13" s="238" t="str">
        <f>IFERROR(INDEX(ROSTER!$AL$23:$AL$150,MATCH($I13,ROSTER!$B$23:$B$150,0),1),"")</f>
        <v>0328230801</v>
      </c>
      <c r="M13" s="232"/>
      <c r="O13" s="31"/>
    </row>
    <row r="14" spans="1:15" ht="14.85" customHeight="1">
      <c r="A14" s="499">
        <f t="shared" si="0"/>
        <v>7</v>
      </c>
      <c r="B14" s="499" t="str">
        <f t="array" ref="B14">IFERROR(INDEX(ROSTER!$B$24:$B$150,MATCH(1,INDEX(($B$7=ROSTER!H$24:H$151)*(COUNTIFS(B$7:B13,ROSTER!$B$24:$B$150)=0),0,1),0),1),"")</f>
        <v>Nguyễn Anh Tuấn</v>
      </c>
      <c r="C14" s="499" t="str">
        <f>IFERROR(INDEX(ROSTER!$C$24:$C$151,MATCH('5'!$B14,ROSTER!$B$24:$B$150,0),1),"")</f>
        <v>VAE02373</v>
      </c>
      <c r="D14" s="499" t="str">
        <f>IFERROR(INDEX(ROSTER!$AK$23:$AK$135,MATCH('5'!$B14,ROSTER!$B$23:$B$150,0),1),"")</f>
        <v>QM 787</v>
      </c>
      <c r="E14" s="499" t="str">
        <f>IFERROR(INDEX(ROSTER!$AL$23:$AL$135,MATCH('5'!$B14,ROSTER!$B$23:$B$150,0),1),"")</f>
        <v>0988034352</v>
      </c>
      <c r="F14" s="499"/>
      <c r="G14" s="29"/>
      <c r="H14" s="513" t="str">
        <f t="shared" si="2"/>
        <v/>
      </c>
      <c r="I14" s="237"/>
      <c r="J14" s="237"/>
      <c r="K14" s="238"/>
      <c r="L14" s="238"/>
      <c r="M14" s="241"/>
      <c r="O14" s="31"/>
    </row>
    <row r="15" spans="1:15" ht="14.85" customHeight="1">
      <c r="A15" s="499">
        <f t="shared" si="0"/>
        <v>8</v>
      </c>
      <c r="B15" s="499" t="str">
        <f t="array" ref="B15">IFERROR(INDEX(ROSTER!$B$24:$B$150,MATCH(1,INDEX(($B$7=ROSTER!H$24:H$151)*(COUNTIFS(B$7:B14,ROSTER!$B$24:$B$150)=0),0,1),0),1),"")</f>
        <v>Nguyễn Văn Thái</v>
      </c>
      <c r="C15" s="499" t="str">
        <f>IFERROR(INDEX(ROSTER!$C$24:$C$151,MATCH('5'!$B15,ROSTER!$B$24:$B$150,0),1),"")</f>
        <v>VAE03591</v>
      </c>
      <c r="D15" s="499" t="str">
        <f>IFERROR(INDEX(ROSTER!$AK$23:$AK$135,MATCH('5'!$B15,ROSTER!$B$23:$B$150,0),1),"")</f>
        <v>QM PP</v>
      </c>
      <c r="E15" s="499" t="str">
        <f>IFERROR(INDEX(ROSTER!$AL$23:$AL$135,MATCH('5'!$B15,ROSTER!$B$23:$B$150,0),1),"")</f>
        <v>0938235487</v>
      </c>
      <c r="F15" s="499"/>
      <c r="G15" s="29"/>
      <c r="H15" s="316" t="s">
        <v>329</v>
      </c>
      <c r="I15" s="686" t="s">
        <v>292</v>
      </c>
      <c r="J15" s="687"/>
      <c r="K15" s="317"/>
      <c r="L15" s="317"/>
      <c r="M15" s="318" t="s">
        <v>8</v>
      </c>
      <c r="O15" s="31"/>
    </row>
    <row r="16" spans="1:15" ht="14.85" customHeight="1">
      <c r="A16" s="499">
        <f t="shared" si="0"/>
        <v>9</v>
      </c>
      <c r="B16" s="499" t="str">
        <f t="array" ref="B16">IFERROR(INDEX(ROSTER!$B$24:$B$150,MATCH(1,INDEX(($B$7=ROSTER!H$24:H$151)*(COUNTIFS(B$7:B15,ROSTER!$B$24:$B$150)=0),0,1),0),1),"")</f>
        <v>Vũ Quang Vinh</v>
      </c>
      <c r="C16" s="499" t="str">
        <f>IFERROR(INDEX(ROSTER!$C$24:$C$151,MATCH('5'!$B16,ROSTER!$B$24:$B$150,0),1),"")</f>
        <v>VAE03617</v>
      </c>
      <c r="D16" s="499" t="str">
        <f>IFERROR(INDEX(ROSTER!$AK$23:$AK$135,MATCH('5'!$B16,ROSTER!$B$23:$B$150,0),1),"")</f>
        <v>QM AF</v>
      </c>
      <c r="E16" s="499" t="str">
        <f>IFERROR(INDEX(ROSTER!$AL$23:$AL$135,MATCH('5'!$B16,ROSTER!$B$23:$B$150,0),1),"")</f>
        <v>0773781627</v>
      </c>
      <c r="F16" s="499"/>
      <c r="G16" s="29"/>
      <c r="H16" s="353">
        <v>1</v>
      </c>
      <c r="I16" s="514" t="s">
        <v>390</v>
      </c>
      <c r="J16" s="515" t="s">
        <v>391</v>
      </c>
      <c r="K16" s="516" t="s">
        <v>392</v>
      </c>
      <c r="L16" s="516">
        <v>973917913</v>
      </c>
      <c r="M16" s="319" t="s">
        <v>331</v>
      </c>
      <c r="O16" s="31"/>
    </row>
    <row r="17" spans="1:15" ht="14.85" customHeight="1">
      <c r="A17" s="499">
        <f t="shared" si="0"/>
        <v>10</v>
      </c>
      <c r="B17" s="499" t="str">
        <f t="array" ref="B17">IFERROR(INDEX(ROSTER!$B$24:$B$150,MATCH(1,INDEX(($B$7=ROSTER!H$24:H$151)*(COUNTIFS(B$7:B16,ROSTER!$B$24:$B$150)=0),0,1),0),1),"")</f>
        <v>Nguyễn Thành Trung</v>
      </c>
      <c r="C17" s="499" t="str">
        <f>IFERROR(INDEX(ROSTER!$C$24:$C$151,MATCH('5'!$B17,ROSTER!$B$24:$B$150,0),1),"")</f>
        <v>VAE04031</v>
      </c>
      <c r="D17" s="499" t="str">
        <f>IFERROR(INDEX(ROSTER!$AK$23:$AK$135,MATCH('5'!$B17,ROSTER!$B$23:$B$150,0),1),"")</f>
        <v>MECH</v>
      </c>
      <c r="E17" s="499" t="str">
        <f>IFERROR(INDEX(ROSTER!$AL$23:$AL$135,MATCH('5'!$B17,ROSTER!$B$23:$B$150,0),1),"")</f>
        <v>0962516841</v>
      </c>
      <c r="F17" s="499" t="s">
        <v>309</v>
      </c>
      <c r="G17" s="29"/>
      <c r="H17" s="353"/>
      <c r="I17" s="686" t="s">
        <v>301</v>
      </c>
      <c r="J17" s="687"/>
      <c r="K17" s="317"/>
      <c r="L17" s="317"/>
      <c r="M17" s="318" t="s">
        <v>8</v>
      </c>
      <c r="O17" s="31"/>
    </row>
    <row r="18" spans="1:15" ht="14.85" customHeight="1">
      <c r="A18" s="499">
        <f t="shared" si="0"/>
        <v>11</v>
      </c>
      <c r="B18" s="499" t="str">
        <f t="array" ref="B18">IFERROR(INDEX(ROSTER!$B$24:$B$150,MATCH(1,INDEX(($B$7=ROSTER!H$24:H$151)*(COUNTIFS(B$7:B17,ROSTER!$B$24:$B$150)=0),0,1),0),1),"")</f>
        <v>Nguyễn Minh Đức</v>
      </c>
      <c r="C18" s="499" t="str">
        <f>IFERROR(INDEX(ROSTER!$C$24:$C$151,MATCH('5'!$B18,ROSTER!$B$24:$B$150,0),1),"")</f>
        <v>VAE04018</v>
      </c>
      <c r="D18" s="499" t="str">
        <f>IFERROR(INDEX(ROSTER!$AK$23:$AK$135,MATCH('5'!$B18,ROSTER!$B$23:$B$150,0),1),"")</f>
        <v xml:space="preserve">EA 787 </v>
      </c>
      <c r="E18" s="499" t="str">
        <f>IFERROR(INDEX(ROSTER!$AL$23:$AL$135,MATCH('5'!$B18,ROSTER!$B$23:$B$150,0),1),"")</f>
        <v>0907548998</v>
      </c>
      <c r="F18" s="499" t="s">
        <v>309</v>
      </c>
      <c r="G18" s="29"/>
      <c r="H18" s="353">
        <v>1</v>
      </c>
      <c r="I18" s="517" t="s">
        <v>461</v>
      </c>
      <c r="J18" s="518" t="s">
        <v>462</v>
      </c>
      <c r="K18" s="516" t="s">
        <v>398</v>
      </c>
      <c r="L18" s="516">
        <v>949517171</v>
      </c>
      <c r="M18" s="319" t="s">
        <v>331</v>
      </c>
      <c r="O18" s="31"/>
    </row>
    <row r="19" spans="1:15" ht="14.85" customHeight="1">
      <c r="A19" s="499">
        <f t="shared" si="0"/>
        <v>12</v>
      </c>
      <c r="B19" s="499" t="str">
        <f t="array" ref="B19">IFERROR(INDEX(ROSTER!$B$24:$B$150,MATCH(1,INDEX(($B$7=ROSTER!H$24:H$151)*(COUNTIFS(B$7:B18,ROSTER!$B$24:$B$150)=0),0,1),0),1),"")</f>
        <v>Thân Minh Nguyên</v>
      </c>
      <c r="C19" s="499" t="str">
        <f>IFERROR(INDEX(ROSTER!$C$24:$C$151,MATCH('5'!$B19,ROSTER!$B$24:$B$150,0),1),"")</f>
        <v>VAE04211</v>
      </c>
      <c r="D19" s="499" t="str">
        <f>IFERROR(INDEX(ROSTER!$AK$23:$AK$135,MATCH('5'!$B19,ROSTER!$B$23:$B$150,0),1),"")</f>
        <v>MECH</v>
      </c>
      <c r="E19" s="499" t="str">
        <f>IFERROR(INDEX(ROSTER!$AL$23:$AL$135,MATCH('5'!$B19,ROSTER!$B$23:$B$150,0),1),"")</f>
        <v>0366492128</v>
      </c>
      <c r="F19" s="499" t="s">
        <v>261</v>
      </c>
      <c r="G19" s="29"/>
      <c r="H19" s="353">
        <v>2</v>
      </c>
      <c r="I19" s="360" t="s">
        <v>333</v>
      </c>
      <c r="J19" s="359" t="s">
        <v>334</v>
      </c>
      <c r="K19" s="359" t="s">
        <v>335</v>
      </c>
      <c r="L19" s="359">
        <v>903817417</v>
      </c>
      <c r="M19" s="318" t="s">
        <v>336</v>
      </c>
      <c r="O19" s="31"/>
    </row>
    <row r="20" spans="1:15" ht="14.85" customHeight="1">
      <c r="A20" s="499">
        <f t="shared" si="0"/>
        <v>13</v>
      </c>
      <c r="B20" s="499" t="str">
        <f t="array" ref="B20">IFERROR(INDEX(ROSTER!$B$24:$B$150,MATCH(1,INDEX(($B$7=ROSTER!H$24:H$151)*(COUNTIFS(B$7:B19,ROSTER!$B$24:$B$150)=0),0,1),0),1),"")</f>
        <v>Huỳnh Quang Tú</v>
      </c>
      <c r="C20" s="499" t="str">
        <f>IFERROR(INDEX(ROSTER!$C$24:$C$151,MATCH('5'!$B20,ROSTER!$B$24:$B$150,0),1),"")</f>
        <v>VAE04022</v>
      </c>
      <c r="D20" s="499">
        <f>IFERROR(INDEX(ROSTER!$AK$23:$AK$135,MATCH('5'!$B20,ROSTER!$B$23:$B$150,0),1),"")</f>
        <v>0</v>
      </c>
      <c r="E20" s="499">
        <f>IFERROR(INDEX(ROSTER!$AL$23:$AL$135,MATCH('5'!$B20,ROSTER!$B$23:$B$150,0),1),"")</f>
        <v>0</v>
      </c>
      <c r="F20" s="499" t="s">
        <v>261</v>
      </c>
      <c r="G20" s="29"/>
      <c r="H20" s="510" t="str">
        <f t="shared" si="2"/>
        <v/>
      </c>
      <c r="I20" s="511"/>
      <c r="J20" s="511"/>
      <c r="K20" s="245"/>
      <c r="L20" s="245"/>
      <c r="M20" s="512"/>
      <c r="O20" s="31"/>
    </row>
    <row r="21" spans="1:15" ht="14.85" customHeight="1">
      <c r="A21" s="499" t="str">
        <f t="shared" ref="A21:A22" si="3">IF(B21="","",ROW(A14))</f>
        <v/>
      </c>
      <c r="B21" s="499" t="str">
        <f t="array" ref="B21">IFERROR(INDEX(ROSTER!$B$24:$B$150,MATCH(1,INDEX(($B$7=ROSTER!H$24:H$151)*(COUNTIFS(B$7:B20,ROSTER!$B$24:$B$150)=0),0,1),0),1),"")</f>
        <v/>
      </c>
      <c r="C21" s="499" t="str">
        <f>IFERROR(INDEX(ROSTER!$C$24:$C$151,MATCH('5'!$B21,ROSTER!$B$24:$B$150,0),1),"")</f>
        <v/>
      </c>
      <c r="D21" s="499" t="str">
        <f>IFERROR(INDEX(ROSTER!$AK$23:$AK$135,MATCH('5'!$B21,ROSTER!$B$23:$B$150,0),1),"")</f>
        <v/>
      </c>
      <c r="E21" s="499" t="str">
        <f>IFERROR(INDEX(ROSTER!$AL$23:$AL$135,MATCH('5'!$B21,ROSTER!$B$23:$B$150,0),1),"")</f>
        <v/>
      </c>
      <c r="F21" s="499"/>
      <c r="G21" s="29"/>
      <c r="H21" s="499"/>
      <c r="I21" s="688" t="s">
        <v>345</v>
      </c>
      <c r="J21" s="689"/>
      <c r="K21" s="238"/>
      <c r="L21" s="238"/>
      <c r="M21" s="238"/>
      <c r="O21" s="31"/>
    </row>
    <row r="22" spans="1:15" ht="14.85" customHeight="1">
      <c r="A22" s="499" t="str">
        <f t="shared" si="3"/>
        <v/>
      </c>
      <c r="B22" s="499" t="str">
        <f t="array" ref="B22">IFERROR(INDEX(ROSTER!$B$24:$B$150,MATCH(1,INDEX(($B$7=ROSTER!H$24:H$151)*(COUNTIFS(B$7:B21,ROSTER!$B$24:$B$150)=0),0,1),0),1),"")</f>
        <v/>
      </c>
      <c r="C22" s="499" t="str">
        <f>IFERROR(INDEX(ROSTER!$C$24:$C$151,MATCH('5'!$B22,ROSTER!$B$24:$B$150,0),1),"")</f>
        <v/>
      </c>
      <c r="D22" s="499" t="str">
        <f>IFERROR(INDEX(ROSTER!$AK$23:$AK$135,MATCH('5'!$B22,ROSTER!$B$23:$B$150,0),1),"")</f>
        <v/>
      </c>
      <c r="E22" s="499" t="str">
        <f>IFERROR(INDEX(ROSTER!$AL$23:$AL$135,MATCH('5'!$B22,ROSTER!$B$23:$B$150,0),1),"")</f>
        <v/>
      </c>
      <c r="F22" s="499"/>
      <c r="G22" s="29"/>
      <c r="H22" s="238">
        <v>1</v>
      </c>
      <c r="I22" s="237" t="s">
        <v>575</v>
      </c>
      <c r="J22" s="237"/>
      <c r="K22" s="238" t="s">
        <v>345</v>
      </c>
      <c r="L22" s="519" t="s">
        <v>483</v>
      </c>
      <c r="M22" s="238"/>
      <c r="O22" s="31"/>
    </row>
    <row r="23" spans="1:15" ht="17.7" customHeight="1">
      <c r="A23" s="232"/>
      <c r="B23" s="660" t="str">
        <f>$B$3&amp;"-ALL"</f>
        <v>A869-ALL</v>
      </c>
      <c r="C23" s="682"/>
      <c r="D23" s="91" t="str">
        <f>IFERROR(INDEX(ROSTER!$AK$23:$AK$135,MATCH('5'!$B23,ROSTER!$B$23:$B$150,0),1),"")</f>
        <v/>
      </c>
      <c r="E23" s="177" t="str">
        <f>IFERROR(INDEX(ROSTER!$AL$23:$AL$135,MATCH('5'!$B23,ROSTER!$B$23:$B$150,0),1),"")</f>
        <v/>
      </c>
      <c r="F23" s="230"/>
      <c r="G23" s="29"/>
      <c r="H23" s="243"/>
      <c r="I23" s="239"/>
      <c r="J23" s="239"/>
      <c r="K23" s="240"/>
      <c r="L23" s="240"/>
      <c r="M23" s="240"/>
      <c r="O23" s="31"/>
    </row>
    <row r="24" spans="1:15" ht="19.5" customHeight="1">
      <c r="A24" s="499">
        <f>IF(B24="","",ROW(A1))</f>
        <v>1</v>
      </c>
      <c r="B24" s="499" t="str">
        <f>IFERROR(INDEX(ROSTER!$B$24:$B$150,MATCH(1,INDEX(($B$23=ROSTER!H$24:H$151)*(COUNTIFS(B$7:B23,ROSTER!$B$24:$B$150)=0),0,1),0),1),"")</f>
        <v>Vũ Văn Mạnh</v>
      </c>
      <c r="C24" s="499" t="str">
        <f>IFERROR(INDEX(ROSTER!$C$24:$C$151,MATCH('5'!$B24,ROSTER!$B$24:$B$150,0),1),"")</f>
        <v>VAE03240</v>
      </c>
      <c r="D24" s="499" t="str">
        <f>IFERROR(INDEX(ROSTER!$AK$23:$AK$135,MATCH('5'!$B24,ROSTER!$B$23:$B$150,0),1),"")</f>
        <v>B1 B787/A321</v>
      </c>
      <c r="E24" s="501" t="str">
        <f>IFERROR(INDEX(ROSTER!$AL$23:$AL$135,MATCH('5'!$B24,ROSTER!$B$23:$B$150,0),1),"")</f>
        <v>0968697183</v>
      </c>
      <c r="F24" s="503"/>
      <c r="G24" s="29"/>
      <c r="H24" s="244"/>
      <c r="I24" s="234"/>
      <c r="J24" s="235"/>
      <c r="K24" s="235"/>
      <c r="L24" s="235"/>
      <c r="M24" s="236"/>
      <c r="O24" s="31"/>
    </row>
    <row r="25" spans="1:15" ht="22.95" customHeight="1">
      <c r="A25" s="499">
        <f t="shared" ref="A25:A31" si="4">IF(B25="","",ROW(A2))</f>
        <v>2</v>
      </c>
      <c r="B25" s="499" t="str">
        <f>IFERROR(INDEX(ROSTER!$B$24:$B$150,MATCH(1,INDEX(($B$23=ROSTER!H$24:H$151)*(COUNTIFS(B$7:B24,ROSTER!$B$24:$B$150)=0),0,1),0),1),"")</f>
        <v>Nguyễn Sỹ Tứ</v>
      </c>
      <c r="C25" s="499" t="str">
        <f>IFERROR(INDEX(ROSTER!$C$24:$C$151,MATCH('5'!$B25,ROSTER!$B$24:$B$150,0),1),"")</f>
        <v>VAE03275</v>
      </c>
      <c r="D25" s="499" t="str">
        <f>IFERROR(INDEX(ROSTER!$AK$23:$AK$135,MATCH('5'!$B25,ROSTER!$B$23:$B$150,0),1),"")</f>
        <v>B1 B787/A321</v>
      </c>
      <c r="E25" s="501" t="str">
        <f>IFERROR(INDEX(ROSTER!$AL$23:$AL$135,MATCH('5'!$B25,ROSTER!$B$23:$B$150,0),1),"")</f>
        <v>0356134372</v>
      </c>
      <c r="F25" s="499" t="s">
        <v>270</v>
      </c>
      <c r="G25" s="29"/>
      <c r="H25" s="244"/>
      <c r="I25" s="234"/>
      <c r="J25" s="235"/>
      <c r="K25" s="235"/>
      <c r="L25" s="235"/>
      <c r="M25" s="236"/>
      <c r="O25" s="31"/>
    </row>
    <row r="26" spans="1:15" ht="14.85" customHeight="1">
      <c r="A26" s="499">
        <f t="shared" si="4"/>
        <v>3</v>
      </c>
      <c r="B26" s="499" t="str">
        <f>IFERROR(INDEX(ROSTER!$B$24:$B$150,MATCH(1,INDEX(($B$23=ROSTER!H$24:H$151)*(COUNTIFS(B$7:B25,ROSTER!$B$24:$B$150)=0),0,1),0),1),"")</f>
        <v>Đoàn Văn Tú</v>
      </c>
      <c r="C26" s="499" t="str">
        <f>IFERROR(INDEX(ROSTER!$C$24:$C$151,MATCH('5'!$B26,ROSTER!$B$24:$B$150,0),1),"")</f>
        <v>VAE00256</v>
      </c>
      <c r="D26" s="499" t="str">
        <f>IFERROR(INDEX(ROSTER!$AK$23:$AK$135,MATCH('5'!$B26,ROSTER!$B$23:$B$150,0),1),"")</f>
        <v>B2 B787/A321</v>
      </c>
      <c r="E26" s="501" t="str">
        <f>IFERROR(INDEX(ROSTER!$AL$23:$AL$135,MATCH('5'!$B26,ROSTER!$B$23:$B$150,0),1),"")</f>
        <v>0917384394</v>
      </c>
      <c r="F26" s="503" t="s">
        <v>273</v>
      </c>
      <c r="G26" s="29"/>
      <c r="H26" s="245"/>
      <c r="I26" s="245"/>
      <c r="J26" s="245"/>
      <c r="K26" s="245"/>
      <c r="L26" s="245"/>
      <c r="M26" s="245"/>
      <c r="O26" s="31"/>
    </row>
    <row r="27" spans="1:15" ht="17.850000000000001" customHeight="1">
      <c r="A27" s="499">
        <f t="shared" si="4"/>
        <v>4</v>
      </c>
      <c r="B27" s="499" t="str">
        <f>IFERROR(INDEX(ROSTER!$B$24:$B$150,MATCH(1,INDEX(($B$23=ROSTER!H$24:H$151)*(COUNTIFS(B$7:B26,ROSTER!$B$24:$B$150)=0),0,1),0),1),"")</f>
        <v>Phạm Minh Tuấn</v>
      </c>
      <c r="C27" s="499" t="str">
        <f>IFERROR(INDEX(ROSTER!$C$24:$C$151,MATCH('5'!$B27,ROSTER!$B$24:$B$150,0),1),"")</f>
        <v>VAE00763</v>
      </c>
      <c r="D27" s="499" t="str">
        <f>IFERROR(INDEX(ROSTER!$AK$23:$AK$135,MATCH('5'!$B27,ROSTER!$B$23:$B$150,0),1),"")</f>
        <v>QM 787</v>
      </c>
      <c r="E27" s="501" t="str">
        <f>IFERROR(INDEX(ROSTER!$AL$23:$AL$135,MATCH('5'!$B27,ROSTER!$B$23:$B$150,0),1),"")</f>
        <v>0903128278</v>
      </c>
      <c r="F27" s="502"/>
      <c r="G27" s="29"/>
      <c r="H27" s="91"/>
      <c r="I27" s="239"/>
      <c r="J27" s="239"/>
      <c r="K27" s="91"/>
      <c r="L27" s="91"/>
      <c r="M27" s="91"/>
      <c r="O27" s="31"/>
    </row>
    <row r="28" spans="1:15" ht="19.5" customHeight="1">
      <c r="A28" s="499">
        <f t="shared" si="4"/>
        <v>5</v>
      </c>
      <c r="B28" s="499" t="str">
        <f>IFERROR(INDEX(ROSTER!$B$24:$B$150,MATCH(1,INDEX(($B$23=ROSTER!H$24:H$151)*(COUNTIFS(B$7:B27,ROSTER!$B$24:$B$150)=0),0,1),0),1),"")</f>
        <v>Đặng Quốc  Tú</v>
      </c>
      <c r="C28" s="499" t="str">
        <f>IFERROR(INDEX(ROSTER!$C$24:$C$151,MATCH('5'!$B28,ROSTER!$B$24:$B$150,0),1),"")</f>
        <v>VAE00733</v>
      </c>
      <c r="D28" s="499" t="str">
        <f>IFERROR(INDEX(ROSTER!$AK$23:$AK$135,MATCH('5'!$B28,ROSTER!$B$23:$B$150,0),1),"")</f>
        <v>QM 787</v>
      </c>
      <c r="E28" s="501" t="str">
        <f>IFERROR(INDEX(ROSTER!$AL$23:$AL$135,MATCH('5'!$B28,ROSTER!$B$23:$B$150,0),1),"")</f>
        <v>0988110968</v>
      </c>
      <c r="F28" s="499"/>
      <c r="G28" s="29"/>
      <c r="H28" s="91"/>
      <c r="I28" s="232"/>
      <c r="J28" s="91"/>
      <c r="K28" s="246"/>
      <c r="L28" s="247"/>
      <c r="M28" s="91"/>
      <c r="O28" s="31"/>
    </row>
    <row r="29" spans="1:15" ht="14.85" customHeight="1">
      <c r="A29" s="499">
        <f t="shared" si="4"/>
        <v>6</v>
      </c>
      <c r="B29" s="499" t="str">
        <f>IFERROR(INDEX(ROSTER!$B$24:$B$150,MATCH(1,INDEX(($B$23=ROSTER!H$24:H$151)*(COUNTIFS(B$7:B28,ROSTER!$B$24:$B$150)=0),0,1),0),1),"")</f>
        <v>Lê Hà Vinh</v>
      </c>
      <c r="C29" s="499" t="str">
        <f>IFERROR(INDEX(ROSTER!$C$24:$C$151,MATCH('5'!$B29,ROSTER!$B$24:$B$150,0),1),"")</f>
        <v>VAE03603</v>
      </c>
      <c r="D29" s="499" t="str">
        <f>IFERROR(INDEX(ROSTER!$AK$23:$AK$135,MATCH('5'!$B29,ROSTER!$B$23:$B$150,0),1),"")</f>
        <v>QM PP</v>
      </c>
      <c r="E29" s="501" t="str">
        <f>IFERROR(INDEX(ROSTER!$AL$23:$AL$135,MATCH('5'!$B29,ROSTER!$B$23:$B$150,0),1),"")</f>
        <v>0963322827</v>
      </c>
      <c r="F29" s="499" t="s">
        <v>261</v>
      </c>
      <c r="G29" s="29"/>
      <c r="H29" s="91"/>
      <c r="I29" s="91"/>
      <c r="J29" s="91"/>
      <c r="K29" s="91"/>
      <c r="L29" s="91"/>
      <c r="M29" s="91"/>
      <c r="O29" s="31" t="s">
        <v>272</v>
      </c>
    </row>
    <row r="30" spans="1:15" ht="19.5" customHeight="1">
      <c r="A30" s="499">
        <f t="shared" si="4"/>
        <v>7</v>
      </c>
      <c r="B30" s="499" t="str">
        <f>IFERROR(INDEX(ROSTER!$B$24:$B$150,MATCH(1,INDEX(($B$23=ROSTER!H$24:H$151)*(COUNTIFS(B$7:B29,ROSTER!$B$24:$B$150)=0),0,1),0),1),"")</f>
        <v>Nguyễn Mạnh Phố</v>
      </c>
      <c r="C30" s="499" t="str">
        <f>IFERROR(INDEX(ROSTER!$C$24:$C$151,MATCH('5'!$B30,ROSTER!$B$24:$B$150,0),1),"")</f>
        <v>VAE03605</v>
      </c>
      <c r="D30" s="499" t="str">
        <f>IFERROR(INDEX(ROSTER!$AK$23:$AK$135,MATCH('5'!$B30,ROSTER!$B$23:$B$150,0),1),"")</f>
        <v>QM AF</v>
      </c>
      <c r="E30" s="501" t="str">
        <f>IFERROR(INDEX(ROSTER!$AL$23:$AL$135,MATCH('5'!$B30,ROSTER!$B$23:$B$150,0),1),"")</f>
        <v>0829109358</v>
      </c>
      <c r="F30" s="499"/>
      <c r="G30" s="29"/>
      <c r="H30" s="91"/>
      <c r="I30" s="91"/>
      <c r="J30" s="91"/>
      <c r="K30" s="91"/>
      <c r="L30" s="91"/>
      <c r="M30" s="91"/>
      <c r="O30" s="31" t="s">
        <v>273</v>
      </c>
    </row>
    <row r="31" spans="1:15" ht="21" customHeight="1">
      <c r="A31" s="499">
        <f t="shared" si="4"/>
        <v>8</v>
      </c>
      <c r="B31" s="499" t="str">
        <f>IFERROR(INDEX(ROSTER!$B$24:$B$150,MATCH(1,INDEX(($B$23=ROSTER!H$24:H$151)*(COUNTIFS(B$7:B30,ROSTER!$B$24:$B$150)=0),0,1),0),1),"")</f>
        <v>Nguyễn Hữu Hoàng</v>
      </c>
      <c r="C31" s="499" t="str">
        <f>IFERROR(INDEX(ROSTER!$C$24:$C$151,MATCH('5'!$B31,ROSTER!$B$24:$B$150,0),1),"")</f>
        <v>VAE03618</v>
      </c>
      <c r="D31" s="499" t="str">
        <f>IFERROR(INDEX(ROSTER!$AK$23:$AK$135,MATCH('5'!$B31,ROSTER!$B$23:$B$150,0),1),"")</f>
        <v>EA 787/321</v>
      </c>
      <c r="E31" s="501" t="str">
        <f>IFERROR(INDEX(ROSTER!$AL$23:$AL$135,MATCH('5'!$B31,ROSTER!$B$23:$B$150,0),1),"")</f>
        <v>0937919456</v>
      </c>
      <c r="F31" s="499" t="s">
        <v>309</v>
      </c>
      <c r="G31" s="29"/>
      <c r="H31" s="91"/>
      <c r="I31" s="91"/>
      <c r="J31" s="91"/>
      <c r="K31" s="91"/>
      <c r="L31" s="91"/>
      <c r="M31" s="91"/>
      <c r="O31" s="31" t="s">
        <v>259</v>
      </c>
    </row>
    <row r="32" spans="1:15" ht="22.5" customHeight="1">
      <c r="A32" s="232" t="str">
        <f t="shared" ref="A32:A35" si="5">IF(B32="","",ROW(A9))</f>
        <v/>
      </c>
      <c r="B32" s="91" t="str">
        <f>IFERROR(INDEX(ROSTER!$B$24:$B$150,MATCH(1,INDEX(($B$23=ROSTER!H$24:H$151)*(COUNTIFS(B$7:B31,ROSTER!$B$24:$B$150)=0),0,1),0),1),"")</f>
        <v/>
      </c>
      <c r="C32" s="91" t="str">
        <f>IFERROR(INDEX(ROSTER!$C$24:$C$151,MATCH('5'!$B32,ROSTER!$B$24:$B$150,0),1),"")</f>
        <v/>
      </c>
      <c r="D32" s="91" t="str">
        <f>IFERROR(INDEX(ROSTER!$AK$23:$AK$135,MATCH('5'!$B32,ROSTER!$B$23:$B$150,0),1),"")</f>
        <v/>
      </c>
      <c r="E32" s="177" t="str">
        <f>IFERROR(INDEX(ROSTER!$AL$23:$AL$135,MATCH('5'!$B32,ROSTER!$B$23:$B$150,0),1),"")</f>
        <v/>
      </c>
      <c r="F32" s="230"/>
      <c r="G32" s="29"/>
      <c r="H32" s="91"/>
      <c r="I32" s="91"/>
      <c r="J32" s="91"/>
      <c r="K32" s="91"/>
      <c r="L32" s="91"/>
      <c r="M32" s="91"/>
      <c r="O32" s="31"/>
    </row>
    <row r="33" spans="1:15" ht="14.85" customHeight="1">
      <c r="A33" s="232" t="str">
        <f t="shared" si="5"/>
        <v/>
      </c>
      <c r="B33" s="91" t="str">
        <f>IFERROR(INDEX(ROSTER!$B$24:$B$150,MATCH(1,INDEX(($B$23=ROSTER!H$24:H$151)*(COUNTIFS(B$7:B32,ROSTER!$B$24:$B$150)=0),0,1),0),1),"")</f>
        <v/>
      </c>
      <c r="C33" s="91" t="str">
        <f>IFERROR(INDEX(ROSTER!$C$24:$C$151,MATCH('5'!$B33,ROSTER!$B$24:$B$150,0),1),"")</f>
        <v/>
      </c>
      <c r="D33" s="91" t="str">
        <f>IFERROR(INDEX(ROSTER!$AK$23:$AK$135,MATCH('5'!$B33,ROSTER!$B$23:$B$150,0),1),"")</f>
        <v/>
      </c>
      <c r="E33" s="177" t="str">
        <f>IFERROR(INDEX(ROSTER!$AL$23:$AL$135,MATCH('5'!$B33,ROSTER!$B$23:$B$150,0),1),"")</f>
        <v/>
      </c>
      <c r="F33" s="230"/>
      <c r="G33" s="29"/>
      <c r="H33" s="91"/>
      <c r="I33" s="91"/>
      <c r="J33" s="91"/>
      <c r="K33" s="91"/>
      <c r="L33" s="91"/>
      <c r="M33" s="91"/>
      <c r="O33" s="31"/>
    </row>
    <row r="34" spans="1:15" ht="14.85" customHeight="1">
      <c r="A34" s="232" t="str">
        <f t="shared" si="5"/>
        <v/>
      </c>
      <c r="B34" s="91" t="str">
        <f>IFERROR(INDEX(ROSTER!$B$24:$B$150,MATCH(1,INDEX(($B$23=ROSTER!H$24:H$151)*(COUNTIFS(B$7:B33,ROSTER!$B$24:$B$150)=0),0,1),0),1),"")</f>
        <v/>
      </c>
      <c r="C34" s="91" t="str">
        <f>IFERROR(INDEX(ROSTER!$C$24:$C$151,MATCH('5'!$B34,ROSTER!$B$24:$B$150,0),1),"")</f>
        <v/>
      </c>
      <c r="D34" s="91" t="str">
        <f>IFERROR(INDEX(ROSTER!$AK$23:$AK$135,MATCH('5'!$B34,ROSTER!$B$23:$B$150,0),1),"")</f>
        <v/>
      </c>
      <c r="E34" s="177" t="str">
        <f>IFERROR(INDEX(ROSTER!$AL$23:$AL$135,MATCH('5'!$B34,ROSTER!$B$23:$B$150,0),1),"")</f>
        <v/>
      </c>
      <c r="F34" s="230"/>
      <c r="G34" s="29"/>
      <c r="H34" s="91"/>
      <c r="I34" s="91"/>
      <c r="J34" s="91"/>
      <c r="K34" s="91"/>
      <c r="L34" s="91"/>
      <c r="M34" s="91"/>
      <c r="O34" s="31"/>
    </row>
    <row r="35" spans="1:15" ht="14.85" customHeight="1">
      <c r="A35" s="232" t="str">
        <f t="shared" si="5"/>
        <v/>
      </c>
      <c r="B35" s="91" t="str">
        <f>IFERROR(INDEX(ROSTER!$B$24:$B$150,MATCH(1,INDEX(($B$23=ROSTER!H$24:H$151)*(COUNTIFS(B$7:B34,ROSTER!$B$24:$B$150)=0),0,1),0),1),"")</f>
        <v/>
      </c>
      <c r="C35" s="91" t="str">
        <f>IFERROR(INDEX(ROSTER!$C$24:$C$151,MATCH('5'!$B35,ROSTER!$B$24:$B$150,0),1),"")</f>
        <v/>
      </c>
      <c r="D35" s="91" t="str">
        <f>IFERROR(INDEX(ROSTER!$AK$23:$AK$135,MATCH('5'!$B35,ROSTER!$B$23:$B$150,0),1),"")</f>
        <v/>
      </c>
      <c r="E35" s="177" t="str">
        <f>IFERROR(INDEX(ROSTER!$AL$23:$AL$135,MATCH('5'!$B35,ROSTER!$B$23:$B$150,0),1),"")</f>
        <v/>
      </c>
      <c r="F35" s="230"/>
      <c r="G35" s="29"/>
      <c r="H35" s="91"/>
      <c r="I35" s="91"/>
      <c r="J35" s="91"/>
      <c r="K35" s="91"/>
      <c r="L35" s="91"/>
      <c r="M35" s="91"/>
      <c r="O35" s="31" t="s">
        <v>280</v>
      </c>
    </row>
    <row r="36" spans="1:15" ht="14.85" customHeight="1">
      <c r="A36" s="232" t="str">
        <f t="shared" ref="A36:A39" si="6">IF(B36="","",ROW(A11))</f>
        <v/>
      </c>
      <c r="B36" s="91" t="str">
        <f>IFERROR(INDEX(ROSTER!$B$24:$B$150,MATCH(1,INDEX(($B$23=ROSTER!H$24:H$151)*(COUNTIFS(B$7:B35,ROSTER!$B$24:$B$150)=0),0,1),0),1),"")</f>
        <v/>
      </c>
      <c r="C36" s="91" t="str">
        <f>IFERROR(INDEX(ROSTER!$C$24:$C$151,MATCH('5'!$B36,ROSTER!$B$24:$B$150,0),1),"")</f>
        <v/>
      </c>
      <c r="D36" s="91" t="str">
        <f>IFERROR(INDEX(ROSTER!$AK$23:$AK$135,MATCH('5'!$B36,ROSTER!$B$23:$B$150,0),1),"")</f>
        <v/>
      </c>
      <c r="E36" s="177" t="str">
        <f>IFERROR(INDEX(ROSTER!$AL$23:$AL$135,MATCH('5'!$B36,ROSTER!$B$23:$B$150,0),1),"")</f>
        <v/>
      </c>
      <c r="F36" s="230"/>
      <c r="G36" s="29"/>
    </row>
    <row r="37" spans="1:15" ht="14.85" customHeight="1">
      <c r="A37" s="232" t="str">
        <f t="shared" si="6"/>
        <v/>
      </c>
      <c r="B37" s="91" t="str">
        <f>IFERROR(INDEX(ROSTER!$B$24:$B$150,MATCH(1,INDEX(($B$23=ROSTER!H$24:H$151)*(COUNTIFS(B$7:B36,ROSTER!$B$24:$B$150)=0),0,1),0),1),"")</f>
        <v/>
      </c>
      <c r="C37" s="91" t="str">
        <f>IFERROR(INDEX(ROSTER!$C$24:$C$151,MATCH('5'!$B37,ROSTER!$B$24:$B$150,0),1),"")</f>
        <v/>
      </c>
      <c r="D37" s="91" t="str">
        <f>IFERROR(INDEX(ROSTER!$AK$23:$AK$135,MATCH('5'!$B37,ROSTER!$B$23:$B$150,0),1),"")</f>
        <v/>
      </c>
      <c r="E37" s="177" t="str">
        <f>IFERROR(INDEX(ROSTER!$AL$23:$AL$135,MATCH('5'!$B37,ROSTER!$B$23:$B$150,0),1),"")</f>
        <v/>
      </c>
      <c r="F37" s="230"/>
      <c r="G37" s="29"/>
    </row>
    <row r="38" spans="1:15" ht="14.85" customHeight="1">
      <c r="A38" s="232" t="str">
        <f t="shared" si="6"/>
        <v/>
      </c>
      <c r="B38" s="91" t="str">
        <f>IFERROR(INDEX(ROSTER!$B$24:$B$150,MATCH(1,INDEX(($B$23=ROSTER!H$24:H$151)*(COUNTIFS(B$7:B37,ROSTER!$B$24:$B$150)=0),0,1),0),1),"")</f>
        <v/>
      </c>
      <c r="C38" s="91" t="str">
        <f>IFERROR(INDEX(ROSTER!$C$24:$C$151,MATCH('5'!$B38,ROSTER!$B$24:$B$150,0),1),"")</f>
        <v/>
      </c>
      <c r="D38" s="91" t="str">
        <f>IFERROR(INDEX(ROSTER!$AK$23:$AK$135,MATCH('5'!$B38,ROSTER!$B$23:$B$150,0),1),"")</f>
        <v/>
      </c>
      <c r="E38" s="177" t="str">
        <f>IFERROR(INDEX(ROSTER!$AL$23:$AL$135,MATCH('5'!$B38,ROSTER!$B$23:$B$150,0),1),"")</f>
        <v/>
      </c>
      <c r="F38" s="230"/>
      <c r="G38" s="29"/>
    </row>
    <row r="39" spans="1:15" ht="14.85" customHeight="1">
      <c r="A39" s="232" t="str">
        <f t="shared" si="6"/>
        <v/>
      </c>
      <c r="B39" s="91" t="str">
        <f>IFERROR(INDEX(ROSTER!$B$24:$B$150,MATCH(1,INDEX(($B$23=ROSTER!H$24:H$151)*(COUNTIFS(B$7:B38,ROSTER!$B$24:$B$150)=0),0,1),0),1),"")</f>
        <v/>
      </c>
      <c r="C39" s="91" t="str">
        <f>IFERROR(INDEX(ROSTER!$C$24:$C$151,MATCH('5'!$B39,ROSTER!$B$24:$B$150,0),1),"")</f>
        <v/>
      </c>
      <c r="D39" s="91" t="str">
        <f>IFERROR(INDEX(ROSTER!$AK$23:$AK$135,MATCH('5'!$B39,ROSTER!$B$23:$B$150,0),1),"")</f>
        <v/>
      </c>
      <c r="E39" s="177" t="str">
        <f>IFERROR(INDEX(ROSTER!$AL$23:$AL$135,MATCH('5'!$B39,ROSTER!$B$23:$B$150,0),1),"")</f>
        <v/>
      </c>
      <c r="F39" s="230"/>
      <c r="G39" s="29"/>
    </row>
    <row r="40" spans="1:15" ht="14.85" customHeight="1">
      <c r="E40" s="1"/>
      <c r="F40" s="1"/>
    </row>
    <row r="41" spans="1:15" ht="14.85" customHeight="1">
      <c r="E41" s="1"/>
      <c r="F41" s="1"/>
    </row>
    <row r="42" spans="1:15" ht="14.85" customHeight="1">
      <c r="E42" s="1"/>
      <c r="F42" s="1"/>
    </row>
    <row r="43" spans="1:15" ht="14.85" customHeight="1">
      <c r="E43" s="1"/>
      <c r="F43" s="1"/>
    </row>
    <row r="44" spans="1:15" ht="14.85" customHeight="1">
      <c r="E44" s="1"/>
      <c r="F44" s="1"/>
    </row>
    <row r="45" spans="1:15" ht="14.85" customHeight="1">
      <c r="E45" s="1"/>
      <c r="F45" s="1"/>
    </row>
    <row r="46" spans="1:15" ht="14.85" customHeight="1">
      <c r="E46" s="1"/>
      <c r="F46" s="1"/>
    </row>
    <row r="47" spans="1:15" ht="14.85" customHeight="1">
      <c r="E47" s="1"/>
      <c r="F47" s="1"/>
    </row>
    <row r="48" spans="1:15" ht="14.85" customHeight="1">
      <c r="E48" s="1"/>
      <c r="F48" s="1"/>
    </row>
    <row r="49" spans="5:7" ht="14.85" customHeight="1">
      <c r="E49" s="1"/>
      <c r="F49" s="1"/>
    </row>
    <row r="50" spans="5:7" ht="14.85" customHeight="1">
      <c r="E50" s="1"/>
      <c r="F50" s="1"/>
    </row>
    <row r="51" spans="5:7" ht="14.85" customHeight="1">
      <c r="E51" s="1"/>
      <c r="F51" s="1"/>
    </row>
    <row r="52" spans="5:7" ht="14.85" customHeight="1">
      <c r="E52" s="1"/>
      <c r="F52" s="1"/>
    </row>
    <row r="53" spans="5:7" ht="14.85" customHeight="1">
      <c r="E53" s="1"/>
      <c r="F53" s="1"/>
    </row>
    <row r="54" spans="5:7" ht="14.85" customHeight="1">
      <c r="E54" s="1"/>
      <c r="F54" s="1"/>
    </row>
    <row r="55" spans="5:7" ht="15" customHeight="1">
      <c r="E55" s="1"/>
      <c r="F55" s="1"/>
    </row>
    <row r="56" spans="5:7" ht="14.4">
      <c r="E56" s="1"/>
      <c r="F56" s="1"/>
    </row>
    <row r="57" spans="5:7" ht="14.4">
      <c r="E57" s="1"/>
      <c r="F57" s="1"/>
    </row>
    <row r="58" spans="5:7" ht="14.4">
      <c r="E58" s="1"/>
      <c r="F58" s="1"/>
    </row>
    <row r="59" spans="5:7" ht="14.4">
      <c r="E59" s="1"/>
      <c r="F59" s="1"/>
    </row>
    <row r="60" spans="5:7" ht="14.4">
      <c r="E60" s="1"/>
      <c r="F60" s="1"/>
    </row>
    <row r="61" spans="5:7" ht="14.4">
      <c r="E61" s="1"/>
      <c r="F61" s="1"/>
    </row>
    <row r="62" spans="5:7" ht="14.4">
      <c r="E62" s="1"/>
      <c r="F62" s="1"/>
    </row>
    <row r="63" spans="5:7" ht="14.4">
      <c r="E63" s="1"/>
      <c r="F63" s="1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E87" s="1"/>
      <c r="F87" s="1"/>
      <c r="G87" s="35"/>
    </row>
    <row r="88" spans="5:7" ht="14.4">
      <c r="E88" s="1"/>
      <c r="F88" s="1"/>
      <c r="G88" s="35"/>
    </row>
    <row r="89" spans="5:7" ht="14.4">
      <c r="G89" s="36"/>
    </row>
    <row r="90" spans="5:7" ht="14.4">
      <c r="G90" s="36"/>
    </row>
    <row r="91" spans="5:7" ht="14.4">
      <c r="G91" s="36"/>
    </row>
    <row r="92" spans="5:7" ht="14.4">
      <c r="G92" s="36"/>
    </row>
    <row r="93" spans="5:7" ht="14.4">
      <c r="G93" s="36"/>
    </row>
    <row r="94" spans="5:7" ht="14.4"/>
    <row r="95" spans="5:7" ht="14.4"/>
    <row r="96" spans="5:7" ht="14.4"/>
    <row r="97" ht="14.4"/>
    <row r="98" ht="14.4"/>
    <row r="99" ht="14.4"/>
    <row r="100" ht="14.4"/>
  </sheetData>
  <protectedRanges>
    <protectedRange sqref="B7:C7 F7 I7:J7 B23:C23" name="Range1"/>
    <protectedRange sqref="I29 I33" name="Range1_1"/>
    <protectedRange sqref="I25" name="Range1_1_1"/>
  </protectedRanges>
  <mergeCells count="11">
    <mergeCell ref="M9:M12"/>
    <mergeCell ref="B23:C23"/>
    <mergeCell ref="A1:E1"/>
    <mergeCell ref="F1:H1"/>
    <mergeCell ref="A2:M2"/>
    <mergeCell ref="E3:F3"/>
    <mergeCell ref="B7:C7"/>
    <mergeCell ref="I7:J7"/>
    <mergeCell ref="I15:J15"/>
    <mergeCell ref="I17:J17"/>
    <mergeCell ref="I21:J21"/>
  </mergeCells>
  <conditionalFormatting sqref="A8:F8 A9:E22 D23:E23 A23:A24 A24:E31 A32:F39">
    <cfRule type="expression" dxfId="176" priority="32">
      <formula>MOD(ROW(A8),2)=0</formula>
    </cfRule>
  </conditionalFormatting>
  <conditionalFormatting sqref="F10:F31">
    <cfRule type="expression" dxfId="175" priority="1">
      <formula>MOD(ROW(F10),2)=0</formula>
    </cfRule>
  </conditionalFormatting>
  <conditionalFormatting sqref="H7">
    <cfRule type="expression" dxfId="174" priority="282">
      <formula>MOD(ROW(H7),2)=0</formula>
    </cfRule>
  </conditionalFormatting>
  <conditionalFormatting sqref="H8:H21">
    <cfRule type="expression" dxfId="173" priority="6">
      <formula>MOD(ROW(H8),2)=0</formula>
    </cfRule>
  </conditionalFormatting>
  <conditionalFormatting sqref="I8:I13">
    <cfRule type="expression" dxfId="172" priority="4">
      <formula>MOD(ROW(I8),2)=0</formula>
    </cfRule>
  </conditionalFormatting>
  <conditionalFormatting sqref="J8:L10">
    <cfRule type="expression" dxfId="171" priority="2">
      <formula>MOD(ROW(J8),2)=0</formula>
    </cfRule>
  </conditionalFormatting>
  <conditionalFormatting sqref="K7:M7">
    <cfRule type="expression" dxfId="170" priority="58">
      <formula>MOD(ROW(K7),2)=0</formula>
    </cfRule>
  </conditionalFormatting>
  <conditionalFormatting sqref="M8:M9 J12:L13 M13:M15 I14:L14 I15 K15:L15 I16:M16 I17 K17:M17 I18:M20 I21 K21:M21 H22:M22 H23:I23 K23:M23 H24:M26 H27:I27 K27:M27 H28:M35">
    <cfRule type="expression" dxfId="169" priority="8">
      <formula>MOD(ROW(H8),2)=0</formula>
    </cfRule>
  </conditionalFormatting>
  <pageMargins left="0.7" right="0.7" top="0.75" bottom="0.75" header="0.3" footer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291E-68CA-4313-BF18-EF72D7FFEB99}">
  <sheetPr>
    <tabColor rgb="FFFFFF00"/>
  </sheetPr>
  <dimension ref="A1:P97"/>
  <sheetViews>
    <sheetView zoomScale="80" zoomScaleNormal="80" workbookViewId="0">
      <selection activeCell="C40" sqref="C40"/>
    </sheetView>
  </sheetViews>
  <sheetFormatPr defaultColWidth="9" defaultRowHeight="23.25" customHeight="1"/>
  <cols>
    <col min="1" max="1" width="5.44140625" style="1" customWidth="1"/>
    <col min="2" max="2" width="26.77734375" style="1" customWidth="1"/>
    <col min="3" max="3" width="24.44140625" style="1" customWidth="1"/>
    <col min="4" max="4" width="13" style="1" customWidth="1"/>
    <col min="5" max="5" width="18.5546875" style="2" customWidth="1"/>
    <col min="6" max="6" width="19.44140625" style="2" customWidth="1"/>
    <col min="7" max="7" width="2.44140625" style="1" customWidth="1"/>
    <col min="8" max="8" width="5.5546875" style="1" customWidth="1"/>
    <col min="9" max="9" width="23" style="1" customWidth="1"/>
    <col min="10" max="10" width="19" style="1" customWidth="1"/>
    <col min="11" max="11" width="11.5546875" style="1" customWidth="1"/>
    <col min="12" max="12" width="16.44140625" style="1" customWidth="1"/>
    <col min="13" max="13" width="20.44140625" style="1" customWidth="1"/>
    <col min="14" max="14" width="13" style="88" customWidth="1"/>
    <col min="15" max="15" width="15" style="1" customWidth="1"/>
    <col min="16" max="16" width="26.5546875" style="1" customWidth="1"/>
    <col min="17" max="16384" width="9" style="1"/>
  </cols>
  <sheetData>
    <row r="1" spans="1:16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6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6" ht="23.25" customHeight="1">
      <c r="A3" s="5" t="s">
        <v>255</v>
      </c>
      <c r="B3" s="7" t="s">
        <v>324</v>
      </c>
      <c r="C3" s="7"/>
      <c r="D3" s="8"/>
      <c r="E3" s="666">
        <f>ROSTER!I24</f>
        <v>46148</v>
      </c>
      <c r="F3" s="666"/>
      <c r="G3" s="9"/>
      <c r="I3" s="278" t="s">
        <v>351</v>
      </c>
      <c r="J3" s="279" t="s">
        <v>42</v>
      </c>
      <c r="K3" s="280" t="s">
        <v>258</v>
      </c>
      <c r="L3" s="281" t="s">
        <v>350</v>
      </c>
      <c r="M3" s="227"/>
      <c r="N3" s="1"/>
    </row>
    <row r="4" spans="1:16" ht="14.85" customHeight="1">
      <c r="A4" s="11"/>
      <c r="B4" s="12" t="s">
        <v>257</v>
      </c>
      <c r="C4" s="19" t="str">
        <f>INDEX(ROSTER!$B$25:$B$150,MATCH("*FM1*",ROSTER!I$25:I$227,0),1)</f>
        <v>Hà Quang Vinh</v>
      </c>
      <c r="D4" s="14" t="s">
        <v>258</v>
      </c>
      <c r="E4" s="34" t="str">
        <f>INDEX(ROSTER!$AL$25:$AL$211,MATCH('6 (2)'!C4,ROSTER!$B$25:$B$150,0),1)</f>
        <v>0904298289</v>
      </c>
      <c r="F4" s="21"/>
      <c r="G4" s="16"/>
      <c r="H4" s="17"/>
      <c r="I4" s="276" t="s">
        <v>287</v>
      </c>
      <c r="J4" s="277" t="str">
        <f>INDEX(ROSTER!$B$25:$B$150,MATCH("*PPC*",ROSTER!I$25:I$227,0),1)</f>
        <v>Trần Hoàng Nhung</v>
      </c>
      <c r="K4" s="280" t="s">
        <v>258</v>
      </c>
      <c r="L4" s="282" t="str">
        <f>INDEX(ROSTER!$AL$25:$AL$211,MATCH('6 (2)'!J4,ROSTER!$B$25:$B$150,0),1)</f>
        <v>0906852989</v>
      </c>
      <c r="N4" s="1"/>
    </row>
    <row r="5" spans="1:16" ht="14.85" customHeight="1">
      <c r="A5" s="11"/>
      <c r="B5" s="18" t="s">
        <v>262</v>
      </c>
      <c r="C5" s="19" t="str">
        <f>INDEX(ROSTER!$B$25:$B$150,MATCH("*QC1*",ROSTER!I$25:I$227,0),1)</f>
        <v>Võ Lục Nguyên Thông</v>
      </c>
      <c r="D5" s="20" t="s">
        <v>258</v>
      </c>
      <c r="E5" s="178">
        <f>INDEX(ROSTER!$AL$25:$AL$211,MATCH('5'!C5,ROSTER!$B$25:$B$150,0),1)</f>
        <v>84986222241</v>
      </c>
      <c r="F5" s="21"/>
      <c r="G5" s="16"/>
      <c r="H5" s="17"/>
      <c r="I5" s="18" t="s">
        <v>260</v>
      </c>
      <c r="J5" s="19" t="str">
        <f>INDEX(ROSTER!$B$25:$B$150,MATCH("*TECH*",ROSTER!I$25:I$227,0),1)</f>
        <v>Huỳnh Tố Như</v>
      </c>
      <c r="K5" s="20" t="s">
        <v>258</v>
      </c>
      <c r="L5" s="34" t="str">
        <f>INDEX(ROSTER!$AL$25:$AL$211,MATCH('6 (2)'!J5,ROSTER!$B$25:$B$150,0),1)</f>
        <v>0702785789</v>
      </c>
      <c r="N5" s="1"/>
    </row>
    <row r="6" spans="1:16" ht="14.85" customHeight="1">
      <c r="A6" s="253" t="s">
        <v>264</v>
      </c>
      <c r="B6" s="254" t="s">
        <v>265</v>
      </c>
      <c r="C6" s="254" t="s">
        <v>266</v>
      </c>
      <c r="D6" s="253" t="s">
        <v>267</v>
      </c>
      <c r="E6" s="253" t="s">
        <v>268</v>
      </c>
      <c r="F6" s="253" t="s">
        <v>269</v>
      </c>
      <c r="G6" s="255"/>
      <c r="H6" s="253" t="s">
        <v>264</v>
      </c>
      <c r="I6" s="253" t="s">
        <v>265</v>
      </c>
      <c r="J6" s="253" t="s">
        <v>266</v>
      </c>
      <c r="K6" s="253" t="s">
        <v>267</v>
      </c>
      <c r="L6" s="253" t="s">
        <v>268</v>
      </c>
      <c r="M6" s="253" t="s">
        <v>269</v>
      </c>
      <c r="N6" s="1"/>
      <c r="O6" s="31" t="s">
        <v>261</v>
      </c>
    </row>
    <row r="7" spans="1:16" ht="14.85" customHeight="1">
      <c r="A7" s="256"/>
      <c r="B7" s="690" t="str">
        <f>$B$3&amp;"-ALL"</f>
        <v>HL8082-ALL</v>
      </c>
      <c r="C7" s="691"/>
      <c r="D7" s="257"/>
      <c r="E7" s="257"/>
      <c r="F7" s="258"/>
      <c r="G7" s="255"/>
      <c r="H7" s="256"/>
      <c r="I7" s="527"/>
      <c r="J7" s="528"/>
      <c r="K7" s="259"/>
      <c r="L7" s="259"/>
      <c r="M7" s="258"/>
      <c r="N7" s="1"/>
      <c r="O7" s="31" t="s">
        <v>270</v>
      </c>
    </row>
    <row r="8" spans="1:16" ht="14.85" customHeight="1">
      <c r="A8" s="259">
        <f>IF(B8="","",ROW(A1))</f>
        <v>1</v>
      </c>
      <c r="B8" s="260" t="str" cm="1">
        <f t="array" ref="B8">IFERROR(INDEX(ROSTER!$B$24:$B$150,MATCH(1,INDEX(($B$7=ROSTER!I$24:I$150)*(COUNTIFS(B7:B$7,ROSTER!$B$24:$B$150)=0),0,1),0),1),"")</f>
        <v>Nguyễn Đức Tuân</v>
      </c>
      <c r="C8" s="260" t="str">
        <f>IFERROR(INDEX(ROSTER!$C$24:$C$150,MATCH('6 (2)'!$B8,ROSTER!$B$24:$B$150,0),1),"")</f>
        <v>VAE00732</v>
      </c>
      <c r="D8" s="260" t="str">
        <f>IFERROR(INDEX(ROSTER!$AK$23:$AK$150,MATCH('6 (2)'!$B8,ROSTER!$B$23:$B$150,0),1),"")</f>
        <v>B1 B787/ATR/A321</v>
      </c>
      <c r="E8" s="261" t="str">
        <f>IFERROR(INDEX(ROSTER!$AL$23:$AL$150,MATCH('6 (2)'!$B8,ROSTER!$B$23:$B$150,0),1),"")</f>
        <v>0979747380</v>
      </c>
      <c r="F8" s="530" t="s">
        <v>430</v>
      </c>
      <c r="G8" s="255"/>
      <c r="H8" s="259"/>
      <c r="I8" s="262"/>
      <c r="J8" s="259"/>
      <c r="K8" s="259"/>
      <c r="L8" s="261"/>
      <c r="M8" s="262"/>
      <c r="N8" s="1"/>
      <c r="O8" s="31" t="s">
        <v>271</v>
      </c>
      <c r="P8" s="33"/>
    </row>
    <row r="9" spans="1:16" ht="14.85" customHeight="1">
      <c r="A9" s="259">
        <f t="shared" ref="A9:A21" si="0">IF(B9="","",ROW(A2))</f>
        <v>2</v>
      </c>
      <c r="B9" s="260" t="str" cm="1">
        <f t="array" ref="B9">IFERROR(INDEX(ROSTER!$B$24:$B$150,MATCH(1,INDEX(($B$7=ROSTER!I$24:I$150)*(COUNTIFS(B$7:B8,ROSTER!$B$24:$B$150)=0),0,1),0),1),"")</f>
        <v>Đậu Thanh Tâm</v>
      </c>
      <c r="C9" s="260" t="str">
        <f>IFERROR(INDEX(ROSTER!$C$24:$C$150,MATCH('6 (2)'!$B9,ROSTER!$B$24:$B$150,0),1),"")</f>
        <v>VAE00742</v>
      </c>
      <c r="D9" s="260" t="str">
        <f>IFERROR(INDEX(ROSTER!$AK$23:$AK$150,MATCH('6 (2)'!$B9,ROSTER!$B$23:$B$150,0),1),"")</f>
        <v>B2 787</v>
      </c>
      <c r="E9" s="261" t="str">
        <f>IFERROR(INDEX(ROSTER!$AL$23:$AL$150,MATCH('6 (2)'!$B9,ROSTER!$B$23:$B$150,0),1),"")</f>
        <v>0903804857</v>
      </c>
      <c r="F9" s="526" t="s">
        <v>259</v>
      </c>
      <c r="G9" s="255"/>
      <c r="H9" s="259"/>
      <c r="I9" s="262"/>
      <c r="J9" s="259"/>
      <c r="K9" s="259"/>
      <c r="L9" s="261"/>
      <c r="M9" s="522"/>
      <c r="N9" s="1"/>
      <c r="O9" s="31" t="s">
        <v>272</v>
      </c>
      <c r="P9" s="33"/>
    </row>
    <row r="10" spans="1:16" ht="14.85" customHeight="1">
      <c r="A10" s="259" t="str">
        <f t="shared" si="0"/>
        <v/>
      </c>
      <c r="B10" s="260" t="str" cm="1">
        <f t="array" ref="B10">IFERROR(INDEX(ROSTER!$B$24:$B$150,MATCH(1,INDEX(($B$7=ROSTER!I$24:I$150)*(COUNTIFS(B$7:B9,ROSTER!$B$24:$B$150)=0),0,1),0),1),"")</f>
        <v/>
      </c>
      <c r="C10" s="260" t="str">
        <f>IFERROR(INDEX(ROSTER!$C$24:$C$150,MATCH('6 (2)'!$B10,ROSTER!$B$24:$B$150,0),1),"")</f>
        <v/>
      </c>
      <c r="D10" s="260" t="str">
        <f>IFERROR(INDEX(ROSTER!$AK$23:$AK$150,MATCH('6 (2)'!$B10,ROSTER!$B$23:$B$150,0),1),"")</f>
        <v/>
      </c>
      <c r="E10" s="261" t="str">
        <f>IFERROR(INDEX(ROSTER!$AL$23:$AL$150,MATCH('6 (2)'!$B10,ROSTER!$B$23:$B$150,0),1),"")</f>
        <v/>
      </c>
      <c r="F10" s="260"/>
      <c r="G10" s="255"/>
      <c r="H10" s="259"/>
      <c r="I10" s="262"/>
      <c r="J10" s="259"/>
      <c r="K10" s="259"/>
      <c r="L10" s="261"/>
      <c r="M10" s="263"/>
      <c r="N10" s="1"/>
      <c r="O10" s="31" t="s">
        <v>273</v>
      </c>
      <c r="P10" s="33"/>
    </row>
    <row r="11" spans="1:16" ht="14.85" customHeight="1">
      <c r="A11" s="259" t="str">
        <f t="shared" si="0"/>
        <v/>
      </c>
      <c r="B11" s="260" t="str" cm="1">
        <f t="array" ref="B11">IFERROR(INDEX(ROSTER!$B$24:$B$150,MATCH(1,INDEX(($B$7=ROSTER!I$24:I$150)*(COUNTIFS(B$7:B10,ROSTER!$B$24:$B$150)=0),0,1),0),1),"")</f>
        <v/>
      </c>
      <c r="C11" s="260" t="str">
        <f>IFERROR(INDEX(ROSTER!$C$24:$C$150,MATCH('6 (2)'!$B11,ROSTER!$B$24:$B$150,0),1),"")</f>
        <v/>
      </c>
      <c r="D11" s="260" t="str">
        <f>IFERROR(INDEX(ROSTER!$AK$23:$AK$150,MATCH('6 (2)'!$B11,ROSTER!$B$23:$B$150,0),1),"")</f>
        <v/>
      </c>
      <c r="E11" s="261" t="str">
        <f>IFERROR(INDEX(ROSTER!$AL$23:$AL$150,MATCH('6 (2)'!$B11,ROSTER!$B$23:$B$150,0),1),"")</f>
        <v/>
      </c>
      <c r="F11" s="260"/>
      <c r="G11" s="255"/>
      <c r="H11" s="259"/>
      <c r="I11" s="262"/>
      <c r="J11" s="259"/>
      <c r="K11" s="259"/>
      <c r="L11" s="261"/>
      <c r="M11" s="264"/>
      <c r="N11" s="1"/>
      <c r="O11" s="31" t="s">
        <v>259</v>
      </c>
      <c r="P11" s="33"/>
    </row>
    <row r="12" spans="1:16" ht="14.85" customHeight="1">
      <c r="A12" s="259" t="str">
        <f t="shared" si="0"/>
        <v/>
      </c>
      <c r="B12" s="260" t="str" cm="1">
        <f t="array" ref="B12">IFERROR(INDEX(ROSTER!$B$24:$B$150,MATCH(1,INDEX(($B$7=ROSTER!I$24:I$150)*(COUNTIFS(B$7:B11,ROSTER!$B$24:$B$150)=0),0,1),0),1),"")</f>
        <v/>
      </c>
      <c r="C12" s="260" t="str">
        <f>IFERROR(INDEX(ROSTER!$C$24:$C$150,MATCH('6 (2)'!$B12,ROSTER!$B$24:$B$150,0),1),"")</f>
        <v/>
      </c>
      <c r="D12" s="260" t="str">
        <f>IFERROR(INDEX(ROSTER!$AK$23:$AK$150,MATCH('6 (2)'!$B12,ROSTER!$B$23:$B$150,0),1),"")</f>
        <v/>
      </c>
      <c r="E12" s="261" t="str">
        <f>IFERROR(INDEX(ROSTER!$AL$23:$AL$150,MATCH('6 (2)'!$B12,ROSTER!$B$23:$B$150,0),1),"")</f>
        <v/>
      </c>
      <c r="F12" s="260"/>
      <c r="G12" s="255"/>
      <c r="H12" s="259"/>
      <c r="I12" s="262"/>
      <c r="J12" s="259"/>
      <c r="K12" s="259"/>
      <c r="L12" s="261"/>
      <c r="M12" s="264"/>
      <c r="N12" s="1"/>
      <c r="O12" s="31"/>
      <c r="P12" s="90"/>
    </row>
    <row r="13" spans="1:16" ht="14.85" customHeight="1">
      <c r="A13" s="259" t="str">
        <f t="shared" si="0"/>
        <v/>
      </c>
      <c r="B13" s="260" t="str" cm="1">
        <f t="array" ref="B13">IFERROR(INDEX(ROSTER!$B$24:$B$150,MATCH(1,INDEX(($B$7=ROSTER!I$24:I$150)*(COUNTIFS(B$7:B12,ROSTER!$B$24:$B$150)=0),0,1),0),1),"")</f>
        <v/>
      </c>
      <c r="C13" s="260" t="str">
        <f>IFERROR(INDEX(ROSTER!$C$24:$C$150,MATCH('6 (2)'!$B13,ROSTER!$B$24:$B$150,0),1),"")</f>
        <v/>
      </c>
      <c r="D13" s="260" t="str">
        <f>IFERROR(INDEX(ROSTER!$AK$23:$AK$150,MATCH('6 (2)'!$B13,ROSTER!$B$23:$B$150,0),1),"")</f>
        <v/>
      </c>
      <c r="E13" s="261" t="str">
        <f>IFERROR(INDEX(ROSTER!$AL$23:$AL$150,MATCH('6 (2)'!$B13,ROSTER!$B$23:$B$150,0),1),"")</f>
        <v/>
      </c>
      <c r="F13" s="260"/>
      <c r="G13" s="255"/>
      <c r="H13" s="259"/>
      <c r="I13" s="262"/>
      <c r="J13" s="259"/>
      <c r="K13" s="259"/>
      <c r="L13" s="261"/>
      <c r="M13" s="264"/>
      <c r="N13" s="1"/>
      <c r="O13" s="31"/>
      <c r="P13" s="90"/>
    </row>
    <row r="14" spans="1:16" ht="14.85" customHeight="1">
      <c r="A14" s="259" t="str">
        <f t="shared" si="0"/>
        <v/>
      </c>
      <c r="B14" s="260" t="str" cm="1">
        <f t="array" ref="B14">IFERROR(INDEX(ROSTER!$B$24:$B$150,MATCH(1,INDEX(($B$7=ROSTER!I$24:I$150)*(COUNTIFS(B$7:B13,ROSTER!$B$24:$B$150)=0),0,1),0),1),"")</f>
        <v/>
      </c>
      <c r="C14" s="260" t="str">
        <f>IFERROR(INDEX(ROSTER!$C$24:$C$150,MATCH('6 (2)'!$B14,ROSTER!$B$24:$B$150,0),1),"")</f>
        <v/>
      </c>
      <c r="D14" s="260" t="str">
        <f>IFERROR(INDEX(ROSTER!$AK$23:$AK$150,MATCH('6 (2)'!$B14,ROSTER!$B$23:$B$150,0),1),"")</f>
        <v/>
      </c>
      <c r="E14" s="261" t="str">
        <f>IFERROR(INDEX(ROSTER!$AL$23:$AL$150,MATCH('6 (2)'!$B14,ROSTER!$B$23:$B$150,0),1),"")</f>
        <v/>
      </c>
      <c r="F14" s="260"/>
      <c r="G14" s="255"/>
      <c r="H14" s="259"/>
      <c r="I14" s="262"/>
      <c r="J14" s="259"/>
      <c r="K14" s="259"/>
      <c r="L14" s="261"/>
      <c r="M14" s="262"/>
      <c r="N14" s="1"/>
      <c r="O14" s="31"/>
      <c r="P14" s="90"/>
    </row>
    <row r="15" spans="1:16" ht="14.85" customHeight="1">
      <c r="A15" s="259" t="str">
        <f t="shared" si="0"/>
        <v/>
      </c>
      <c r="B15" s="260" t="str" cm="1">
        <f t="array" ref="B15">IFERROR(INDEX(ROSTER!$B$24:$B$150,MATCH(1,INDEX(($B$7=ROSTER!I$24:I$150)*(COUNTIFS(B$7:B14,ROSTER!$B$24:$B$150)=0),0,1),0),1),"")</f>
        <v/>
      </c>
      <c r="C15" s="260" t="str">
        <f>IFERROR(INDEX(ROSTER!$C$24:$C$150,MATCH('6 (2)'!$B15,ROSTER!$B$24:$B$150,0),1),"")</f>
        <v/>
      </c>
      <c r="D15" s="260" t="str">
        <f>IFERROR(INDEX(ROSTER!$AK$23:$AK$150,MATCH('6 (2)'!$B15,ROSTER!$B$23:$B$150,0),1),"")</f>
        <v/>
      </c>
      <c r="E15" s="261" t="str">
        <f>IFERROR(INDEX(ROSTER!$AL$23:$AL$150,MATCH('6 (2)'!$B15,ROSTER!$B$23:$B$150,0),1),"")</f>
        <v/>
      </c>
      <c r="F15" s="260"/>
      <c r="G15" s="255"/>
      <c r="H15" s="259"/>
      <c r="I15" s="262"/>
      <c r="J15" s="259"/>
      <c r="K15" s="259"/>
      <c r="L15" s="261"/>
      <c r="M15" s="262"/>
      <c r="N15" s="1"/>
      <c r="O15" s="31"/>
      <c r="P15" s="90"/>
    </row>
    <row r="16" spans="1:16" ht="14.85" customHeight="1">
      <c r="A16" s="259" t="str">
        <f t="shared" si="0"/>
        <v/>
      </c>
      <c r="B16" s="260" t="str" cm="1">
        <f t="array" ref="B16">IFERROR(INDEX(ROSTER!$B$24:$B$150,MATCH(1,INDEX(($B$7=ROSTER!I$24:I$150)*(COUNTIFS(B$7:B15,ROSTER!$B$24:$B$150)=0),0,1),0),1),"")</f>
        <v/>
      </c>
      <c r="C16" s="260" t="str">
        <f>IFERROR(INDEX(ROSTER!$C$24:$C$150,MATCH('6 (2)'!$B16,ROSTER!$B$24:$B$150,0),1),"")</f>
        <v/>
      </c>
      <c r="D16" s="260" t="str">
        <f>IFERROR(INDEX(ROSTER!$AK$23:$AK$150,MATCH('6 (2)'!$B16,ROSTER!$B$23:$B$150,0),1),"")</f>
        <v/>
      </c>
      <c r="E16" s="261" t="str">
        <f>IFERROR(INDEX(ROSTER!$AL$23:$AL$150,MATCH('6 (2)'!$B16,ROSTER!$B$23:$B$150,0),1),"")</f>
        <v/>
      </c>
      <c r="F16" s="260"/>
      <c r="G16" s="255"/>
      <c r="H16" s="259"/>
      <c r="I16" s="262"/>
      <c r="J16" s="259"/>
      <c r="K16" s="259"/>
      <c r="L16" s="261"/>
      <c r="M16" s="262"/>
      <c r="N16" s="1"/>
      <c r="O16" s="31"/>
      <c r="P16" s="90"/>
    </row>
    <row r="17" spans="1:16" ht="14.85" customHeight="1">
      <c r="A17" s="259" t="str">
        <f t="shared" si="0"/>
        <v/>
      </c>
      <c r="B17" s="260" t="str" cm="1">
        <f t="array" ref="B17">IFERROR(INDEX(ROSTER!$B$24:$B$150,MATCH(1,INDEX(($B$7=ROSTER!I$24:I$150)*(COUNTIFS(B$7:B16,ROSTER!$B$24:$B$150)=0),0,1),0),1),"")</f>
        <v/>
      </c>
      <c r="C17" s="260" t="str">
        <f>IFERROR(INDEX(ROSTER!$C$24:$C$150,MATCH('6 (2)'!$B17,ROSTER!$B$24:$B$150,0),1),"")</f>
        <v/>
      </c>
      <c r="D17" s="260" t="str">
        <f>IFERROR(INDEX(ROSTER!$AK$23:$AK$150,MATCH('6 (2)'!$B17,ROSTER!$B$23:$B$150,0),1),"")</f>
        <v/>
      </c>
      <c r="E17" s="261" t="str">
        <f>IFERROR(INDEX(ROSTER!$AL$23:$AL$150,MATCH('6 (2)'!$B17,ROSTER!$B$23:$B$150,0),1),"")</f>
        <v/>
      </c>
      <c r="F17" s="260"/>
      <c r="G17" s="255"/>
      <c r="H17" s="259"/>
      <c r="I17" s="262"/>
      <c r="J17" s="259"/>
      <c r="K17" s="259"/>
      <c r="L17" s="261"/>
      <c r="M17" s="262"/>
      <c r="N17" s="1"/>
      <c r="O17" s="31"/>
      <c r="P17" s="90"/>
    </row>
    <row r="18" spans="1:16" ht="14.85" customHeight="1">
      <c r="A18" s="259" t="str">
        <f t="shared" si="0"/>
        <v/>
      </c>
      <c r="B18" s="260" t="str" cm="1">
        <f t="array" ref="B18">IFERROR(INDEX(ROSTER!$B$24:$B$150,MATCH(1,INDEX(($B$7=ROSTER!I$24:I$150)*(COUNTIFS(B$7:B17,ROSTER!$B$24:$B$150)=0),0,1),0),1),"")</f>
        <v/>
      </c>
      <c r="C18" s="260" t="str">
        <f>IFERROR(INDEX(ROSTER!$C$24:$C$150,MATCH('6 (2)'!$B18,ROSTER!$B$24:$B$150,0),1),"")</f>
        <v/>
      </c>
      <c r="D18" s="260" t="str">
        <f>IFERROR(INDEX(ROSTER!$AK$23:$AK$150,MATCH('6 (2)'!$B18,ROSTER!$B$23:$B$150,0),1),"")</f>
        <v/>
      </c>
      <c r="E18" s="261" t="str">
        <f>IFERROR(INDEX(ROSTER!$AL$23:$AL$150,MATCH('6 (2)'!$B18,ROSTER!$B$23:$B$150,0),1),"")</f>
        <v/>
      </c>
      <c r="F18" s="260"/>
      <c r="G18" s="255"/>
      <c r="H18" s="259"/>
      <c r="I18" s="262"/>
      <c r="J18" s="259"/>
      <c r="K18" s="259"/>
      <c r="L18" s="261"/>
      <c r="M18" s="265"/>
      <c r="N18" s="1"/>
      <c r="O18" s="31" t="s">
        <v>276</v>
      </c>
    </row>
    <row r="19" spans="1:16" ht="14.85" customHeight="1">
      <c r="A19" s="259" t="str">
        <f t="shared" si="0"/>
        <v/>
      </c>
      <c r="B19" s="260" t="str" cm="1">
        <f t="array" ref="B19">IFERROR(INDEX(ROSTER!$B$24:$B$150,MATCH(1,INDEX(($B$7=ROSTER!I$24:I$150)*(COUNTIFS(B$7:B18,ROSTER!$B$24:$B$150)=0),0,1),0),1),"")</f>
        <v/>
      </c>
      <c r="C19" s="260" t="str">
        <f>IFERROR(INDEX(ROSTER!$C$24:$C$150,MATCH('6 (2)'!$B19,ROSTER!$B$24:$B$150,0),1),"")</f>
        <v/>
      </c>
      <c r="D19" s="260" t="str">
        <f>IFERROR(INDEX(ROSTER!$AK$23:$AK$150,MATCH('6 (2)'!$B19,ROSTER!$B$23:$B$150,0),1),"")</f>
        <v/>
      </c>
      <c r="E19" s="261" t="str">
        <f>IFERROR(INDEX(ROSTER!$AL$23:$AL$150,MATCH('6 (2)'!$B19,ROSTER!$B$23:$B$150,0),1),"")</f>
        <v/>
      </c>
      <c r="F19" s="260"/>
      <c r="G19" s="255"/>
      <c r="H19" s="259"/>
      <c r="I19" s="262"/>
      <c r="J19" s="259"/>
      <c r="K19" s="259"/>
      <c r="L19" s="261"/>
      <c r="M19" s="266"/>
      <c r="N19" s="1"/>
      <c r="O19" s="31"/>
    </row>
    <row r="20" spans="1:16" ht="14.85" customHeight="1">
      <c r="A20" s="259" t="str">
        <f t="shared" si="0"/>
        <v/>
      </c>
      <c r="B20" s="260" t="str" cm="1">
        <f t="array" ref="B20">IFERROR(INDEX(ROSTER!$B$24:$B$150,MATCH(1,INDEX(($B$7=ROSTER!I$24:I$150)*(COUNTIFS(B$7:B19,ROSTER!$B$24:$B$150)=0),0,1),0),1),"")</f>
        <v/>
      </c>
      <c r="C20" s="260" t="str">
        <f>IFERROR(INDEX(ROSTER!$C$24:$C$150,MATCH('6 (2)'!$B20,ROSTER!$B$24:$B$150,0),1),"")</f>
        <v/>
      </c>
      <c r="D20" s="260" t="str">
        <f>IFERROR(INDEX(ROSTER!$AK$23:$AK$150,MATCH('6 (2)'!$B20,ROSTER!$B$23:$B$150,0),1),"")</f>
        <v/>
      </c>
      <c r="E20" s="261" t="str">
        <f>IFERROR(INDEX(ROSTER!$AL$23:$AL$150,MATCH('6 (2)'!$B20,ROSTER!$B$23:$B$150,0),1),"")</f>
        <v/>
      </c>
      <c r="F20" s="260"/>
      <c r="G20" s="255"/>
      <c r="H20" s="252"/>
      <c r="I20" s="267"/>
      <c r="J20" s="267"/>
      <c r="K20" s="267"/>
      <c r="L20" s="268"/>
      <c r="M20" s="267"/>
      <c r="N20" s="1"/>
      <c r="O20" s="31"/>
    </row>
    <row r="21" spans="1:16" ht="14.85" customHeight="1">
      <c r="A21" s="259" t="str">
        <f t="shared" si="0"/>
        <v/>
      </c>
      <c r="B21" s="260" t="str" cm="1">
        <f t="array" ref="B21">IFERROR(INDEX(ROSTER!$B$24:$B$150,MATCH(1,INDEX(($B$7=ROSTER!I$24:I$150)*(COUNTIFS(B$7:B20,ROSTER!$B$24:$B$150)=0),0,1),0),1),"")</f>
        <v/>
      </c>
      <c r="C21" s="260" t="str">
        <f>IFERROR(INDEX(ROSTER!$C$24:$C$150,MATCH('6 (2)'!$B21,ROSTER!$B$24:$B$150,0),1),"")</f>
        <v/>
      </c>
      <c r="D21" s="260" t="str">
        <f>IFERROR(INDEX(ROSTER!$AK$23:$AK$150,MATCH('6 (2)'!$B21,ROSTER!$B$23:$B$150,0),1),"")</f>
        <v/>
      </c>
      <c r="E21" s="261" t="str">
        <f>IFERROR(INDEX(ROSTER!$AL$23:$AL$150,MATCH('6 (2)'!$B21,ROSTER!$B$23:$B$150,0),1),"")</f>
        <v/>
      </c>
      <c r="G21" s="255"/>
      <c r="H21" s="269"/>
      <c r="I21" s="527"/>
      <c r="J21" s="528"/>
      <c r="K21" s="269"/>
      <c r="L21" s="269"/>
      <c r="M21" s="269"/>
      <c r="N21" s="1"/>
      <c r="O21" s="31"/>
    </row>
    <row r="22" spans="1:16" ht="14.85" customHeight="1">
      <c r="A22" s="259"/>
      <c r="B22" s="527"/>
      <c r="C22" s="528"/>
      <c r="D22" s="260"/>
      <c r="E22" s="261"/>
      <c r="F22" s="260"/>
      <c r="G22" s="255"/>
      <c r="H22" s="259"/>
      <c r="I22" s="262"/>
      <c r="J22" s="259"/>
      <c r="K22" s="259"/>
      <c r="L22" s="261"/>
      <c r="M22" s="262"/>
      <c r="N22" s="1"/>
    </row>
    <row r="23" spans="1:16" ht="14.85" customHeight="1">
      <c r="A23" s="259"/>
      <c r="B23" s="260"/>
      <c r="C23" s="260"/>
      <c r="D23" s="260"/>
      <c r="E23" s="261"/>
      <c r="F23" s="262"/>
      <c r="G23" s="255"/>
      <c r="H23" s="259"/>
      <c r="I23" s="262"/>
      <c r="J23" s="259"/>
      <c r="K23" s="259"/>
      <c r="L23" s="261"/>
      <c r="M23" s="266"/>
      <c r="N23" s="1"/>
    </row>
    <row r="24" spans="1:16" ht="17.7" customHeight="1">
      <c r="A24" s="259"/>
      <c r="B24" s="260"/>
      <c r="C24" s="260"/>
      <c r="D24" s="260"/>
      <c r="E24" s="261"/>
      <c r="F24" s="260"/>
      <c r="G24" s="255"/>
      <c r="H24" s="259"/>
      <c r="I24" s="262"/>
      <c r="J24" s="259"/>
      <c r="K24" s="259"/>
      <c r="L24" s="261"/>
      <c r="M24" s="266"/>
      <c r="N24" s="1"/>
    </row>
    <row r="25" spans="1:16" ht="14.85" customHeight="1">
      <c r="A25" s="259"/>
      <c r="B25" s="260"/>
      <c r="C25" s="260"/>
      <c r="D25" s="260"/>
      <c r="E25" s="261"/>
      <c r="F25" s="260"/>
      <c r="G25" s="255"/>
      <c r="H25" s="259"/>
      <c r="I25" s="262"/>
      <c r="J25" s="259"/>
      <c r="K25" s="259"/>
      <c r="L25" s="261"/>
      <c r="M25" s="272"/>
      <c r="N25" s="1"/>
    </row>
    <row r="26" spans="1:16" ht="20.55" customHeight="1">
      <c r="A26" s="259"/>
      <c r="B26" s="260"/>
      <c r="C26" s="260"/>
      <c r="D26" s="260"/>
      <c r="E26" s="261"/>
      <c r="F26" s="260"/>
      <c r="G26" s="255"/>
      <c r="H26" s="259"/>
      <c r="I26" s="262"/>
      <c r="J26" s="259"/>
      <c r="K26" s="259"/>
      <c r="L26" s="261"/>
      <c r="M26" s="259"/>
      <c r="N26" s="1"/>
    </row>
    <row r="27" spans="1:16" ht="14.85" customHeight="1">
      <c r="A27" s="259"/>
      <c r="B27" s="260"/>
      <c r="C27" s="260"/>
      <c r="D27" s="260"/>
      <c r="E27" s="261"/>
      <c r="F27" s="260"/>
      <c r="G27" s="255"/>
      <c r="H27" s="259"/>
      <c r="I27" s="262"/>
      <c r="J27" s="259"/>
      <c r="K27" s="259"/>
      <c r="L27" s="261"/>
      <c r="M27" s="259"/>
      <c r="N27" s="1"/>
    </row>
    <row r="28" spans="1:16" ht="14.85" customHeight="1">
      <c r="A28" s="259"/>
      <c r="B28" s="260"/>
      <c r="C28" s="260"/>
      <c r="D28" s="260"/>
      <c r="E28" s="261"/>
      <c r="F28" s="271"/>
      <c r="G28" s="255"/>
      <c r="H28" s="259"/>
      <c r="I28" s="262"/>
      <c r="J28" s="259"/>
      <c r="K28" s="259"/>
      <c r="L28" s="261"/>
      <c r="M28" s="259"/>
      <c r="N28" s="1"/>
    </row>
    <row r="29" spans="1:16" ht="14.85" customHeight="1">
      <c r="A29" s="259"/>
      <c r="B29" s="260"/>
      <c r="C29" s="260"/>
      <c r="D29" s="260"/>
      <c r="E29" s="261"/>
      <c r="G29" s="255"/>
      <c r="H29" s="259"/>
      <c r="I29" s="262"/>
      <c r="J29" s="259"/>
      <c r="K29" s="259"/>
      <c r="L29" s="261"/>
      <c r="M29" s="259"/>
      <c r="N29" s="1"/>
    </row>
    <row r="30" spans="1:16" ht="14.85" customHeight="1">
      <c r="A30" s="270"/>
      <c r="B30" s="527"/>
      <c r="C30" s="528"/>
      <c r="D30" s="270"/>
      <c r="E30" s="273"/>
      <c r="F30" s="271"/>
      <c r="G30" s="255"/>
      <c r="H30" s="259"/>
      <c r="I30" s="264"/>
      <c r="J30" s="264"/>
      <c r="K30" s="264"/>
      <c r="L30" s="274"/>
      <c r="M30" s="264"/>
      <c r="N30" s="1"/>
    </row>
    <row r="31" spans="1:16" ht="14.85" customHeight="1">
      <c r="A31" s="259"/>
      <c r="B31" s="260"/>
      <c r="C31" s="260"/>
      <c r="D31" s="260"/>
      <c r="E31" s="261"/>
      <c r="F31" s="262"/>
      <c r="G31" s="255"/>
      <c r="H31" s="259"/>
      <c r="I31" s="264"/>
      <c r="J31" s="264"/>
      <c r="K31" s="264"/>
      <c r="L31" s="264"/>
      <c r="M31" s="264"/>
      <c r="N31" s="1"/>
    </row>
    <row r="32" spans="1:16" ht="14.85" customHeight="1">
      <c r="A32" s="259"/>
      <c r="B32" s="260"/>
      <c r="C32" s="260"/>
      <c r="D32" s="260"/>
      <c r="E32" s="261"/>
      <c r="F32" s="262"/>
      <c r="G32" s="255"/>
      <c r="H32" s="264"/>
      <c r="I32" s="264"/>
      <c r="J32" s="264"/>
      <c r="K32" s="264"/>
      <c r="L32" s="264"/>
      <c r="M32" s="264"/>
      <c r="N32" s="1"/>
    </row>
    <row r="33" spans="1:13" s="1" customFormat="1" ht="14.85" customHeight="1">
      <c r="A33" s="259" t="str">
        <f t="shared" ref="A33:A38" si="1">IF(B33="","",ROW(A3))</f>
        <v/>
      </c>
      <c r="B33" s="260"/>
      <c r="C33" s="260" t="str">
        <f>IFERROR(INDEX(ROSTER!$C$24:$C$150,MATCH('6 (2)'!$B33,ROSTER!$B$24:$B$150,0),1),"")</f>
        <v/>
      </c>
      <c r="D33" s="260" t="str">
        <f>IFERROR(INDEX(ROSTER!$AK$23:$AK$150,MATCH('6 (2)'!$B33,ROSTER!$B$23:$B$150,0),1),"")</f>
        <v/>
      </c>
      <c r="E33" s="261" t="str">
        <f>IFERROR(INDEX(ROSTER!$AL$23:$AL$150,MATCH('6 (2)'!$B33,ROSTER!$B$23:$B$150,0),1),"")</f>
        <v/>
      </c>
      <c r="F33" s="275"/>
      <c r="G33" s="255"/>
      <c r="H33" s="264"/>
      <c r="I33" s="264"/>
      <c r="J33" s="264"/>
      <c r="K33" s="264"/>
      <c r="L33" s="264"/>
      <c r="M33" s="264"/>
    </row>
    <row r="34" spans="1:13" s="1" customFormat="1" ht="14.85" customHeight="1">
      <c r="A34" s="259" t="str">
        <f t="shared" si="1"/>
        <v/>
      </c>
      <c r="B34" s="260"/>
      <c r="C34" s="260" t="str">
        <f>IFERROR(INDEX(ROSTER!$C$24:$C$150,MATCH('6 (2)'!$B34,ROSTER!$B$24:$B$150,0),1),"")</f>
        <v/>
      </c>
      <c r="D34" s="260" t="str">
        <f>IFERROR(INDEX(ROSTER!$AK$23:$AK$150,MATCH('6 (2)'!$B34,ROSTER!$B$23:$B$150,0),1),"")</f>
        <v/>
      </c>
      <c r="E34" s="261" t="str">
        <f>IFERROR(INDEX(ROSTER!$AL$23:$AL$150,MATCH('6 (2)'!$B34,ROSTER!$B$23:$B$150,0),1),"")</f>
        <v/>
      </c>
      <c r="F34" s="275"/>
      <c r="G34" s="255"/>
      <c r="H34" s="264"/>
      <c r="I34" s="264"/>
      <c r="J34" s="264"/>
      <c r="K34" s="264"/>
      <c r="L34" s="264"/>
      <c r="M34" s="264"/>
    </row>
    <row r="35" spans="1:13" s="1" customFormat="1" ht="14.85" customHeight="1">
      <c r="A35" s="259" t="str">
        <f t="shared" si="1"/>
        <v/>
      </c>
      <c r="B35" s="260"/>
      <c r="C35" s="260" t="str">
        <f>IFERROR(INDEX(ROSTER!$C$24:$C$150,MATCH('6 (2)'!$B35,ROSTER!$B$24:$B$150,0),1),"")</f>
        <v/>
      </c>
      <c r="D35" s="260" t="str">
        <f>IFERROR(INDEX(ROSTER!$AK$23:$AK$150,MATCH('6 (2)'!$B35,ROSTER!$B$23:$B$150,0),1),"")</f>
        <v/>
      </c>
      <c r="E35" s="261" t="str">
        <f>IFERROR(INDEX(ROSTER!$AL$23:$AL$150,MATCH('6 (2)'!$B35,ROSTER!$B$23:$B$150,0),1),"")</f>
        <v/>
      </c>
      <c r="F35" s="275"/>
      <c r="G35" s="255"/>
      <c r="H35" s="264"/>
      <c r="I35" s="264"/>
      <c r="J35" s="264"/>
      <c r="K35" s="264"/>
      <c r="L35" s="264"/>
      <c r="M35" s="264"/>
    </row>
    <row r="36" spans="1:13" s="1" customFormat="1" ht="14.85" customHeight="1">
      <c r="A36" s="259" t="str">
        <f t="shared" si="1"/>
        <v/>
      </c>
      <c r="B36" s="260"/>
      <c r="C36" s="260" t="str">
        <f>IFERROR(INDEX(ROSTER!$C$24:$C$150,MATCH('6 (2)'!$B36,ROSTER!$B$24:$B$150,0),1),"")</f>
        <v/>
      </c>
      <c r="D36" s="260" t="str">
        <f>IFERROR(INDEX(ROSTER!$AK$23:$AK$150,MATCH('6 (2)'!$B36,ROSTER!$B$23:$B$150,0),1),"")</f>
        <v/>
      </c>
      <c r="E36" s="261" t="str">
        <f>IFERROR(INDEX(ROSTER!$AL$23:$AL$150,MATCH('6 (2)'!$B36,ROSTER!$B$23:$B$150,0),1),"")</f>
        <v/>
      </c>
      <c r="F36" s="275"/>
    </row>
    <row r="37" spans="1:13" s="1" customFormat="1" ht="14.85" customHeight="1">
      <c r="A37" s="259" t="str">
        <f t="shared" si="1"/>
        <v/>
      </c>
      <c r="B37" s="260"/>
      <c r="C37" s="260" t="str">
        <f>IFERROR(INDEX(ROSTER!$C$24:$C$150,MATCH('6 (2)'!$B37,ROSTER!$B$24:$B$150,0),1),"")</f>
        <v/>
      </c>
      <c r="D37" s="260" t="str">
        <f>IFERROR(INDEX(ROSTER!$AK$23:$AK$150,MATCH('6 (2)'!$B37,ROSTER!$B$23:$B$150,0),1),"")</f>
        <v/>
      </c>
      <c r="E37" s="261" t="str">
        <f>IFERROR(INDEX(ROSTER!$AL$23:$AL$150,MATCH('6 (2)'!$B37,ROSTER!$B$23:$B$150,0),1),"")</f>
        <v/>
      </c>
      <c r="F37" s="275"/>
    </row>
    <row r="38" spans="1:13" s="1" customFormat="1" ht="14.85" customHeight="1">
      <c r="A38" s="259" t="str">
        <f t="shared" si="1"/>
        <v/>
      </c>
      <c r="B38" s="260"/>
      <c r="C38" s="260" t="str">
        <f>IFERROR(INDEX(ROSTER!$C$24:$C$150,MATCH('6 (2)'!$B38,ROSTER!$B$24:$B$150,0),1),"")</f>
        <v/>
      </c>
      <c r="D38" s="260" t="str">
        <f>IFERROR(INDEX(ROSTER!$AK$23:$AK$150,MATCH('6 (2)'!$B38,ROSTER!$B$23:$B$150,0),1),"")</f>
        <v/>
      </c>
      <c r="E38" s="261" t="str">
        <f>IFERROR(INDEX(ROSTER!$AL$23:$AL$150,MATCH('6 (2)'!$B38,ROSTER!$B$23:$B$150,0),1),"")</f>
        <v/>
      </c>
    </row>
    <row r="39" spans="1:13" s="1" customFormat="1" ht="14.85" customHeight="1"/>
    <row r="40" spans="1:13" s="1" customFormat="1" ht="14.85" customHeight="1"/>
    <row r="41" spans="1:13" s="1" customFormat="1" ht="14.85" customHeight="1"/>
    <row r="42" spans="1:13" s="1" customFormat="1" ht="14.85" customHeight="1"/>
    <row r="43" spans="1:13" s="1" customFormat="1" ht="14.85" customHeight="1"/>
    <row r="44" spans="1:13" s="1" customFormat="1" ht="14.85" customHeight="1"/>
    <row r="45" spans="1:13" s="1" customFormat="1" ht="14.85" customHeight="1"/>
    <row r="46" spans="1:13" s="1" customFormat="1" ht="14.85" customHeight="1"/>
    <row r="47" spans="1:13" s="1" customFormat="1" ht="14.85" customHeight="1"/>
    <row r="48" spans="1:13" s="1" customFormat="1" ht="14.85" customHeight="1"/>
    <row r="49" spans="5:14" ht="14.85" customHeight="1">
      <c r="E49" s="1"/>
      <c r="F49" s="1"/>
      <c r="N49" s="1"/>
    </row>
    <row r="50" spans="5:14" ht="14.85" customHeight="1">
      <c r="E50" s="1"/>
      <c r="F50" s="1"/>
      <c r="N50" s="1"/>
    </row>
    <row r="51" spans="5:14" ht="14.85" customHeight="1">
      <c r="E51" s="1"/>
      <c r="F51" s="1"/>
      <c r="N51" s="1"/>
    </row>
    <row r="52" spans="5:14" ht="14.85" customHeight="1">
      <c r="E52" s="1"/>
      <c r="F52" s="1"/>
      <c r="G52" s="35"/>
    </row>
    <row r="53" spans="5:14" ht="14.85" customHeight="1">
      <c r="E53" s="1"/>
      <c r="F53" s="1"/>
      <c r="G53" s="35"/>
    </row>
    <row r="54" spans="5:14" ht="14.85" customHeight="1">
      <c r="E54" s="1"/>
      <c r="F54" s="1"/>
      <c r="G54" s="35"/>
    </row>
    <row r="55" spans="5:14" ht="14.85" customHeight="1">
      <c r="E55" s="1"/>
      <c r="F55" s="1"/>
      <c r="G55" s="35"/>
    </row>
    <row r="56" spans="5:14" ht="14.85" customHeight="1">
      <c r="E56" s="1"/>
      <c r="F56" s="1"/>
      <c r="G56" s="35"/>
    </row>
    <row r="57" spans="5:14" ht="14.85" customHeight="1">
      <c r="E57" s="1"/>
      <c r="F57" s="1"/>
      <c r="G57" s="35"/>
    </row>
    <row r="58" spans="5:14" ht="14.85" customHeight="1">
      <c r="E58" s="1"/>
      <c r="F58" s="1"/>
      <c r="G58" s="35"/>
    </row>
    <row r="59" spans="5:14" ht="14.85" customHeight="1">
      <c r="E59" s="1"/>
      <c r="F59" s="1"/>
      <c r="G59" s="35"/>
    </row>
    <row r="60" spans="5:14" ht="14.85" customHeight="1">
      <c r="E60" s="1"/>
      <c r="F60" s="1"/>
      <c r="G60" s="35"/>
    </row>
    <row r="61" spans="5:14" ht="14.4">
      <c r="E61" s="1"/>
      <c r="F61" s="1"/>
      <c r="G61" s="35"/>
    </row>
    <row r="62" spans="5:14" ht="14.4">
      <c r="E62" s="1"/>
      <c r="F62" s="1"/>
      <c r="G62" s="35"/>
    </row>
    <row r="63" spans="5:14" ht="14.4">
      <c r="E63" s="1"/>
      <c r="F63" s="1"/>
      <c r="G63" s="35"/>
    </row>
    <row r="64" spans="5:14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G86" s="35"/>
    </row>
    <row r="87" spans="5:7" ht="14.4">
      <c r="G87" s="36"/>
    </row>
    <row r="88" spans="5:7" ht="14.4">
      <c r="G88" s="36"/>
    </row>
    <row r="89" spans="5:7" ht="14.4">
      <c r="G89" s="36"/>
    </row>
    <row r="90" spans="5:7" ht="14.4">
      <c r="G90" s="36"/>
    </row>
    <row r="91" spans="5:7" ht="14.4">
      <c r="G91" s="36"/>
    </row>
    <row r="92" spans="5:7" ht="14.4"/>
    <row r="93" spans="5:7" ht="14.4"/>
    <row r="94" spans="5:7" ht="14.4"/>
    <row r="95" spans="5:7" ht="14.4"/>
    <row r="96" spans="5:7" ht="14.4"/>
    <row r="97" ht="14.4"/>
  </sheetData>
  <sheetProtection insertRows="0" deleteRows="0"/>
  <protectedRanges>
    <protectedRange sqref="B7 F7 M7 I7 B24 I21" name="Range1_1"/>
  </protectedRanges>
  <mergeCells count="5">
    <mergeCell ref="A1:E1"/>
    <mergeCell ref="F1:H1"/>
    <mergeCell ref="A2:M2"/>
    <mergeCell ref="E3:F3"/>
    <mergeCell ref="B7:C7"/>
  </mergeCells>
  <conditionalFormatting sqref="F8 F10:F20 F22:F27">
    <cfRule type="expression" dxfId="168" priority="2">
      <formula>MOD(ROW(F8),2)=0</formula>
    </cfRule>
  </conditionalFormatting>
  <conditionalFormatting sqref="F31:F32">
    <cfRule type="expression" dxfId="167" priority="1">
      <formula>MOD(ROW(F31),2)=0</formula>
    </cfRule>
  </conditionalFormatting>
  <conditionalFormatting sqref="K7:L7">
    <cfRule type="expression" dxfId="166" priority="3">
      <formula>MOD(ROW(K7),2)=0</formula>
    </cfRule>
  </conditionalFormatting>
  <conditionalFormatting sqref="P8:P17">
    <cfRule type="expression" dxfId="165" priority="4">
      <formula>MOD(ROW(P8),2)=0</formula>
    </cfRule>
  </conditionalFormatting>
  <pageMargins left="0.7" right="0.7" top="0.75" bottom="0.75" header="0.3" footer="0.3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rgb="FFFFFF00"/>
  </sheetPr>
  <dimension ref="A1:P97"/>
  <sheetViews>
    <sheetView zoomScale="80" zoomScaleNormal="80" workbookViewId="0">
      <selection activeCell="F9" sqref="F9"/>
    </sheetView>
  </sheetViews>
  <sheetFormatPr defaultColWidth="9" defaultRowHeight="23.25" customHeight="1"/>
  <cols>
    <col min="1" max="1" width="5.44140625" style="1" customWidth="1"/>
    <col min="2" max="2" width="26.77734375" style="1" customWidth="1"/>
    <col min="3" max="3" width="24.44140625" style="1" customWidth="1"/>
    <col min="4" max="4" width="13" style="1" customWidth="1"/>
    <col min="5" max="5" width="18.5546875" style="2" customWidth="1"/>
    <col min="6" max="6" width="19.44140625" style="2" customWidth="1"/>
    <col min="7" max="7" width="2.44140625" style="1" customWidth="1"/>
    <col min="8" max="8" width="5.5546875" style="1" customWidth="1"/>
    <col min="9" max="9" width="28" style="1" customWidth="1"/>
    <col min="10" max="10" width="24" style="1" customWidth="1"/>
    <col min="11" max="11" width="11.5546875" style="1" customWidth="1"/>
    <col min="12" max="12" width="16.44140625" style="1" customWidth="1"/>
    <col min="13" max="13" width="20.44140625" style="1" customWidth="1"/>
    <col min="14" max="14" width="13" style="88" customWidth="1"/>
    <col min="15" max="15" width="15" style="1" customWidth="1"/>
    <col min="16" max="16" width="26.5546875" style="1" customWidth="1"/>
    <col min="17" max="16384" width="9" style="1"/>
  </cols>
  <sheetData>
    <row r="1" spans="1:16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6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6" ht="23.25" customHeight="1">
      <c r="A3" s="5" t="s">
        <v>255</v>
      </c>
      <c r="B3" s="7" t="str">
        <f>LEFT(VLOOKUP("A*",ROSTER!I24:I70,1,0),4)</f>
        <v>A864</v>
      </c>
      <c r="C3" s="7"/>
      <c r="D3" s="8"/>
      <c r="E3" s="666">
        <f>ROSTER!I24</f>
        <v>46148</v>
      </c>
      <c r="F3" s="666"/>
      <c r="G3" s="9"/>
      <c r="I3" s="278" t="s">
        <v>351</v>
      </c>
      <c r="J3" s="279" t="s">
        <v>42</v>
      </c>
      <c r="K3" s="280" t="s">
        <v>258</v>
      </c>
      <c r="L3" s="281" t="s">
        <v>350</v>
      </c>
      <c r="M3" s="227"/>
      <c r="N3" s="1"/>
    </row>
    <row r="4" spans="1:16" ht="14.85" customHeight="1">
      <c r="A4" s="11"/>
      <c r="B4" s="12" t="s">
        <v>257</v>
      </c>
      <c r="C4" s="19" t="str">
        <f>INDEX(ROSTER!$B$25:$B$150,MATCH("*FM*",ROSTER!I$25:I$227,0),1)</f>
        <v>Lê Thanh Hải</v>
      </c>
      <c r="D4" s="14" t="s">
        <v>258</v>
      </c>
      <c r="E4" s="34" t="str">
        <f>INDEX(ROSTER!$AL$25:$AL$211,MATCH('6'!C4,ROSTER!$B$25:$B$150,0),1)</f>
        <v>0979690783</v>
      </c>
      <c r="F4" s="21" t="s">
        <v>259</v>
      </c>
      <c r="G4" s="16"/>
      <c r="H4" s="17"/>
      <c r="I4" s="276" t="s">
        <v>287</v>
      </c>
      <c r="J4" s="277" t="str">
        <f>INDEX(ROSTER!$B$25:$B$150,MATCH("*PPC*",ROSTER!I$25:I$227,0),1)</f>
        <v>Trần Hoàng Nhung</v>
      </c>
      <c r="K4" s="280" t="s">
        <v>258</v>
      </c>
      <c r="L4" s="282" t="str">
        <f>INDEX(ROSTER!$AL$25:$AL$211,MATCH('6'!J4,ROSTER!$B$25:$B$150,0),1)</f>
        <v>0906852989</v>
      </c>
      <c r="N4" s="1"/>
    </row>
    <row r="5" spans="1:16" ht="14.85" customHeight="1">
      <c r="A5" s="11"/>
      <c r="B5" s="18" t="s">
        <v>262</v>
      </c>
      <c r="C5" s="19" t="str">
        <f>INDEX(ROSTER!$B$25:$B$150,MATCH("*QC*",ROSTER!I$25:I$227,0),1)</f>
        <v>Trần Phương</v>
      </c>
      <c r="D5" s="20" t="s">
        <v>258</v>
      </c>
      <c r="E5" s="178">
        <f>INDEX(ROSTER!$AL$25:$AL$211,MATCH('5'!C5,ROSTER!$B$25:$B$150,0),1)</f>
        <v>84986222241</v>
      </c>
      <c r="F5" s="21"/>
      <c r="G5" s="16"/>
      <c r="H5" s="17"/>
      <c r="I5" s="18" t="s">
        <v>260</v>
      </c>
      <c r="J5" s="19" t="str">
        <f>INDEX(ROSTER!$B$25:$B$150,MATCH("*TECH*",ROSTER!I$25:I$227,0),1)</f>
        <v>Huỳnh Tố Như</v>
      </c>
      <c r="K5" s="20" t="s">
        <v>258</v>
      </c>
      <c r="L5" s="34" t="str">
        <f>INDEX(ROSTER!$AL$25:$AL$211,MATCH('6'!J5,ROSTER!$B$25:$B$150,0),1)</f>
        <v>0702785789</v>
      </c>
      <c r="N5" s="1"/>
    </row>
    <row r="6" spans="1:16" ht="14.85" customHeight="1">
      <c r="A6" s="253" t="s">
        <v>264</v>
      </c>
      <c r="B6" s="254" t="s">
        <v>265</v>
      </c>
      <c r="C6" s="254" t="s">
        <v>266</v>
      </c>
      <c r="D6" s="253" t="s">
        <v>267</v>
      </c>
      <c r="E6" s="253" t="s">
        <v>268</v>
      </c>
      <c r="F6" s="253" t="s">
        <v>269</v>
      </c>
      <c r="G6" s="255"/>
      <c r="H6" s="253" t="s">
        <v>264</v>
      </c>
      <c r="I6" s="253" t="s">
        <v>265</v>
      </c>
      <c r="J6" s="253" t="s">
        <v>266</v>
      </c>
      <c r="K6" s="253" t="s">
        <v>267</v>
      </c>
      <c r="L6" s="253" t="s">
        <v>268</v>
      </c>
      <c r="M6" s="253" t="s">
        <v>269</v>
      </c>
      <c r="N6" s="1"/>
      <c r="O6" s="31" t="s">
        <v>261</v>
      </c>
    </row>
    <row r="7" spans="1:16" ht="14.85" customHeight="1">
      <c r="A7" s="256"/>
      <c r="B7" s="690" t="str">
        <f>$B$3&amp;"-128"</f>
        <v>A864-128</v>
      </c>
      <c r="C7" s="691"/>
      <c r="D7" s="257"/>
      <c r="E7" s="257"/>
      <c r="F7" s="258"/>
      <c r="G7" s="255"/>
      <c r="H7" s="256"/>
      <c r="I7" s="690" t="str">
        <f>$B$3&amp;"-34567"</f>
        <v>A864-34567</v>
      </c>
      <c r="J7" s="691"/>
      <c r="K7" s="259"/>
      <c r="L7" s="259"/>
      <c r="M7" s="258"/>
      <c r="N7" s="1"/>
      <c r="O7" s="31" t="s">
        <v>270</v>
      </c>
    </row>
    <row r="8" spans="1:16" ht="14.85" customHeight="1">
      <c r="A8" s="259">
        <f>IF(B8="","",ROW(A1))</f>
        <v>1</v>
      </c>
      <c r="B8" s="260" t="str" cm="1">
        <f t="array" ref="B8">IFERROR(INDEX(ROSTER!$B$24:$B$150,MATCH(1,INDEX(($B$7=ROSTER!I$24:I$150)*(COUNTIFS(B7:B$7,ROSTER!$B$24:$B$150)=0),0,1),0),1),"")</f>
        <v>Hoàng Sơn Hà</v>
      </c>
      <c r="C8" s="260" t="str">
        <f>IFERROR(INDEX(ROSTER!$C$24:$C$150,MATCH('6'!$B8,ROSTER!$B$24:$B$150,0),1),"")</f>
        <v>VAE00725</v>
      </c>
      <c r="D8" s="260" t="str">
        <f>IFERROR(INDEX(ROSTER!$AK$23:$AK$150,MATCH('6'!$B8,ROSTER!$B$23:$B$150,0),1),"")</f>
        <v>B1 787</v>
      </c>
      <c r="E8" s="261" t="str">
        <f>IFERROR(INDEX(ROSTER!$AL$23:$AL$150,MATCH('6'!$B8,ROSTER!$B$23:$B$150,0),1),"")</f>
        <v>0904321509</v>
      </c>
      <c r="F8" s="529" t="s">
        <v>586</v>
      </c>
      <c r="G8" s="255"/>
      <c r="H8" s="259">
        <f>IF(I8="","",ROW(A1))</f>
        <v>1</v>
      </c>
      <c r="I8" s="262" t="str" cm="1">
        <f t="array" ref="I8">IFERROR(INDEX(ROSTER!$B$24:$B$150,MATCH(1,INDEX(($I$7=ROSTER!I$24:I$150)*(COUNTIFS(I$7:I7,ROSTER!$B$24:$B$150)=0),0,1),0),1),"")</f>
        <v>Đào Việt  Hải</v>
      </c>
      <c r="J8" s="259" t="str">
        <f>IFERROR(INDEX(ROSTER!$C$24:$C$150,MATCH('6'!$I8,ROSTER!$B$24:$B$150,0),1),"")</f>
        <v>VAE00708</v>
      </c>
      <c r="K8" s="259" t="str">
        <f>IFERROR(INDEX(ROSTER!$AK$24:$AK$150,MATCH('6'!$I8,ROSTER!$B$24:$B$150,0),1),"")</f>
        <v>B1 787</v>
      </c>
      <c r="L8" s="261" t="str">
        <f>IFERROR(INDEX(ROSTER!$AL$23:$AL$150,MATCH('6'!$I8,ROSTER!$B$23:$B$150,0),1),"")</f>
        <v>0908630644</v>
      </c>
      <c r="M8" s="521" t="s">
        <v>584</v>
      </c>
      <c r="N8" s="1"/>
      <c r="O8" s="31" t="s">
        <v>271</v>
      </c>
      <c r="P8" s="33"/>
    </row>
    <row r="9" spans="1:16" ht="14.85" customHeight="1">
      <c r="A9" s="259">
        <f t="shared" ref="A9:A16" si="0">IF(B9="","",ROW(A2))</f>
        <v>2</v>
      </c>
      <c r="B9" s="260" t="str" cm="1">
        <f t="array" ref="B9">IFERROR(INDEX(ROSTER!$B$24:$B$150,MATCH(1,INDEX(($B$7=ROSTER!I$24:I$150)*(COUNTIFS(B$7:B8,ROSTER!$B$24:$B$150)=0),0,1),0),1),"")</f>
        <v>Lộc Đức  Hiền</v>
      </c>
      <c r="C9" s="260" t="str">
        <f>IFERROR(INDEX(ROSTER!$C$24:$C$150,MATCH('6'!$B9,ROSTER!$B$24:$B$150,0),1),"")</f>
        <v>VAE02379</v>
      </c>
      <c r="D9" s="260" t="str">
        <f>IFERROR(INDEX(ROSTER!$AK$23:$AK$150,MATCH('6'!$B9,ROSTER!$B$23:$B$150,0),1),"")</f>
        <v>B1 787</v>
      </c>
      <c r="E9" s="261" t="str">
        <f>IFERROR(INDEX(ROSTER!$AL$23:$AL$150,MATCH('6'!$B9,ROSTER!$B$23:$B$150,0),1),"")</f>
        <v>0896961686</v>
      </c>
      <c r="F9" s="533" t="s">
        <v>378</v>
      </c>
      <c r="G9" s="255"/>
      <c r="H9" s="259">
        <f t="shared" ref="H9:H18" si="1">IF(I9="","",ROW(A2))</f>
        <v>2</v>
      </c>
      <c r="I9" s="262" t="str" cm="1">
        <f t="array" ref="I9">IFERROR(INDEX(ROSTER!$B$24:$B$150,MATCH(1,INDEX(($I$7=ROSTER!I$24:I$150)*(COUNTIFS(I$7:I8,ROSTER!$B$24:$B$150)=0),0,1),0),1),"")</f>
        <v>Hứa Quang Trung</v>
      </c>
      <c r="J9" s="259" t="str">
        <f>IFERROR(INDEX(ROSTER!$C$24:$C$150,MATCH('6'!$I9,ROSTER!$B$24:$B$150,0),1),"")</f>
        <v>VAE02481</v>
      </c>
      <c r="K9" s="259" t="str">
        <f>IFERROR(INDEX(ROSTER!$AK$24:$AK$150,MATCH('6'!$I9,ROSTER!$B$24:$B$150,0),1),"")</f>
        <v>B1 B787/A321</v>
      </c>
      <c r="L9" s="261" t="str">
        <f>IFERROR(INDEX(ROSTER!$AL$23:$AL$150,MATCH('6'!$I9,ROSTER!$B$23:$B$150,0),1),"")</f>
        <v>0937387889</v>
      </c>
      <c r="M9" s="521" t="s">
        <v>585</v>
      </c>
      <c r="N9" s="1"/>
      <c r="O9" s="31" t="s">
        <v>272</v>
      </c>
      <c r="P9" s="33"/>
    </row>
    <row r="10" spans="1:16" ht="14.85" customHeight="1">
      <c r="A10" s="259">
        <f t="shared" si="0"/>
        <v>3</v>
      </c>
      <c r="B10" s="260" t="str" cm="1">
        <f t="array" ref="B10">IFERROR(INDEX(ROSTER!$B$24:$B$150,MATCH(1,INDEX(($B$7=ROSTER!I$24:I$150)*(COUNTIFS(B$7:B9,ROSTER!$B$24:$B$150)=0),0,1),0),1),"")</f>
        <v>Vũ Văn Mạnh</v>
      </c>
      <c r="C10" s="260" t="str">
        <f>IFERROR(INDEX(ROSTER!$C$24:$C$150,MATCH('6'!$B10,ROSTER!$B$24:$B$150,0),1),"")</f>
        <v>VAE03240</v>
      </c>
      <c r="D10" s="260" t="str">
        <f>IFERROR(INDEX(ROSTER!$AK$23:$AK$150,MATCH('6'!$B10,ROSTER!$B$23:$B$150,0),1),"")</f>
        <v>B1 B787/A321</v>
      </c>
      <c r="E10" s="261" t="str">
        <f>IFERROR(INDEX(ROSTER!$AL$23:$AL$150,MATCH('6'!$B10,ROSTER!$B$23:$B$150,0),1),"")</f>
        <v>0968697183</v>
      </c>
      <c r="F10" s="260"/>
      <c r="G10" s="255"/>
      <c r="H10" s="259">
        <f t="shared" si="1"/>
        <v>3</v>
      </c>
      <c r="I10" s="262" t="str" cm="1">
        <f t="array" ref="I10">IFERROR(INDEX(ROSTER!$B$24:$B$150,MATCH(1,INDEX(($I$7=ROSTER!I$24:I$150)*(COUNTIFS(I$7:I9,ROSTER!$B$24:$B$150)=0),0,1),0),1),"")</f>
        <v>Nguyễn Sỹ Tứ</v>
      </c>
      <c r="J10" s="259" t="str">
        <f>IFERROR(INDEX(ROSTER!$C$24:$C$150,MATCH('6'!$I10,ROSTER!$B$24:$B$150,0),1),"")</f>
        <v>VAE03275</v>
      </c>
      <c r="K10" s="259" t="str">
        <f>IFERROR(INDEX(ROSTER!$AK$24:$AK$150,MATCH('6'!$I10,ROSTER!$B$24:$B$150,0),1),"")</f>
        <v>B1 B787/A321</v>
      </c>
      <c r="L10" s="261" t="str">
        <f>IFERROR(INDEX(ROSTER!$AL$23:$AL$150,MATCH('6'!$I10,ROSTER!$B$23:$B$150,0),1),"")</f>
        <v>0356134372</v>
      </c>
      <c r="M10" s="263"/>
      <c r="N10" s="1"/>
      <c r="O10" s="31" t="s">
        <v>273</v>
      </c>
      <c r="P10" s="33"/>
    </row>
    <row r="11" spans="1:16" ht="14.85" customHeight="1">
      <c r="A11" s="259">
        <f t="shared" si="0"/>
        <v>4</v>
      </c>
      <c r="B11" s="260" t="str" cm="1">
        <f t="array" ref="B11">IFERROR(INDEX(ROSTER!$B$24:$B$150,MATCH(1,INDEX(($B$7=ROSTER!I$24:I$150)*(COUNTIFS(B$7:B10,ROSTER!$B$24:$B$150)=0),0,1),0),1),"")</f>
        <v>Phạm Minh Tuấn</v>
      </c>
      <c r="C11" s="260" t="str">
        <f>IFERROR(INDEX(ROSTER!$C$24:$C$150,MATCH('6'!$B11,ROSTER!$B$24:$B$150,0),1),"")</f>
        <v>VAE00763</v>
      </c>
      <c r="D11" s="260" t="str">
        <f>IFERROR(INDEX(ROSTER!$AK$23:$AK$150,MATCH('6'!$B11,ROSTER!$B$23:$B$150,0),1),"")</f>
        <v>QM 787</v>
      </c>
      <c r="E11" s="261" t="str">
        <f>IFERROR(INDEX(ROSTER!$AL$23:$AL$150,MATCH('6'!$B11,ROSTER!$B$23:$B$150,0),1),"")</f>
        <v>0903128278</v>
      </c>
      <c r="F11" s="260"/>
      <c r="G11" s="255"/>
      <c r="H11" s="259">
        <f t="shared" si="1"/>
        <v>4</v>
      </c>
      <c r="I11" s="262" t="str" cm="1">
        <f t="array" ref="I11">IFERROR(INDEX(ROSTER!$B$24:$B$150,MATCH(1,INDEX(($I$7=ROSTER!I$24:I$150)*(COUNTIFS(I$7:I10,ROSTER!$B$24:$B$150)=0),0,1),0),1),"")</f>
        <v>Võ Tiến Dũng</v>
      </c>
      <c r="J11" s="259" t="str">
        <f>IFERROR(INDEX(ROSTER!$C$24:$C$150,MATCH('6'!$I11,ROSTER!$B$24:$B$150,0),1),"")</f>
        <v>VAE00749</v>
      </c>
      <c r="K11" s="259" t="str">
        <f>IFERROR(INDEX(ROSTER!$AK$24:$AK$150,MATCH('6'!$I11,ROSTER!$B$24:$B$150,0),1),"")</f>
        <v>QM 787</v>
      </c>
      <c r="L11" s="261" t="str">
        <f>IFERROR(INDEX(ROSTER!$AL$23:$AL$150,MATCH('6'!$I11,ROSTER!$B$23:$B$150,0),1),"")</f>
        <v>0375121297</v>
      </c>
      <c r="M11" s="264"/>
      <c r="N11" s="1"/>
      <c r="O11" s="31" t="s">
        <v>259</v>
      </c>
      <c r="P11" s="33"/>
    </row>
    <row r="12" spans="1:16" ht="14.85" customHeight="1">
      <c r="A12" s="259">
        <f t="shared" si="0"/>
        <v>5</v>
      </c>
      <c r="B12" s="260" t="str" cm="1">
        <f t="array" ref="B12">IFERROR(INDEX(ROSTER!$B$24:$B$150,MATCH(1,INDEX(($B$7=ROSTER!I$24:I$150)*(COUNTIFS(B$7:B11,ROSTER!$B$24:$B$150)=0),0,1),0),1),"")</f>
        <v>Đặng Quốc  Tú</v>
      </c>
      <c r="C12" s="260" t="str">
        <f>IFERROR(INDEX(ROSTER!$C$24:$C$150,MATCH('6'!$B12,ROSTER!$B$24:$B$150,0),1),"")</f>
        <v>VAE00733</v>
      </c>
      <c r="D12" s="260" t="str">
        <f>IFERROR(INDEX(ROSTER!$AK$23:$AK$150,MATCH('6'!$B12,ROSTER!$B$23:$B$150,0),1),"")</f>
        <v>QM 787</v>
      </c>
      <c r="E12" s="261" t="str">
        <f>IFERROR(INDEX(ROSTER!$AL$23:$AL$150,MATCH('6'!$B12,ROSTER!$B$23:$B$150,0),1),"")</f>
        <v>0988110968</v>
      </c>
      <c r="F12" s="260"/>
      <c r="G12" s="255"/>
      <c r="H12" s="259">
        <f t="shared" si="1"/>
        <v>5</v>
      </c>
      <c r="I12" s="262" t="str" cm="1">
        <f t="array" ref="I12">IFERROR(INDEX(ROSTER!$B$24:$B$150,MATCH(1,INDEX(($I$7=ROSTER!I$24:I$150)*(COUNTIFS(I$7:I11,ROSTER!$B$24:$B$150)=0),0,1),0),1),"")</f>
        <v>Đoàn Mạnh Quyết</v>
      </c>
      <c r="J12" s="259" t="str">
        <f>IFERROR(INDEX(ROSTER!$C$24:$C$150,MATCH('6'!$I12,ROSTER!$B$24:$B$150,0),1),"")</f>
        <v>VAE00521</v>
      </c>
      <c r="K12" s="259" t="str">
        <f>IFERROR(INDEX(ROSTER!$AK$24:$AK$150,MATCH('6'!$I12,ROSTER!$B$24:$B$150,0),1),"")</f>
        <v>QM 787</v>
      </c>
      <c r="L12" s="261" t="str">
        <f>IFERROR(INDEX(ROSTER!$AL$23:$AL$150,MATCH('6'!$I12,ROSTER!$B$23:$B$150,0),1),"")</f>
        <v>0979789920</v>
      </c>
      <c r="M12" s="264"/>
      <c r="N12" s="1"/>
      <c r="O12" s="31"/>
      <c r="P12" s="90"/>
    </row>
    <row r="13" spans="1:16" ht="14.85" customHeight="1">
      <c r="A13" s="259">
        <f t="shared" si="0"/>
        <v>6</v>
      </c>
      <c r="B13" s="260" t="str" cm="1">
        <f t="array" ref="B13">IFERROR(INDEX(ROSTER!$B$24:$B$150,MATCH(1,INDEX(($B$7=ROSTER!I$24:I$150)*(COUNTIFS(B$7:B12,ROSTER!$B$24:$B$150)=0),0,1),0),1),"")</f>
        <v>Phạm Hùng</v>
      </c>
      <c r="C13" s="260" t="str">
        <f>IFERROR(INDEX(ROSTER!$C$24:$C$150,MATCH('6'!$B13,ROSTER!$B$24:$B$150,0),1),"")</f>
        <v>VAE01771</v>
      </c>
      <c r="D13" s="260" t="str">
        <f>IFERROR(INDEX(ROSTER!$AK$23:$AK$150,MATCH('6'!$B13,ROSTER!$B$23:$B$150,0),1),"")</f>
        <v>QM AF</v>
      </c>
      <c r="E13" s="261" t="str">
        <f>IFERROR(INDEX(ROSTER!$AL$23:$AL$150,MATCH('6'!$B13,ROSTER!$B$23:$B$150,0),1),"")</f>
        <v>0908489886</v>
      </c>
      <c r="F13" s="260"/>
      <c r="G13" s="255"/>
      <c r="H13" s="259">
        <f t="shared" si="1"/>
        <v>6</v>
      </c>
      <c r="I13" s="262" t="str" cm="1">
        <f t="array" ref="I13">IFERROR(INDEX(ROSTER!$B$24:$B$150,MATCH(1,INDEX(($I$7=ROSTER!I$24:I$150)*(COUNTIFS(I$7:I12,ROSTER!$B$24:$B$150)=0),0,1),0),1),"")</f>
        <v>Đặng Quang Bảo</v>
      </c>
      <c r="J13" s="259" t="str">
        <f>IFERROR(INDEX(ROSTER!$C$24:$C$150,MATCH('6'!$I13,ROSTER!$B$24:$B$150,0),1),"")</f>
        <v>VAE03610</v>
      </c>
      <c r="K13" s="259" t="str">
        <f>IFERROR(INDEX(ROSTER!$AK$24:$AK$150,MATCH('6'!$I13,ROSTER!$B$24:$B$150,0),1),"")</f>
        <v>QM PP</v>
      </c>
      <c r="L13" s="261" t="str">
        <f>IFERROR(INDEX(ROSTER!$AL$23:$AL$150,MATCH('6'!$I13,ROSTER!$B$23:$B$150,0),1),"")</f>
        <v>0326718845</v>
      </c>
      <c r="M13" s="264"/>
      <c r="N13" s="1"/>
      <c r="O13" s="31"/>
      <c r="P13" s="90"/>
    </row>
    <row r="14" spans="1:16" ht="14.85" customHeight="1">
      <c r="A14" s="259">
        <f t="shared" si="0"/>
        <v>7</v>
      </c>
      <c r="B14" s="260" t="str" cm="1">
        <f t="array" ref="B14">IFERROR(INDEX(ROSTER!$B$24:$B$150,MATCH(1,INDEX(($B$7=ROSTER!I$24:I$150)*(COUNTIFS(B$7:B13,ROSTER!$B$24:$B$150)=0),0,1),0),1),"")</f>
        <v>Nguyễn Phan Hoàng Long</v>
      </c>
      <c r="C14" s="260" t="str">
        <f>IFERROR(INDEX(ROSTER!$C$24:$C$150,MATCH('6'!$B14,ROSTER!$B$24:$B$150,0),1),"")</f>
        <v>VAE03596</v>
      </c>
      <c r="D14" s="260" t="str">
        <f>IFERROR(INDEX(ROSTER!$AK$23:$AK$150,MATCH('6'!$B14,ROSTER!$B$23:$B$150,0),1),"")</f>
        <v>QM AF</v>
      </c>
      <c r="E14" s="261" t="str">
        <f>IFERROR(INDEX(ROSTER!$AL$23:$AL$150,MATCH('6'!$B14,ROSTER!$B$23:$B$150,0),1),"")</f>
        <v>0967103203</v>
      </c>
      <c r="F14" s="260" t="s">
        <v>261</v>
      </c>
      <c r="G14" s="255"/>
      <c r="H14" s="259">
        <f t="shared" si="1"/>
        <v>7</v>
      </c>
      <c r="I14" s="262" t="str" cm="1">
        <f t="array" ref="I14">IFERROR(INDEX(ROSTER!$B$24:$B$150,MATCH(1,INDEX(($I$7=ROSTER!I$24:I$150)*(COUNTIFS(I$7:I13,ROSTER!$B$24:$B$150)=0),0,1),0),1),"")</f>
        <v>Lê Hà Vinh</v>
      </c>
      <c r="J14" s="259" t="str">
        <f>IFERROR(INDEX(ROSTER!$C$24:$C$150,MATCH('6'!$I14,ROSTER!$B$24:$B$150,0),1),"")</f>
        <v>VAE03603</v>
      </c>
      <c r="K14" s="259" t="str">
        <f>IFERROR(INDEX(ROSTER!$AK$24:$AK$150,MATCH('6'!$I14,ROSTER!$B$24:$B$150,0),1),"")</f>
        <v>QM PP</v>
      </c>
      <c r="L14" s="261" t="str">
        <f>IFERROR(INDEX(ROSTER!$AL$23:$AL$150,MATCH('6'!$I14,ROSTER!$B$23:$B$150,0),1),"")</f>
        <v>0963322827</v>
      </c>
      <c r="M14" s="264"/>
      <c r="N14" s="1"/>
      <c r="O14" s="31"/>
      <c r="P14" s="90"/>
    </row>
    <row r="15" spans="1:16" ht="14.85" customHeight="1">
      <c r="A15" s="259">
        <f t="shared" si="0"/>
        <v>8</v>
      </c>
      <c r="B15" s="260" t="str" cm="1">
        <f t="array" ref="B15">IFERROR(INDEX(ROSTER!$B$24:$B$150,MATCH(1,INDEX(($B$7=ROSTER!I$24:I$150)*(COUNTIFS(B$7:B14,ROSTER!$B$24:$B$150)=0),0,1),0),1),"")</f>
        <v>Vũ Quang Vinh</v>
      </c>
      <c r="C15" s="260" t="str">
        <f>IFERROR(INDEX(ROSTER!$C$24:$C$150,MATCH('6'!$B15,ROSTER!$B$24:$B$150,0),1),"")</f>
        <v>VAE03617</v>
      </c>
      <c r="D15" s="260" t="str">
        <f>IFERROR(INDEX(ROSTER!$AK$23:$AK$150,MATCH('6'!$B15,ROSTER!$B$23:$B$150,0),1),"")</f>
        <v>QM AF</v>
      </c>
      <c r="E15" s="261" t="str">
        <f>IFERROR(INDEX(ROSTER!$AL$23:$AL$150,MATCH('6'!$B15,ROSTER!$B$23:$B$150,0),1),"")</f>
        <v>0773781627</v>
      </c>
      <c r="F15" s="260"/>
      <c r="G15" s="255"/>
      <c r="H15" s="259">
        <f t="shared" si="1"/>
        <v>8</v>
      </c>
      <c r="I15" s="262" t="str" cm="1">
        <f t="array" ref="I15">IFERROR(INDEX(ROSTER!$B$24:$B$150,MATCH(1,INDEX(($I$7=ROSTER!I$24:I$150)*(COUNTIFS(I$7:I14,ROSTER!$B$24:$B$150)=0),0,1),0),1),"")</f>
        <v>Trần Trung Tín</v>
      </c>
      <c r="J15" s="259" t="str">
        <f>IFERROR(INDEX(ROSTER!$C$24:$C$150,MATCH('6'!$I15,ROSTER!$B$24:$B$150,0),1),"")</f>
        <v>VAE03612</v>
      </c>
      <c r="K15" s="259" t="str">
        <f>IFERROR(INDEX(ROSTER!$AK$24:$AK$150,MATCH('6'!$I15,ROSTER!$B$24:$B$150,0),1),"")</f>
        <v>QM AF</v>
      </c>
      <c r="L15" s="261" t="str">
        <f>IFERROR(INDEX(ROSTER!$AL$23:$AL$150,MATCH('6'!$I15,ROSTER!$B$23:$B$150,0),1),"")</f>
        <v>0834603606</v>
      </c>
      <c r="M15" s="262" t="s">
        <v>261</v>
      </c>
      <c r="N15" s="1"/>
      <c r="O15" s="31"/>
      <c r="P15" s="90"/>
    </row>
    <row r="16" spans="1:16" ht="14.85" customHeight="1">
      <c r="A16" s="259">
        <f t="shared" si="0"/>
        <v>9</v>
      </c>
      <c r="B16" s="260" t="str" cm="1">
        <f t="array" ref="B16">IFERROR(INDEX(ROSTER!$B$24:$B$150,MATCH(1,INDEX(($B$7=ROSTER!I$24:I$150)*(COUNTIFS(B$7:B15,ROSTER!$B$24:$B$150)=0),0,1),0),1),"")</f>
        <v>Nguyễn An Bình</v>
      </c>
      <c r="C16" s="260" t="str">
        <f>IFERROR(INDEX(ROSTER!$C$24:$C$150,MATCH('6'!$B16,ROSTER!$B$24:$B$150,0),1),"")</f>
        <v>VAE04051</v>
      </c>
      <c r="D16" s="260" t="str">
        <f>IFERROR(INDEX(ROSTER!$AK$23:$AK$150,MATCH('6'!$B16,ROSTER!$B$23:$B$150,0),1),"")</f>
        <v>MECH</v>
      </c>
      <c r="E16" s="261" t="str">
        <f>IFERROR(INDEX(ROSTER!$AL$23:$AL$150,MATCH('6'!$B16,ROSTER!$B$23:$B$150,0),1),"")</f>
        <v>0852188678</v>
      </c>
      <c r="F16" s="532" t="s">
        <v>378</v>
      </c>
      <c r="G16" s="255"/>
      <c r="H16" s="259">
        <f t="shared" ref="H16:H17" si="2">IF(I16="","",ROW(A9))</f>
        <v>9</v>
      </c>
      <c r="I16" s="262" t="str" cm="1">
        <f t="array" ref="I16">IFERROR(INDEX(ROSTER!$B$24:$B$150,MATCH(1,INDEX(($I$7=ROSTER!I$24:I$150)*(COUNTIFS(I$7:I15,ROSTER!$B$24:$B$150)=0),0,1),0),1),"")</f>
        <v>Nguyễn Ngọc Đức</v>
      </c>
      <c r="J16" s="259" t="str">
        <f>IFERROR(INDEX(ROSTER!$C$24:$C$150,MATCH('6'!$I16,ROSTER!$B$24:$B$150,0),1),"")</f>
        <v>VAE04023</v>
      </c>
      <c r="K16" s="259" t="str">
        <f>IFERROR(INDEX(ROSTER!$AK$24:$AK$150,MATCH('6'!$I16,ROSTER!$B$24:$B$150,0),1),"")</f>
        <v>MECH</v>
      </c>
      <c r="L16" s="261" t="str">
        <f>IFERROR(INDEX(ROSTER!$AL$23:$AL$150,MATCH('6'!$I16,ROSTER!$B$23:$B$150,0),1),"")</f>
        <v>0825070997</v>
      </c>
      <c r="M16" s="531" t="s">
        <v>379</v>
      </c>
      <c r="N16" s="1"/>
      <c r="O16" s="31"/>
      <c r="P16" s="90"/>
    </row>
    <row r="17" spans="1:16" ht="14.85" customHeight="1">
      <c r="A17" s="259">
        <f t="shared" ref="A17:A19" si="3">IF(B17="","",ROW(A10))</f>
        <v>10</v>
      </c>
      <c r="B17" s="260" t="str" cm="1">
        <f t="array" ref="B17">IFERROR(INDEX(ROSTER!$B$24:$B$150,MATCH(1,INDEX(($B$7=ROSTER!I$24:I$150)*(COUNTIFS(B$7:B16,ROSTER!$B$24:$B$150)=0),0,1),0),1),"")</f>
        <v>Trương Vũ Chung</v>
      </c>
      <c r="C17" s="260" t="str">
        <f>IFERROR(INDEX(ROSTER!$C$24:$C$150,MATCH('6'!$B17,ROSTER!$B$24:$B$150,0),1),"")</f>
        <v>VAE04026</v>
      </c>
      <c r="D17" s="260" t="str">
        <f>IFERROR(INDEX(ROSTER!$AK$23:$AK$150,MATCH('6'!$B17,ROSTER!$B$23:$B$150,0),1),"")</f>
        <v>MECH</v>
      </c>
      <c r="E17" s="261" t="str">
        <f>IFERROR(INDEX(ROSTER!$AL$23:$AL$150,MATCH('6'!$B17,ROSTER!$B$23:$B$150,0),1),"")</f>
        <v>0394163748</v>
      </c>
      <c r="F17" s="260" t="s">
        <v>279</v>
      </c>
      <c r="G17" s="255"/>
      <c r="H17" s="259">
        <f t="shared" si="2"/>
        <v>10</v>
      </c>
      <c r="I17" s="262" t="str" cm="1">
        <f t="array" ref="I17">IFERROR(INDEX(ROSTER!$B$24:$B$150,MATCH(1,INDEX(($I$7=ROSTER!I$24:I$150)*(COUNTIFS(I$7:I16,ROSTER!$B$24:$B$150)=0),0,1),0),1),"")</f>
        <v>Dương Minh Tuấn</v>
      </c>
      <c r="J17" s="259" t="str">
        <f>IFERROR(INDEX(ROSTER!$C$24:$C$150,MATCH('6'!$I17,ROSTER!$B$24:$B$150,0),1),"")</f>
        <v>VAE04035</v>
      </c>
      <c r="K17" s="259" t="str">
        <f>IFERROR(INDEX(ROSTER!$AK$24:$AK$150,MATCH('6'!$I17,ROSTER!$B$24:$B$150,0),1),"")</f>
        <v>MECH</v>
      </c>
      <c r="L17" s="261" t="str">
        <f>IFERROR(INDEX(ROSTER!$AL$23:$AL$150,MATCH('6'!$I17,ROSTER!$B$23:$B$150,0),1),"")</f>
        <v>0938930981</v>
      </c>
      <c r="M17" s="262" t="s">
        <v>279</v>
      </c>
      <c r="N17" s="1"/>
      <c r="O17" s="31"/>
      <c r="P17" s="90"/>
    </row>
    <row r="18" spans="1:16" ht="14.85" customHeight="1">
      <c r="A18" s="259">
        <f t="shared" si="3"/>
        <v>11</v>
      </c>
      <c r="B18" s="260" t="str" cm="1">
        <f t="array" ref="B18">IFERROR(INDEX(ROSTER!$B$24:$B$150,MATCH(1,INDEX(($B$7=ROSTER!I$24:I$150)*(COUNTIFS(B$7:B17,ROSTER!$B$24:$B$150)=0),0,1),0),1),"")</f>
        <v>Nguyễn Duy Khang</v>
      </c>
      <c r="C18" s="260" t="str">
        <f>IFERROR(INDEX(ROSTER!$C$24:$C$150,MATCH('6'!$B18,ROSTER!$B$24:$B$150,0),1),"")</f>
        <v>VAE03607</v>
      </c>
      <c r="D18" s="260" t="str">
        <f>IFERROR(INDEX(ROSTER!$AK$23:$AK$150,MATCH('6'!$B18,ROSTER!$B$23:$B$150,0),1),"")</f>
        <v>QM AF</v>
      </c>
      <c r="E18" s="261" t="str">
        <f>IFERROR(INDEX(ROSTER!$AL$23:$AL$150,MATCH('6'!$B18,ROSTER!$B$23:$B$150,0),1),"")</f>
        <v>0935594624</v>
      </c>
      <c r="F18" s="260" t="s">
        <v>261</v>
      </c>
      <c r="G18" s="255"/>
      <c r="H18" s="259">
        <f t="shared" si="1"/>
        <v>11</v>
      </c>
      <c r="I18" s="262" t="str" cm="1">
        <f t="array" ref="I18">IFERROR(INDEX(ROSTER!$B$24:$B$150,MATCH(1,INDEX(($I$7=ROSTER!I$24:I$150)*(COUNTIFS(I$7:I17,ROSTER!$B$24:$B$150)=0),0,1),0),1),"")</f>
        <v>Lê Trần Thiên Cương</v>
      </c>
      <c r="J18" s="259" t="str">
        <f>IFERROR(INDEX(ROSTER!$C$24:$C$150,MATCH('6'!$I18,ROSTER!$B$24:$B$150,0),1),"")</f>
        <v>VAE04203</v>
      </c>
      <c r="K18" s="259" t="str">
        <f>IFERROR(INDEX(ROSTER!$AK$24:$AK$150,MATCH('6'!$I18,ROSTER!$B$24:$B$150,0),1),"")</f>
        <v>MECH</v>
      </c>
      <c r="L18" s="261" t="str">
        <f>IFERROR(INDEX(ROSTER!$AL$23:$AL$150,MATCH('6'!$I18,ROSTER!$B$23:$B$150,0),1),"")</f>
        <v>0867773318</v>
      </c>
      <c r="M18" s="262" t="s">
        <v>279</v>
      </c>
      <c r="N18" s="1"/>
      <c r="O18" s="31" t="s">
        <v>276</v>
      </c>
    </row>
    <row r="19" spans="1:16" ht="14.85" customHeight="1">
      <c r="A19" s="259">
        <f t="shared" si="3"/>
        <v>12</v>
      </c>
      <c r="B19" s="260" t="str" cm="1">
        <f t="array" ref="B19">IFERROR(INDEX(ROSTER!$B$24:$B$150,MATCH(1,INDEX(($B$7=ROSTER!I$24:I$150)*(COUNTIFS(B$7:B18,ROSTER!$B$24:$B$150)=0),0,1),0),1),"")</f>
        <v>Nguyễn Hữu Thắng</v>
      </c>
      <c r="C19" s="260" t="str">
        <f>IFERROR(INDEX(ROSTER!$C$24:$C$150,MATCH('6'!$B19,ROSTER!$B$24:$B$150,0),1),"")</f>
        <v>VAE03620</v>
      </c>
      <c r="D19" s="260" t="str">
        <f>IFERROR(INDEX(ROSTER!$AK$23:$AK$150,MATCH('6'!$B19,ROSTER!$B$23:$B$150,0),1),"")</f>
        <v>EA 787/321</v>
      </c>
      <c r="E19" s="261" t="str">
        <f>IFERROR(INDEX(ROSTER!$AL$23:$AL$150,MATCH('6'!$B19,ROSTER!$B$23:$B$150,0),1),"")</f>
        <v>0865855733</v>
      </c>
      <c r="F19" s="260" t="s">
        <v>279</v>
      </c>
      <c r="G19" s="255"/>
      <c r="H19" s="259">
        <f t="shared" ref="H19" si="4">IF(I19="","",ROW(A12))</f>
        <v>12</v>
      </c>
      <c r="I19" s="262" t="str" cm="1">
        <f t="array" ref="I19">IFERROR(INDEX(ROSTER!$B$24:$B$150,MATCH(1,INDEX(($I$7=ROSTER!I$24:I$150)*(COUNTIFS(I$7:I18,ROSTER!$B$24:$B$150)=0),0,1),0),1),"")</f>
        <v>Phạm Xuân Tùng</v>
      </c>
      <c r="J19" s="259" t="str">
        <f>IFERROR(INDEX(ROSTER!$C$24:$C$150,MATCH('6'!$I19,ROSTER!$B$24:$B$150,0),1),"")</f>
        <v>VAE04204</v>
      </c>
      <c r="K19" s="259" t="str">
        <f>IFERROR(INDEX(ROSTER!$AK$24:$AK$150,MATCH('6'!$I19,ROSTER!$B$24:$B$150,0),1),"")</f>
        <v>MECH</v>
      </c>
      <c r="L19" s="261" t="str">
        <f>IFERROR(INDEX(ROSTER!$AL$23:$AL$150,MATCH('6'!$I19,ROSTER!$B$23:$B$150,0),1),"")</f>
        <v>0328230801</v>
      </c>
      <c r="M19" s="262" t="s">
        <v>261</v>
      </c>
      <c r="N19" s="1"/>
      <c r="O19" s="31"/>
    </row>
    <row r="20" spans="1:16" ht="14.85" customHeight="1">
      <c r="A20" s="259">
        <f t="shared" ref="A20" si="5">IF(B20="","",ROW(A13))</f>
        <v>13</v>
      </c>
      <c r="B20" s="260" t="str" cm="1">
        <f t="array" ref="B20">IFERROR(INDEX(ROSTER!$B$24:$B$150,MATCH(1,INDEX(($B$7=ROSTER!I$24:I$150)*(COUNTIFS(B$7:B19,ROSTER!$B$24:$B$150)=0),0,1),0),1),"")</f>
        <v>Hồ Zy Đan</v>
      </c>
      <c r="C20" s="260" t="str">
        <f>IFERROR(INDEX(ROSTER!$C$24:$C$150,MATCH('6'!$B20,ROSTER!$B$24:$B$150,0),1),"")</f>
        <v>VAE04209</v>
      </c>
      <c r="D20" s="260" t="str">
        <f>IFERROR(INDEX(ROSTER!$AK$23:$AK$150,MATCH('6'!$B20,ROSTER!$B$23:$B$150,0),1),"")</f>
        <v>MECH</v>
      </c>
      <c r="E20" s="261" t="str">
        <f>IFERROR(INDEX(ROSTER!$AL$23:$AL$150,MATCH('6'!$B20,ROSTER!$B$23:$B$150,0),1),"")</f>
        <v>0348081971</v>
      </c>
      <c r="F20" s="260" t="s">
        <v>279</v>
      </c>
      <c r="G20" s="255"/>
      <c r="H20" s="259">
        <f t="shared" ref="H20" si="6">IF(I20="","",ROW(A13))</f>
        <v>13</v>
      </c>
      <c r="I20" s="262" t="str" cm="1">
        <f t="array" ref="I20">IFERROR(INDEX(ROSTER!$B$24:$B$150,MATCH(1,INDEX(($I$7=ROSTER!I$24:I$150)*(COUNTIFS(I$7:I19,ROSTER!$B$24:$B$150)=0),0,1),0),1),"")</f>
        <v>Thân Minh Nguyên</v>
      </c>
      <c r="J20" s="259" t="str">
        <f>IFERROR(INDEX(ROSTER!$C$24:$C$150,MATCH('6'!$I20,ROSTER!$B$24:$B$150,0),1),"")</f>
        <v>VAE04211</v>
      </c>
      <c r="K20" s="259" t="str">
        <f>IFERROR(INDEX(ROSTER!$AK$24:$AK$150,MATCH('6'!$I20,ROSTER!$B$24:$B$150,0),1),"")</f>
        <v>MECH</v>
      </c>
      <c r="L20" s="261" t="str">
        <f>IFERROR(INDEX(ROSTER!$AL$23:$AL$150,MATCH('6'!$I20,ROSTER!$B$23:$B$150,0),1),"")</f>
        <v>0366492128</v>
      </c>
      <c r="M20" s="262" t="s">
        <v>279</v>
      </c>
      <c r="N20" s="1"/>
      <c r="O20" s="31"/>
    </row>
    <row r="21" spans="1:16" ht="14.85" customHeight="1">
      <c r="A21" s="259" t="str">
        <f t="shared" ref="A21" si="7">IF(B21="","",ROW(A14))</f>
        <v/>
      </c>
      <c r="B21" s="260" t="str" cm="1">
        <f t="array" ref="B21">IFERROR(INDEX(ROSTER!$B$24:$B$150,MATCH(1,INDEX(($B$7=ROSTER!I$24:I$150)*(COUNTIFS(B$7:B20,ROSTER!$B$24:$B$150)=0),0,1),0),1),"")</f>
        <v/>
      </c>
      <c r="C21" s="260" t="str">
        <f>IFERROR(INDEX(ROSTER!$C$24:$C$150,MATCH('6'!$B21,ROSTER!$B$24:$B$150,0),1),"")</f>
        <v/>
      </c>
      <c r="D21" s="260" t="str">
        <f>IFERROR(INDEX(ROSTER!$AK$23:$AK$150,MATCH('6'!$B21,ROSTER!$B$23:$B$150,0),1),"")</f>
        <v/>
      </c>
      <c r="E21" s="261" t="str">
        <f>IFERROR(INDEX(ROSTER!$AL$23:$AL$150,MATCH('6'!$B21,ROSTER!$B$23:$B$150,0),1),"")</f>
        <v/>
      </c>
      <c r="G21" s="255"/>
      <c r="H21" s="259" t="str">
        <f t="shared" ref="H21:H22" si="8">IF(I21="","",ROW(A14))</f>
        <v/>
      </c>
      <c r="I21" s="262" t="str" cm="1">
        <f t="array" ref="I21">IFERROR(INDEX(ROSTER!$B$24:$B$150,MATCH(1,INDEX(($I$7=ROSTER!I$24:I$150)*(COUNTIFS(I$7:I20,ROSTER!$B$24:$B$150)=0),0,1),0),1),"")</f>
        <v/>
      </c>
      <c r="J21" s="259" t="str">
        <f>IFERROR(INDEX(ROSTER!$C$24:$C$150,MATCH('6'!$I21,ROSTER!$B$24:$B$150,0),1),"")</f>
        <v/>
      </c>
      <c r="K21" s="259" t="str">
        <f>IFERROR(INDEX(ROSTER!$AK$24:$AK$150,MATCH('6'!$I21,ROSTER!$B$24:$B$150,0),1),"")</f>
        <v/>
      </c>
      <c r="L21" s="261" t="str">
        <f>IFERROR(INDEX(ROSTER!$AL$23:$AL$150,MATCH('6'!$I21,ROSTER!$B$23:$B$150,0),1),"")</f>
        <v/>
      </c>
      <c r="M21" s="262"/>
      <c r="N21" s="1"/>
      <c r="O21" s="31"/>
    </row>
    <row r="22" spans="1:16" ht="14.85" customHeight="1">
      <c r="A22" s="259"/>
      <c r="B22" s="690" t="str">
        <f>$B$3&amp;"-AVI"</f>
        <v>A864-AVI</v>
      </c>
      <c r="C22" s="691"/>
      <c r="D22" s="260" t="str">
        <f>IFERROR(INDEX(ROSTER!$AK$23:$AK$150,MATCH('6'!$B22,ROSTER!$B$23:$B$150,0),1),"")</f>
        <v/>
      </c>
      <c r="E22" s="261" t="str">
        <f>IFERROR(INDEX(ROSTER!$AL$23:$AL$150,MATCH('6'!$B22,ROSTER!$B$23:$B$150,0),1),"")</f>
        <v/>
      </c>
      <c r="F22" s="260"/>
      <c r="G22" s="255"/>
      <c r="H22" s="259" t="str">
        <f t="shared" si="8"/>
        <v/>
      </c>
      <c r="I22" s="262" t="str" cm="1">
        <f t="array" ref="I22">IFERROR(INDEX(ROSTER!$B$24:$B$150,MATCH(1,INDEX(($I$7=ROSTER!I$24:I$150)*(COUNTIFS(I$7:I21,ROSTER!$B$24:$B$150)=0),0,1),0),1),"")</f>
        <v/>
      </c>
      <c r="J22" s="259" t="str">
        <f>IFERROR(INDEX(ROSTER!$C$24:$C$150,MATCH('6'!$I22,ROSTER!$B$24:$B$150,0),1),"")</f>
        <v/>
      </c>
      <c r="K22" s="259" t="str">
        <f>IFERROR(INDEX(ROSTER!$AK$24:$AK$150,MATCH('6'!$I22,ROSTER!$B$24:$B$150,0),1),"")</f>
        <v/>
      </c>
      <c r="L22" s="261" t="str">
        <f>IFERROR(INDEX(ROSTER!$AL$23:$AL$150,MATCH('6'!$I22,ROSTER!$B$23:$B$150,0),1),"")</f>
        <v/>
      </c>
      <c r="M22" s="262"/>
      <c r="N22" s="1"/>
    </row>
    <row r="23" spans="1:16" ht="14.85" customHeight="1">
      <c r="A23" s="259">
        <f t="shared" ref="A23:A29" si="9">IF(B23="","",ROW(A1))</f>
        <v>1</v>
      </c>
      <c r="B23" s="260" t="str" cm="1">
        <f t="array" ref="B23">IFERROR(INDEX(ROSTER!$B$24:$B$150,MATCH(1,INDEX(($B$22=ROSTER!I$24:I$150)*(COUNTIFS(B$7:B22,ROSTER!$B$24:$B$150)=0),0,1),0),1),"")</f>
        <v>Phạm Hồng Quân</v>
      </c>
      <c r="C23" s="260" t="str">
        <f>IFERROR(INDEX(ROSTER!$C$24:$C$150,MATCH('6'!$B23,ROSTER!$B$24:$B$150,0),1),"")</f>
        <v>VAE01301</v>
      </c>
      <c r="D23" s="260" t="str">
        <f>IFERROR(INDEX(ROSTER!$AK$23:$AK$150,MATCH('6'!$B23,ROSTER!$B$23:$B$150,0),1),"")</f>
        <v>B2 787</v>
      </c>
      <c r="E23" s="261" t="str">
        <f>IFERROR(INDEX(ROSTER!$AL$23:$AL$150,MATCH('6'!$B23,ROSTER!$B$23:$B$150,0),1),"")</f>
        <v>0983173064</v>
      </c>
      <c r="F23" s="262" t="s">
        <v>270</v>
      </c>
      <c r="G23" s="255"/>
      <c r="H23" s="259"/>
      <c r="I23" s="262"/>
      <c r="J23" s="259"/>
      <c r="K23" s="259"/>
      <c r="L23" s="261"/>
      <c r="M23" s="266"/>
      <c r="N23" s="1"/>
    </row>
    <row r="24" spans="1:16" ht="17.7" customHeight="1">
      <c r="A24" s="259">
        <f t="shared" si="9"/>
        <v>2</v>
      </c>
      <c r="B24" s="260" t="str" cm="1">
        <f t="array" ref="B24">IFERROR(INDEX(ROSTER!$B$24:$B$150,MATCH(1,INDEX(($B$22=ROSTER!I$24:I$150)*(COUNTIFS(B$7:B23,ROSTER!$B$24:$B$150)=0),0,1),0),1),"")</f>
        <v>Cù Anh Tư</v>
      </c>
      <c r="C24" s="260" t="str">
        <f>IFERROR(INDEX(ROSTER!$C$24:$C$150,MATCH('6'!$B24,ROSTER!$B$24:$B$150,0),1),"")</f>
        <v>VAE03095</v>
      </c>
      <c r="D24" s="260" t="str">
        <f>IFERROR(INDEX(ROSTER!$AK$23:$AK$150,MATCH('6'!$B24,ROSTER!$B$23:$B$150,0),1),"")</f>
        <v>QM EA</v>
      </c>
      <c r="E24" s="261" t="str">
        <f>IFERROR(INDEX(ROSTER!$AL$23:$AL$150,MATCH('6'!$B24,ROSTER!$B$23:$B$150,0),1),"")</f>
        <v>0984208181</v>
      </c>
      <c r="F24" s="260" t="s">
        <v>261</v>
      </c>
      <c r="G24" s="255"/>
      <c r="H24" s="259"/>
      <c r="I24" s="262"/>
      <c r="J24" s="259"/>
      <c r="K24" s="259"/>
      <c r="L24" s="261"/>
      <c r="M24" s="266"/>
      <c r="N24" s="1"/>
    </row>
    <row r="25" spans="1:16" ht="14.85" customHeight="1">
      <c r="A25" s="259">
        <f t="shared" si="9"/>
        <v>3</v>
      </c>
      <c r="B25" s="260" t="str" cm="1">
        <f t="array" ref="B25">IFERROR(INDEX(ROSTER!$B$24:$B$150,MATCH(1,INDEX(($B$22=ROSTER!I$24:I$150)*(COUNTIFS(B$7:B24,ROSTER!$B$24:$B$150)=0),0,1),0),1),"")</f>
        <v>Đinh Vương Anh Thông</v>
      </c>
      <c r="C25" s="260" t="str">
        <f>IFERROR(INDEX(ROSTER!$C$24:$C$150,MATCH('6'!$B25,ROSTER!$B$24:$B$150,0),1),"")</f>
        <v>VAE03590</v>
      </c>
      <c r="D25" s="260" t="str">
        <f>IFERROR(INDEX(ROSTER!$AK$23:$AK$150,MATCH('6'!$B25,ROSTER!$B$23:$B$150,0),1),"")</f>
        <v>EA 787/321</v>
      </c>
      <c r="E25" s="261" t="str">
        <f>IFERROR(INDEX(ROSTER!$AL$23:$AL$150,MATCH('6'!$B25,ROSTER!$B$23:$B$150,0),1),"")</f>
        <v>0943213677</v>
      </c>
      <c r="G25" s="255"/>
      <c r="H25" s="259"/>
      <c r="I25" s="262"/>
      <c r="J25" s="259"/>
      <c r="K25" s="259"/>
      <c r="L25" s="261"/>
      <c r="M25" s="272"/>
      <c r="N25" s="1"/>
    </row>
    <row r="26" spans="1:16" ht="20.55" customHeight="1">
      <c r="A26" s="259">
        <f t="shared" si="9"/>
        <v>4</v>
      </c>
      <c r="B26" s="260" t="str" cm="1">
        <f t="array" ref="B26">IFERROR(INDEX(ROSTER!$B$24:$B$150,MATCH(1,INDEX(($B$22=ROSTER!I$24:I$150)*(COUNTIFS(B$7:B25,ROSTER!$B$24:$B$150)=0),0,1),0),1),"")</f>
        <v>Nguyễn Minh Đức</v>
      </c>
      <c r="C26" s="260" t="str">
        <f>IFERROR(INDEX(ROSTER!$C$24:$C$150,MATCH('6'!$B26,ROSTER!$B$24:$B$150,0),1),"")</f>
        <v>VAE04018</v>
      </c>
      <c r="D26" s="260" t="str">
        <f>IFERROR(INDEX(ROSTER!$AK$23:$AK$150,MATCH('6'!$B26,ROSTER!$B$23:$B$150,0),1),"")</f>
        <v xml:space="preserve">EA 787 </v>
      </c>
      <c r="E26" s="261" t="str">
        <f>IFERROR(INDEX(ROSTER!$AL$23:$AL$150,MATCH('6'!$B26,ROSTER!$B$23:$B$150,0),1),"")</f>
        <v>0907548998</v>
      </c>
      <c r="F26" s="260" t="s">
        <v>279</v>
      </c>
      <c r="G26" s="255"/>
      <c r="H26" s="259"/>
      <c r="I26" s="262"/>
      <c r="J26" s="259"/>
      <c r="K26" s="259"/>
      <c r="L26" s="261"/>
      <c r="M26" s="259"/>
      <c r="N26" s="1"/>
    </row>
    <row r="27" spans="1:16" ht="14.85" customHeight="1">
      <c r="A27" s="259">
        <f t="shared" si="9"/>
        <v>5</v>
      </c>
      <c r="B27" s="260" t="str" cm="1">
        <f t="array" ref="B27">IFERROR(INDEX(ROSTER!$B$24:$B$150,MATCH(1,INDEX(($B$22=ROSTER!I$24:I$150)*(COUNTIFS(B$7:B26,ROSTER!$B$24:$B$150)=0),0,1),0),1),"")</f>
        <v>Lê Phước Thanh</v>
      </c>
      <c r="C27" s="260" t="str">
        <f>IFERROR(INDEX(ROSTER!$C$24:$C$150,MATCH('6'!$B27,ROSTER!$B$24:$B$150,0),1),"")</f>
        <v>VAE02598</v>
      </c>
      <c r="D27" s="260" t="str">
        <f>IFERROR(INDEX(ROSTER!$AK$23:$AK$150,MATCH('6'!$B27,ROSTER!$B$23:$B$150,0),1),"")</f>
        <v>MECH</v>
      </c>
      <c r="E27" s="261">
        <f>IFERROR(INDEX(ROSTER!$AL$23:$AL$150,MATCH('6'!$B27,ROSTER!$B$23:$B$150,0),1),"")</f>
        <v>0</v>
      </c>
      <c r="F27" s="260"/>
      <c r="G27" s="255"/>
      <c r="H27" s="259"/>
      <c r="I27" s="262"/>
      <c r="J27" s="259"/>
      <c r="K27" s="259"/>
      <c r="L27" s="261"/>
      <c r="M27" s="259"/>
      <c r="N27" s="1"/>
    </row>
    <row r="28" spans="1:16" ht="14.85" customHeight="1">
      <c r="A28" s="259" t="str">
        <f t="shared" si="9"/>
        <v/>
      </c>
      <c r="B28" s="260" t="str" cm="1">
        <f t="array" ref="B28">IFERROR(INDEX(ROSTER!$B$24:$B$150,MATCH(1,INDEX(($B$22=ROSTER!I$24:I$150)*(COUNTIFS(B$7:B27,ROSTER!$B$24:$B$150)=0),0,1),0),1),"")</f>
        <v/>
      </c>
      <c r="C28" s="260" t="str">
        <f>IFERROR(INDEX(ROSTER!$C$24:$C$150,MATCH('6'!$B28,ROSTER!$B$24:$B$150,0),1),"")</f>
        <v/>
      </c>
      <c r="D28" s="260" t="str">
        <f>IFERROR(INDEX(ROSTER!$AK$23:$AK$150,MATCH('6'!$B28,ROSTER!$B$23:$B$150,0),1),"")</f>
        <v/>
      </c>
      <c r="E28" s="261" t="str">
        <f>IFERROR(INDEX(ROSTER!$AL$23:$AL$150,MATCH('6'!$B28,ROSTER!$B$23:$B$150,0),1),"")</f>
        <v/>
      </c>
      <c r="F28" s="271"/>
      <c r="G28" s="255"/>
      <c r="H28" s="259"/>
      <c r="I28" s="262"/>
      <c r="J28" s="259"/>
      <c r="K28" s="259"/>
      <c r="L28" s="261"/>
      <c r="M28" s="259"/>
      <c r="N28" s="1"/>
    </row>
    <row r="29" spans="1:16" ht="14.85" customHeight="1">
      <c r="A29" s="259" t="str">
        <f t="shared" si="9"/>
        <v/>
      </c>
      <c r="B29" s="260" t="str" cm="1">
        <f t="array" ref="B29">IFERROR(INDEX(ROSTER!$B$24:$B$150,MATCH(1,INDEX(($B$22=ROSTER!I$24:I$150)*(COUNTIFS(B$7:B28,ROSTER!$B$24:$B$150)=0),0,1),0),1),"")</f>
        <v/>
      </c>
      <c r="C29" s="260" t="str">
        <f>IFERROR(INDEX(ROSTER!$C$24:$C$150,MATCH('6'!$B29,ROSTER!$B$24:$B$150,0),1),"")</f>
        <v/>
      </c>
      <c r="D29" s="260" t="str">
        <f>IFERROR(INDEX(ROSTER!$AK$23:$AK$150,MATCH('6'!$B29,ROSTER!$B$23:$B$150,0),1),"")</f>
        <v/>
      </c>
      <c r="E29" s="261" t="str">
        <f>IFERROR(INDEX(ROSTER!$AL$23:$AL$150,MATCH('6'!$B29,ROSTER!$B$23:$B$150,0),1),"")</f>
        <v/>
      </c>
      <c r="G29" s="255"/>
      <c r="H29" s="259"/>
      <c r="I29" s="262"/>
      <c r="J29" s="259"/>
      <c r="K29" s="259"/>
      <c r="L29" s="261"/>
      <c r="M29" s="259"/>
      <c r="N29" s="1"/>
    </row>
    <row r="30" spans="1:16" ht="14.85" customHeight="1">
      <c r="A30" s="270"/>
      <c r="B30" s="690" t="str">
        <f>$B$3&amp;"-ALL@15H"</f>
        <v>A864-ALL@15H</v>
      </c>
      <c r="C30" s="691"/>
      <c r="D30" s="270"/>
      <c r="E30" s="273"/>
      <c r="F30" s="271"/>
      <c r="G30" s="255"/>
      <c r="H30" s="259"/>
      <c r="I30" s="264"/>
      <c r="J30" s="264"/>
      <c r="K30" s="264"/>
      <c r="L30" s="274"/>
      <c r="M30" s="264"/>
      <c r="N30" s="1"/>
    </row>
    <row r="31" spans="1:16" ht="14.85" customHeight="1">
      <c r="A31" s="259">
        <f t="shared" ref="A31:A38" si="10">IF(B31="","",ROW(A1))</f>
        <v>1</v>
      </c>
      <c r="B31" s="260" t="str">
        <f>IFERROR(INDEX(ROSTER!$B$24:$B$150,MATCH(1,INDEX(($B$30=ROSTER!I$24:I$150)*(COUNTIFS(B$7:B30,ROSTER!$B$24:$B$150)=0),0,1),0),1),"")</f>
        <v>Nguyễn Văn Quyền</v>
      </c>
      <c r="C31" s="260" t="str">
        <f>IFERROR(INDEX(ROSTER!$C$24:$C$150,MATCH('6'!$B31,ROSTER!$B$24:$B$150,0),1),"")</f>
        <v>VAE03234</v>
      </c>
      <c r="D31" s="260" t="str">
        <f>IFERROR(INDEX(ROSTER!$AK$23:$AK$150,MATCH('6'!$B31,ROSTER!$B$23:$B$150,0),1),"")</f>
        <v>B1 B787/A321</v>
      </c>
      <c r="E31" s="261" t="str">
        <f>IFERROR(INDEX(ROSTER!$AL$23:$AL$150,MATCH('6'!$B31,ROSTER!$B$23:$B$150,0),1),"")</f>
        <v>0902164495</v>
      </c>
      <c r="F31" s="262" t="s">
        <v>270</v>
      </c>
      <c r="G31" s="255"/>
      <c r="H31" s="259" t="str">
        <f t="shared" ref="H31" si="11">IF(I31="","",ROW(A10))</f>
        <v/>
      </c>
      <c r="I31" s="264"/>
      <c r="J31" s="264"/>
      <c r="K31" s="264"/>
      <c r="L31" s="264"/>
      <c r="M31" s="264"/>
      <c r="N31" s="1"/>
    </row>
    <row r="32" spans="1:16" ht="14.85" customHeight="1">
      <c r="A32" s="259">
        <f t="shared" si="10"/>
        <v>2</v>
      </c>
      <c r="B32" s="260" t="str">
        <f>IFERROR(INDEX(ROSTER!$B$24:$B$150,MATCH(1,INDEX(($B$30=ROSTER!I$24:I$150)*(COUNTIFS(B$7:B31,ROSTER!$B$24:$B$150)=0),0,1),0),1),"")</f>
        <v>Nguyễn Tiến Thịnh</v>
      </c>
      <c r="C32" s="260" t="str">
        <f>IFERROR(INDEX(ROSTER!$C$24:$C$150,MATCH('6'!$B32,ROSTER!$B$24:$B$150,0),1),"")</f>
        <v>VAE02736</v>
      </c>
      <c r="D32" s="260" t="str">
        <f>IFERROR(INDEX(ROSTER!$AK$23:$AK$150,MATCH('6'!$B32,ROSTER!$B$23:$B$150,0),1),"")</f>
        <v>B2 787</v>
      </c>
      <c r="E32" s="261" t="str">
        <f>IFERROR(INDEX(ROSTER!$AL$23:$AL$150,MATCH('6'!$B32,ROSTER!$B$23:$B$150,0),1),"")</f>
        <v>0907669646</v>
      </c>
      <c r="F32" s="262"/>
      <c r="G32" s="255"/>
      <c r="H32" s="264"/>
      <c r="I32" s="264"/>
      <c r="J32" s="264"/>
      <c r="K32" s="264"/>
      <c r="L32" s="264"/>
      <c r="M32" s="264"/>
      <c r="N32" s="1"/>
    </row>
    <row r="33" spans="1:13" s="1" customFormat="1" ht="14.85" customHeight="1">
      <c r="A33" s="259">
        <f t="shared" si="10"/>
        <v>3</v>
      </c>
      <c r="B33" s="260" t="str">
        <f>IFERROR(INDEX(ROSTER!$B$24:$B$150,MATCH(1,INDEX(($B$30=ROSTER!I$24:I$150)*(COUNTIFS(B$7:B32,ROSTER!$B$24:$B$150)=0),0,1),0),1),"")</f>
        <v>Nguyễn Anh Tuấn</v>
      </c>
      <c r="C33" s="260" t="str">
        <f>IFERROR(INDEX(ROSTER!$C$24:$C$150,MATCH('6'!$B33,ROSTER!$B$24:$B$150,0),1),"")</f>
        <v>VAE02373</v>
      </c>
      <c r="D33" s="260" t="str">
        <f>IFERROR(INDEX(ROSTER!$AK$23:$AK$150,MATCH('6'!$B33,ROSTER!$B$23:$B$150,0),1),"")</f>
        <v>QM 787</v>
      </c>
      <c r="E33" s="261" t="str">
        <f>IFERROR(INDEX(ROSTER!$AL$23:$AL$150,MATCH('6'!$B33,ROSTER!$B$23:$B$150,0),1),"")</f>
        <v>0988034352</v>
      </c>
      <c r="F33" s="275"/>
      <c r="G33" s="255"/>
      <c r="H33" s="264"/>
      <c r="I33" s="264"/>
      <c r="J33" s="264"/>
      <c r="K33" s="264"/>
      <c r="L33" s="264"/>
      <c r="M33" s="264"/>
    </row>
    <row r="34" spans="1:13" s="1" customFormat="1" ht="14.85" customHeight="1">
      <c r="A34" s="259">
        <f t="shared" si="10"/>
        <v>4</v>
      </c>
      <c r="B34" s="260" t="str">
        <f>IFERROR(INDEX(ROSTER!$B$24:$B$150,MATCH(1,INDEX(($B$30=ROSTER!I$24:I$150)*(COUNTIFS(B$7:B33,ROSTER!$B$24:$B$150)=0),0,1),0),1),"")</f>
        <v>Nguyễn Văn Thái</v>
      </c>
      <c r="C34" s="260" t="str">
        <f>IFERROR(INDEX(ROSTER!$C$24:$C$150,MATCH('6'!$B34,ROSTER!$B$24:$B$150,0),1),"")</f>
        <v>VAE03591</v>
      </c>
      <c r="D34" s="260" t="str">
        <f>IFERROR(INDEX(ROSTER!$AK$23:$AK$150,MATCH('6'!$B34,ROSTER!$B$23:$B$150,0),1),"")</f>
        <v>QM PP</v>
      </c>
      <c r="E34" s="261" t="str">
        <f>IFERROR(INDEX(ROSTER!$AL$23:$AL$150,MATCH('6'!$B34,ROSTER!$B$23:$B$150,0),1),"")</f>
        <v>0938235487</v>
      </c>
      <c r="F34" s="275"/>
      <c r="G34" s="255"/>
      <c r="H34" s="264"/>
      <c r="I34" s="264"/>
      <c r="J34" s="264"/>
      <c r="K34" s="264"/>
      <c r="L34" s="264"/>
      <c r="M34" s="264"/>
    </row>
    <row r="35" spans="1:13" s="1" customFormat="1" ht="14.85" customHeight="1">
      <c r="A35" s="259">
        <f t="shared" si="10"/>
        <v>5</v>
      </c>
      <c r="B35" s="260" t="str">
        <f>IFERROR(INDEX(ROSTER!$B$24:$B$150,MATCH(1,INDEX(($B$30=ROSTER!I$24:I$150)*(COUNTIFS(B$7:B34,ROSTER!$B$24:$B$150)=0),0,1),0),1),"")</f>
        <v>Nguyễn Thành Trung</v>
      </c>
      <c r="C35" s="260" t="str">
        <f>IFERROR(INDEX(ROSTER!$C$24:$C$150,MATCH('6'!$B35,ROSTER!$B$24:$B$150,0),1),"")</f>
        <v>VAE04031</v>
      </c>
      <c r="D35" s="260" t="str">
        <f>IFERROR(INDEX(ROSTER!$AK$23:$AK$150,MATCH('6'!$B35,ROSTER!$B$23:$B$150,0),1),"")</f>
        <v>MECH</v>
      </c>
      <c r="E35" s="261" t="str">
        <f>IFERROR(INDEX(ROSTER!$AL$23:$AL$150,MATCH('6'!$B35,ROSTER!$B$23:$B$150,0),1),"")</f>
        <v>0962516841</v>
      </c>
      <c r="F35" s="260" t="s">
        <v>279</v>
      </c>
      <c r="G35" s="255"/>
      <c r="H35" s="264"/>
      <c r="I35" s="264"/>
      <c r="J35" s="264"/>
      <c r="K35" s="264"/>
      <c r="L35" s="264"/>
      <c r="M35" s="264"/>
    </row>
    <row r="36" spans="1:13" s="1" customFormat="1" ht="14.85" customHeight="1">
      <c r="A36" s="259">
        <f t="shared" si="10"/>
        <v>6</v>
      </c>
      <c r="B36" s="260" t="str">
        <f>IFERROR(INDEX(ROSTER!$B$24:$B$150,MATCH(1,INDEX(($B$30=ROSTER!I$24:I$150)*(COUNTIFS(B$7:B35,ROSTER!$B$24:$B$150)=0),0,1),0),1),"")</f>
        <v>Nguyễn Trương Tân</v>
      </c>
      <c r="C36" s="260" t="str">
        <f>IFERROR(INDEX(ROSTER!$C$24:$C$150,MATCH('6'!$B36,ROSTER!$B$24:$B$150,0),1),"")</f>
        <v>VAE04019</v>
      </c>
      <c r="D36" s="260" t="str">
        <f>IFERROR(INDEX(ROSTER!$AK$23:$AK$150,MATCH('6'!$B36,ROSTER!$B$23:$B$150,0),1),"")</f>
        <v xml:space="preserve">EA 787 </v>
      </c>
      <c r="E36" s="261" t="str">
        <f>IFERROR(INDEX(ROSTER!$AL$23:$AL$150,MATCH('6'!$B36,ROSTER!$B$23:$B$150,0),1),"")</f>
        <v>0902827093</v>
      </c>
      <c r="F36" s="260" t="s">
        <v>261</v>
      </c>
      <c r="G36" s="255"/>
    </row>
    <row r="37" spans="1:13" s="1" customFormat="1" ht="14.85" customHeight="1">
      <c r="A37" s="259" t="str">
        <f t="shared" si="10"/>
        <v/>
      </c>
      <c r="B37" s="260" t="str">
        <f>IFERROR(INDEX(ROSTER!$B$24:$B$150,MATCH(1,INDEX(($B$30=ROSTER!I$24:I$150)*(COUNTIFS(B$7:B36,ROSTER!$B$24:$B$150)=0),0,1),0),1),"")</f>
        <v/>
      </c>
      <c r="C37" s="260" t="str">
        <f>IFERROR(INDEX(ROSTER!$C$24:$C$150,MATCH('6'!$B37,ROSTER!$B$24:$B$150,0),1),"")</f>
        <v/>
      </c>
      <c r="D37" s="260" t="str">
        <f>IFERROR(INDEX(ROSTER!$AK$23:$AK$150,MATCH('6'!$B37,ROSTER!$B$23:$B$150,0),1),"")</f>
        <v/>
      </c>
      <c r="E37" s="261" t="str">
        <f>IFERROR(INDEX(ROSTER!$AL$23:$AL$150,MATCH('6'!$B37,ROSTER!$B$23:$B$150,0),1),"")</f>
        <v/>
      </c>
      <c r="F37" s="275"/>
      <c r="G37" s="255"/>
    </row>
    <row r="38" spans="1:13" s="1" customFormat="1" ht="14.85" customHeight="1">
      <c r="A38" s="259" t="str">
        <f t="shared" si="10"/>
        <v/>
      </c>
      <c r="B38" s="260" t="str">
        <f>IFERROR(INDEX(ROSTER!$B$24:$B$150,MATCH(1,INDEX(($B$30=ROSTER!I$24:I$150)*(COUNTIFS(B$7:B37,ROSTER!$B$24:$B$150)=0),0,1),0),1),"")</f>
        <v/>
      </c>
      <c r="C38" s="260" t="str">
        <f>IFERROR(INDEX(ROSTER!$C$24:$C$150,MATCH('6'!$B38,ROSTER!$B$24:$B$150,0),1),"")</f>
        <v/>
      </c>
      <c r="D38" s="260" t="str">
        <f>IFERROR(INDEX(ROSTER!$AK$23:$AK$150,MATCH('6'!$B38,ROSTER!$B$23:$B$150,0),1),"")</f>
        <v/>
      </c>
      <c r="E38" s="261" t="str">
        <f>IFERROR(INDEX(ROSTER!$AL$23:$AL$150,MATCH('6'!$B38,ROSTER!$B$23:$B$150,0),1),"")</f>
        <v/>
      </c>
      <c r="F38" s="275"/>
      <c r="G38" s="255"/>
    </row>
    <row r="39" spans="1:13" s="1" customFormat="1" ht="14.85" customHeight="1"/>
    <row r="40" spans="1:13" s="1" customFormat="1" ht="14.85" customHeight="1"/>
    <row r="41" spans="1:13" s="1" customFormat="1" ht="14.85" customHeight="1"/>
    <row r="42" spans="1:13" s="1" customFormat="1" ht="14.85" customHeight="1"/>
    <row r="43" spans="1:13" s="1" customFormat="1" ht="14.85" customHeight="1"/>
    <row r="44" spans="1:13" s="1" customFormat="1" ht="14.85" customHeight="1"/>
    <row r="45" spans="1:13" s="1" customFormat="1" ht="14.85" customHeight="1"/>
    <row r="46" spans="1:13" s="1" customFormat="1" ht="14.85" customHeight="1"/>
    <row r="47" spans="1:13" s="1" customFormat="1" ht="14.85" customHeight="1"/>
    <row r="48" spans="1:13" s="1" customFormat="1" ht="14.85" customHeight="1"/>
    <row r="49" spans="5:14" ht="14.85" customHeight="1">
      <c r="E49" s="1"/>
      <c r="F49" s="1"/>
      <c r="N49" s="1"/>
    </row>
    <row r="50" spans="5:14" ht="14.85" customHeight="1">
      <c r="E50" s="1"/>
      <c r="F50" s="1"/>
      <c r="N50" s="1"/>
    </row>
    <row r="51" spans="5:14" ht="14.85" customHeight="1">
      <c r="E51" s="1"/>
      <c r="F51" s="1"/>
      <c r="N51" s="1"/>
    </row>
    <row r="52" spans="5:14" ht="14.85" customHeight="1">
      <c r="E52" s="1"/>
      <c r="F52" s="1"/>
      <c r="G52" s="35"/>
    </row>
    <row r="53" spans="5:14" ht="14.85" customHeight="1">
      <c r="E53" s="1"/>
      <c r="F53" s="1"/>
      <c r="G53" s="35"/>
    </row>
    <row r="54" spans="5:14" ht="14.85" customHeight="1">
      <c r="E54" s="1"/>
      <c r="F54" s="1"/>
      <c r="G54" s="35"/>
    </row>
    <row r="55" spans="5:14" ht="14.85" customHeight="1">
      <c r="E55" s="1"/>
      <c r="F55" s="1"/>
      <c r="G55" s="35"/>
    </row>
    <row r="56" spans="5:14" ht="14.85" customHeight="1">
      <c r="E56" s="1"/>
      <c r="F56" s="1"/>
      <c r="G56" s="35"/>
    </row>
    <row r="57" spans="5:14" ht="14.85" customHeight="1">
      <c r="E57" s="1"/>
      <c r="F57" s="1"/>
      <c r="G57" s="35"/>
    </row>
    <row r="58" spans="5:14" ht="14.85" customHeight="1">
      <c r="E58" s="1"/>
      <c r="F58" s="1"/>
      <c r="G58" s="35"/>
    </row>
    <row r="59" spans="5:14" ht="14.85" customHeight="1">
      <c r="E59" s="1"/>
      <c r="F59" s="1"/>
      <c r="G59" s="35"/>
    </row>
    <row r="60" spans="5:14" ht="14.85" customHeight="1">
      <c r="E60" s="1"/>
      <c r="F60" s="1"/>
      <c r="G60" s="35"/>
    </row>
    <row r="61" spans="5:14" ht="14.4">
      <c r="E61" s="1"/>
      <c r="F61" s="1"/>
      <c r="G61" s="35"/>
    </row>
    <row r="62" spans="5:14" ht="14.4">
      <c r="E62" s="1"/>
      <c r="F62" s="1"/>
      <c r="G62" s="35"/>
    </row>
    <row r="63" spans="5:14" ht="14.4">
      <c r="E63" s="1"/>
      <c r="F63" s="1"/>
      <c r="G63" s="35"/>
    </row>
    <row r="64" spans="5:14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G86" s="35"/>
    </row>
    <row r="87" spans="5:7" ht="14.4">
      <c r="G87" s="36"/>
    </row>
    <row r="88" spans="5:7" ht="14.4">
      <c r="G88" s="36"/>
    </row>
    <row r="89" spans="5:7" ht="14.4">
      <c r="G89" s="36"/>
    </row>
    <row r="90" spans="5:7" ht="14.4">
      <c r="G90" s="36"/>
    </row>
    <row r="91" spans="5:7" ht="14.4">
      <c r="G91" s="36"/>
    </row>
    <row r="92" spans="5:7" ht="14.4"/>
    <row r="93" spans="5:7" ht="14.4"/>
    <row r="94" spans="5:7" ht="14.4"/>
    <row r="95" spans="5:7" ht="14.4"/>
    <row r="96" spans="5:7" ht="14.4"/>
    <row r="97" ht="14.4"/>
  </sheetData>
  <sheetProtection insertRows="0" deleteRows="0"/>
  <protectedRanges>
    <protectedRange sqref="B7 F7 M7 I7 B24" name="Range1"/>
  </protectedRanges>
  <mergeCells count="8">
    <mergeCell ref="B30:C30"/>
    <mergeCell ref="B22:C22"/>
    <mergeCell ref="A1:E1"/>
    <mergeCell ref="F1:H1"/>
    <mergeCell ref="A2:M2"/>
    <mergeCell ref="E3:F3"/>
    <mergeCell ref="B7:C7"/>
    <mergeCell ref="I7:J7"/>
  </mergeCells>
  <phoneticPr fontId="158" type="noConversion"/>
  <conditionalFormatting sqref="F8 F10:F20 F22:F24 F26:F27">
    <cfRule type="expression" dxfId="164" priority="4">
      <formula>MOD(ROW(F8),2)=0</formula>
    </cfRule>
  </conditionalFormatting>
  <conditionalFormatting sqref="F31:F32">
    <cfRule type="expression" dxfId="163" priority="3">
      <formula>MOD(ROW(F31),2)=0</formula>
    </cfRule>
  </conditionalFormatting>
  <conditionalFormatting sqref="F35:F36">
    <cfRule type="expression" dxfId="162" priority="1">
      <formula>MOD(ROW(F35),2)=0</formula>
    </cfRule>
  </conditionalFormatting>
  <conditionalFormatting sqref="K7:L7">
    <cfRule type="expression" dxfId="161" priority="20">
      <formula>MOD(ROW(K7),2)=0</formula>
    </cfRule>
  </conditionalFormatting>
  <conditionalFormatting sqref="P8:P17">
    <cfRule type="expression" dxfId="160" priority="152">
      <formula>MOD(ROW(P8),2)=0</formula>
    </cfRule>
  </conditionalFormatting>
  <pageMargins left="0.7" right="0.7" top="0.75" bottom="0.75" header="0.3" footer="0.3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O98"/>
  <sheetViews>
    <sheetView zoomScale="70" zoomScaleNormal="70" workbookViewId="0">
      <selection activeCell="H20" sqref="H20"/>
    </sheetView>
  </sheetViews>
  <sheetFormatPr defaultColWidth="9" defaultRowHeight="23.25" customHeight="1"/>
  <cols>
    <col min="1" max="1" width="6" style="1" customWidth="1"/>
    <col min="2" max="2" width="33" style="1" customWidth="1"/>
    <col min="3" max="3" width="21.44140625" style="1" customWidth="1"/>
    <col min="4" max="4" width="20.6640625" style="1" customWidth="1"/>
    <col min="5" max="5" width="21.44140625" style="2" customWidth="1"/>
    <col min="6" max="6" width="18.44140625" style="2" customWidth="1"/>
    <col min="7" max="7" width="1.5546875" style="1" customWidth="1"/>
    <col min="8" max="8" width="7.44140625" style="1" customWidth="1"/>
    <col min="9" max="9" width="22.44140625" style="1" customWidth="1"/>
    <col min="10" max="10" width="20.88671875" style="1" customWidth="1"/>
    <col min="11" max="11" width="13.44140625" style="1" customWidth="1"/>
    <col min="12" max="12" width="16.6640625" style="1" customWidth="1"/>
    <col min="13" max="13" width="23.44140625" style="1" customWidth="1"/>
    <col min="14" max="14" width="15.6640625" style="1" customWidth="1"/>
    <col min="15" max="15" width="33" style="1" customWidth="1"/>
    <col min="16" max="16" width="11.5546875" style="1" customWidth="1"/>
    <col min="17" max="17" width="14.5546875" style="1" customWidth="1"/>
    <col min="18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4"/>
    </row>
    <row r="3" spans="1:15" ht="23.25" customHeight="1">
      <c r="A3" s="5" t="s">
        <v>255</v>
      </c>
      <c r="B3" s="7" t="str">
        <f>LEFT(VLOOKUP("A*",ROSTER!J24:J70,1,0),4)</f>
        <v>A864</v>
      </c>
      <c r="C3" s="7"/>
      <c r="D3" s="8"/>
      <c r="E3" s="666">
        <f>ROSTER!J24</f>
        <v>46149</v>
      </c>
      <c r="F3" s="666"/>
      <c r="G3" s="9"/>
      <c r="I3" s="278" t="s">
        <v>351</v>
      </c>
      <c r="J3" s="279" t="s">
        <v>42</v>
      </c>
      <c r="K3" s="280" t="s">
        <v>258</v>
      </c>
      <c r="L3" s="281" t="s">
        <v>350</v>
      </c>
    </row>
    <row r="4" spans="1:15" ht="20.100000000000001" customHeight="1">
      <c r="A4" s="286"/>
      <c r="B4" s="287" t="s">
        <v>257</v>
      </c>
      <c r="C4" s="288" t="str">
        <f>INDEX(ROSTER!$B$25:$B$150,MATCH("*FM*",ROSTER!J$25:J$227,0),1)</f>
        <v>Lê Thanh Hải</v>
      </c>
      <c r="D4" s="289" t="s">
        <v>258</v>
      </c>
      <c r="E4" s="290" t="str">
        <f>INDEX(ROSTER!$AL$25:$AL$211,MATCH('7'!C4,ROSTER!$B$25:$B$150,0),1)</f>
        <v>0979690783</v>
      </c>
      <c r="F4" s="291"/>
      <c r="G4" s="292"/>
      <c r="H4" s="293"/>
      <c r="I4" s="294" t="s">
        <v>260</v>
      </c>
      <c r="J4" s="288" t="str">
        <f>INDEX(ROSTER!$B$25:$B$150,MATCH("*TECH*",ROSTER!J$25:J$227,0),1)</f>
        <v>Huỳnh Tố Như</v>
      </c>
      <c r="K4" s="295" t="s">
        <v>258</v>
      </c>
      <c r="L4" s="296" t="str">
        <f>INDEX(ROSTER!$AL$25:$AL$211,MATCH('7'!J4,ROSTER!$B$25:$B$150,0),1)</f>
        <v>0702785789</v>
      </c>
      <c r="M4" s="297"/>
    </row>
    <row r="5" spans="1:15" ht="16.8">
      <c r="A5" s="286"/>
      <c r="B5" s="294" t="s">
        <v>262</v>
      </c>
      <c r="C5" s="288" t="str">
        <f>INDEX(ROSTER!$B$25:$B$150,MATCH("*QC*",ROSTER!J$25:J$227,0),1)</f>
        <v>Trần Phương</v>
      </c>
      <c r="D5" s="295" t="s">
        <v>258</v>
      </c>
      <c r="E5" s="298">
        <f>INDEX(ROSTER!$AL$25:$AL$211,MATCH('7'!C5,ROSTER!$B$25:$B$150,0),1)</f>
        <v>84986222241</v>
      </c>
      <c r="F5" s="291"/>
      <c r="G5" s="292"/>
      <c r="H5" s="293"/>
      <c r="I5" s="294" t="s">
        <v>260</v>
      </c>
      <c r="J5" s="288" t="str">
        <f>INDEX(ROSTER!$B$25:$B$150,MATCH("*PPC*",ROSTER!J$25:J$227,0),1)</f>
        <v>Vũ Tuấn Tú</v>
      </c>
      <c r="K5" s="295" t="s">
        <v>258</v>
      </c>
      <c r="L5" s="296" t="str">
        <f>INDEX(ROSTER!$AL$25:$AL$211,MATCH('7'!J5,ROSTER!$B$25:$B$150,0),1)</f>
        <v>0774768007</v>
      </c>
      <c r="M5" s="297"/>
    </row>
    <row r="6" spans="1:15" ht="16.8">
      <c r="A6" s="299" t="s">
        <v>264</v>
      </c>
      <c r="B6" s="300" t="s">
        <v>265</v>
      </c>
      <c r="C6" s="300" t="s">
        <v>266</v>
      </c>
      <c r="D6" s="299" t="s">
        <v>267</v>
      </c>
      <c r="E6" s="299" t="s">
        <v>268</v>
      </c>
      <c r="F6" s="299" t="s">
        <v>269</v>
      </c>
      <c r="G6" s="301"/>
      <c r="H6" s="299" t="s">
        <v>264</v>
      </c>
      <c r="I6" s="299" t="s">
        <v>265</v>
      </c>
      <c r="J6" s="299" t="s">
        <v>266</v>
      </c>
      <c r="K6" s="299" t="s">
        <v>267</v>
      </c>
      <c r="L6" s="299" t="s">
        <v>268</v>
      </c>
      <c r="M6" s="299" t="s">
        <v>269</v>
      </c>
      <c r="O6" s="43" t="s">
        <v>261</v>
      </c>
    </row>
    <row r="7" spans="1:15" ht="16.8">
      <c r="A7" s="302"/>
      <c r="B7" s="692" t="str">
        <f>$B$3&amp;"-128"</f>
        <v>A864-128</v>
      </c>
      <c r="C7" s="694"/>
      <c r="D7" s="695"/>
      <c r="E7" s="695"/>
      <c r="F7" s="695"/>
      <c r="G7" s="301"/>
      <c r="H7" s="302"/>
      <c r="I7" s="692" t="str">
        <f>$B$3&amp;"-34567"</f>
        <v>A864-34567</v>
      </c>
      <c r="J7" s="694"/>
      <c r="K7" s="304"/>
      <c r="L7" s="304"/>
      <c r="M7" s="304"/>
      <c r="O7" s="31" t="s">
        <v>270</v>
      </c>
    </row>
    <row r="8" spans="1:15" ht="15" customHeight="1">
      <c r="A8" s="305">
        <f>IF(B8="","",ROW(A1))</f>
        <v>1</v>
      </c>
      <c r="B8" s="305" t="str" cm="1">
        <f t="array" ref="B8">IFERROR(INDEX(ROSTER!$B$24:$B$150,MATCH(1,INDEX(($B$7=ROSTER!J$24:J$94)*(COUNTIFS(B$7:B7,ROSTER!$B$24:$B$150)=0),0,1),0),1),"")</f>
        <v>Phạm Ngọc Anh</v>
      </c>
      <c r="C8" s="305" t="str">
        <f>IFERROR(INDEX(ROSTER!$C$24:$C$94,MATCH('7'!$B8,ROSTER!$B$24:$B$150,0),1),"")</f>
        <v>VAE01348</v>
      </c>
      <c r="D8" s="305" t="str">
        <f>IFERROR(INDEX(ROSTER!$AK$23:$AK$94,MATCH('7'!$B8,ROSTER!$B$23:$B$150,0),1),"")</f>
        <v>B1 787</v>
      </c>
      <c r="E8" s="305" t="str">
        <f>IFERROR(INDEX(ROSTER!$AL$23:$AL$94,MATCH('7'!$B8,ROSTER!$B$23:$B$150,0),1),"")</f>
        <v>0902153933</v>
      </c>
      <c r="F8" s="305"/>
      <c r="G8" s="301"/>
      <c r="H8" s="305">
        <f>IF(I8="","",ROW(H1))</f>
        <v>1</v>
      </c>
      <c r="I8" s="305" t="str" cm="1">
        <f t="array" ref="I8">IFERROR(INDEX(ROSTER!$B$24:$B$150,MATCH(1,INDEX(($I$7=ROSTER!J$24:J$94)*(COUNTIFS(I$7:I7,ROSTER!$B$24:$B$150)=0),0,1),0),1),"")</f>
        <v>Đào Việt  Hải</v>
      </c>
      <c r="J8" s="305" t="str">
        <f>IFERROR(INDEX(ROSTER!$C$24:$C$94,MATCH('7'!$I8,ROSTER!$B$24:$B$150,0),1),"")</f>
        <v>VAE00708</v>
      </c>
      <c r="K8" s="305" t="str">
        <f>IFERROR(INDEX(ROSTER!$AK$23:$AK$94,MATCH('7'!$I8,ROSTER!$B$23:$B$150,0),1),"")</f>
        <v>B1 787</v>
      </c>
      <c r="L8" s="305" t="str">
        <f>IFERROR(INDEX(ROSTER!$AL$23:$AL$94,MATCH('7'!$I8,ROSTER!$B$23:$B$150,0),1),"")</f>
        <v>0908630644</v>
      </c>
      <c r="M8" s="305" t="s">
        <v>270</v>
      </c>
      <c r="O8" s="31" t="s">
        <v>271</v>
      </c>
    </row>
    <row r="9" spans="1:15" ht="15" customHeight="1">
      <c r="A9" s="305">
        <f t="shared" ref="A9:A15" si="0">IF(B9="","",ROW(A2))</f>
        <v>2</v>
      </c>
      <c r="B9" s="305" t="str" cm="1">
        <f t="array" ref="B9">IFERROR(INDEX(ROSTER!$B$24:$B$150,MATCH(1,INDEX(($B$7=ROSTER!J$24:J$94)*(COUNTIFS(B$7:B8,ROSTER!$B$24:$B$150)=0),0,1),0),1),"")</f>
        <v>Hoàng Sơn Hà</v>
      </c>
      <c r="C9" s="305" t="str">
        <f>IFERROR(INDEX(ROSTER!$C$24:$C$94,MATCH('7'!$B9,ROSTER!$B$24:$B$150,0),1),"")</f>
        <v>VAE00725</v>
      </c>
      <c r="D9" s="305" t="str">
        <f>IFERROR(INDEX(ROSTER!$AK$23:$AK$94,MATCH('7'!$B9,ROSTER!$B$23:$B$150,0),1),"")</f>
        <v>B1 787</v>
      </c>
      <c r="E9" s="305" t="str">
        <f>IFERROR(INDEX(ROSTER!$AL$23:$AL$94,MATCH('7'!$B9,ROSTER!$B$23:$B$150,0),1),"")</f>
        <v>0904321509</v>
      </c>
      <c r="F9" s="305" t="s">
        <v>270</v>
      </c>
      <c r="G9" s="301"/>
      <c r="H9" s="305">
        <f t="shared" ref="H9:H18" si="1">IF(I9="","",ROW(H2))</f>
        <v>2</v>
      </c>
      <c r="I9" s="305" t="str" cm="1">
        <f t="array" ref="I9">IFERROR(INDEX(ROSTER!$B$24:$B$150,MATCH(1,INDEX(($I$7=ROSTER!J$24:J$94)*(COUNTIFS(I$7:I8,ROSTER!$B$24:$B$150)=0),0,1),0),1),"")</f>
        <v>Hứa Quang Trung</v>
      </c>
      <c r="J9" s="305" t="str">
        <f>IFERROR(INDEX(ROSTER!$C$24:$C$94,MATCH('7'!$I9,ROSTER!$B$24:$B$150,0),1),"")</f>
        <v>VAE02481</v>
      </c>
      <c r="K9" s="305" t="str">
        <f>IFERROR(INDEX(ROSTER!$AK$23:$AK$94,MATCH('7'!$I9,ROSTER!$B$23:$B$150,0),1),"")</f>
        <v>B1 B787/A321</v>
      </c>
      <c r="L9" s="305" t="str">
        <f>IFERROR(INDEX(ROSTER!$AL$23:$AL$94,MATCH('7'!$I9,ROSTER!$B$23:$B$150,0),1),"")</f>
        <v>0937387889</v>
      </c>
      <c r="M9" s="305" t="s">
        <v>585</v>
      </c>
      <c r="O9" s="31" t="s">
        <v>272</v>
      </c>
    </row>
    <row r="10" spans="1:15" ht="15" customHeight="1">
      <c r="A10" s="305">
        <f t="shared" si="0"/>
        <v>3</v>
      </c>
      <c r="B10" s="305" t="str" cm="1">
        <f t="array" ref="B10">IFERROR(INDEX(ROSTER!$B$24:$B$150,MATCH(1,INDEX(($B$7=ROSTER!J$24:J$94)*(COUNTIFS(B$7:B9,ROSTER!$B$24:$B$150)=0),0,1),0),1),"")</f>
        <v>Lộc Đức  Hiền</v>
      </c>
      <c r="C10" s="305" t="str">
        <f>IFERROR(INDEX(ROSTER!$C$24:$C$94,MATCH('7'!$B10,ROSTER!$B$24:$B$150,0),1),"")</f>
        <v>VAE02379</v>
      </c>
      <c r="D10" s="305" t="str">
        <f>IFERROR(INDEX(ROSTER!$AK$23:$AK$94,MATCH('7'!$B10,ROSTER!$B$23:$B$150,0),1),"")</f>
        <v>B1 787</v>
      </c>
      <c r="E10" s="305" t="str">
        <f>IFERROR(INDEX(ROSTER!$AL$23:$AL$94,MATCH('7'!$B10,ROSTER!$B$23:$B$150,0),1),"")</f>
        <v>0896961686</v>
      </c>
      <c r="F10" s="305"/>
      <c r="G10" s="301"/>
      <c r="H10" s="305">
        <f t="shared" si="1"/>
        <v>3</v>
      </c>
      <c r="I10" s="305" t="str" cm="1">
        <f t="array" ref="I10">IFERROR(INDEX(ROSTER!$B$24:$B$150,MATCH(1,INDEX(($I$7=ROSTER!J$24:J$94)*(COUNTIFS(I$7:I9,ROSTER!$B$24:$B$150)=0),0,1),0),1),"")</f>
        <v>Hồ Sĩ Út</v>
      </c>
      <c r="J10" s="305" t="str">
        <f>IFERROR(INDEX(ROSTER!$C$24:$C$94,MATCH('7'!$I10,ROSTER!$B$24:$B$150,0),1),"")</f>
        <v>VAE02854</v>
      </c>
      <c r="K10" s="305" t="str">
        <f>IFERROR(INDEX(ROSTER!$AK$23:$AK$94,MATCH('7'!$I10,ROSTER!$B$23:$B$150,0),1),"")</f>
        <v>B1 787</v>
      </c>
      <c r="L10" s="305" t="str">
        <f>IFERROR(INDEX(ROSTER!$AL$23:$AL$94,MATCH('7'!$I10,ROSTER!$B$23:$B$150,0),1),"")</f>
        <v>0344242223</v>
      </c>
      <c r="M10" s="305"/>
      <c r="O10" s="31" t="s">
        <v>273</v>
      </c>
    </row>
    <row r="11" spans="1:15" ht="15" customHeight="1">
      <c r="A11" s="305">
        <f t="shared" si="0"/>
        <v>4</v>
      </c>
      <c r="B11" s="305" t="str" cm="1">
        <f t="array" ref="B11">IFERROR(INDEX(ROSTER!$B$24:$B$150,MATCH(1,INDEX(($B$7=ROSTER!J$24:J$94)*(COUNTIFS(B$7:B10,ROSTER!$B$24:$B$150)=0),0,1),0),1),"")</f>
        <v>Vũ Văn Mạnh</v>
      </c>
      <c r="C11" s="305" t="str">
        <f>IFERROR(INDEX(ROSTER!$C$24:$C$94,MATCH('7'!$B11,ROSTER!$B$24:$B$150,0),1),"")</f>
        <v>VAE03240</v>
      </c>
      <c r="D11" s="305" t="str">
        <f>IFERROR(INDEX(ROSTER!$AK$23:$AK$94,MATCH('7'!$B11,ROSTER!$B$23:$B$150,0),1),"")</f>
        <v>B1 B787/A321</v>
      </c>
      <c r="E11" s="305" t="str">
        <f>IFERROR(INDEX(ROSTER!$AL$23:$AL$94,MATCH('7'!$B11,ROSTER!$B$23:$B$150,0),1),"")</f>
        <v>0968697183</v>
      </c>
      <c r="F11" s="305"/>
      <c r="G11" s="301"/>
      <c r="H11" s="305">
        <f t="shared" si="1"/>
        <v>4</v>
      </c>
      <c r="I11" s="305" t="str" cm="1">
        <f t="array" ref="I11">IFERROR(INDEX(ROSTER!$B$24:$B$150,MATCH(1,INDEX(($I$7=ROSTER!J$24:J$94)*(COUNTIFS(I$7:I10,ROSTER!$B$24:$B$150)=0),0,1),0),1),"")</f>
        <v>Dương Viết Trìu</v>
      </c>
      <c r="J11" s="305" t="str">
        <f>IFERROR(INDEX(ROSTER!$C$24:$C$94,MATCH('7'!$I11,ROSTER!$B$24:$B$150,0),1),"")</f>
        <v>VAE03250</v>
      </c>
      <c r="K11" s="305" t="str">
        <f>IFERROR(INDEX(ROSTER!$AK$23:$AK$94,MATCH('7'!$I11,ROSTER!$B$23:$B$150,0),1),"")</f>
        <v>B1 B787/A321</v>
      </c>
      <c r="L11" s="305" t="str">
        <f>IFERROR(INDEX(ROSTER!$AL$23:$AL$94,MATCH('7'!$I11,ROSTER!$B$23:$B$150,0),1),"")</f>
        <v>0983990518</v>
      </c>
      <c r="M11" s="305"/>
      <c r="O11" s="31" t="s">
        <v>259</v>
      </c>
    </row>
    <row r="12" spans="1:15" ht="15" customHeight="1">
      <c r="A12" s="305">
        <f t="shared" si="0"/>
        <v>5</v>
      </c>
      <c r="B12" s="305" t="str" cm="1">
        <f t="array" ref="B12">IFERROR(INDEX(ROSTER!$B$24:$B$150,MATCH(1,INDEX(($B$7=ROSTER!J$24:J$94)*(COUNTIFS(B$7:B11,ROSTER!$B$24:$B$150)=0),0,1),0),1),"")</f>
        <v>Phạm Minh Tuấn</v>
      </c>
      <c r="C12" s="305" t="str">
        <f>IFERROR(INDEX(ROSTER!$C$24:$C$94,MATCH('7'!$B12,ROSTER!$B$24:$B$150,0),1),"")</f>
        <v>VAE00763</v>
      </c>
      <c r="D12" s="305" t="str">
        <f>IFERROR(INDEX(ROSTER!$AK$23:$AK$94,MATCH('7'!$B12,ROSTER!$B$23:$B$150,0),1),"")</f>
        <v>QM 787</v>
      </c>
      <c r="E12" s="305" t="str">
        <f>IFERROR(INDEX(ROSTER!$AL$23:$AL$94,MATCH('7'!$B12,ROSTER!$B$23:$B$150,0),1),"")</f>
        <v>0903128278</v>
      </c>
      <c r="F12" s="305"/>
      <c r="G12" s="301"/>
      <c r="H12" s="305">
        <f t="shared" si="1"/>
        <v>5</v>
      </c>
      <c r="I12" s="305" t="str" cm="1">
        <f t="array" ref="I12">IFERROR(INDEX(ROSTER!$B$24:$B$150,MATCH(1,INDEX(($I$7=ROSTER!J$24:J$94)*(COUNTIFS(I$7:I11,ROSTER!$B$24:$B$150)=0),0,1),0),1),"")</f>
        <v>Nguyễn Sỹ Tứ</v>
      </c>
      <c r="J12" s="305" t="str">
        <f>IFERROR(INDEX(ROSTER!$C$24:$C$94,MATCH('7'!$I12,ROSTER!$B$24:$B$150,0),1),"")</f>
        <v>VAE03275</v>
      </c>
      <c r="K12" s="305" t="str">
        <f>IFERROR(INDEX(ROSTER!$AK$23:$AK$94,MATCH('7'!$I12,ROSTER!$B$23:$B$150,0),1),"")</f>
        <v>B1 B787/A321</v>
      </c>
      <c r="L12" s="305" t="str">
        <f>IFERROR(INDEX(ROSTER!$AL$23:$AL$94,MATCH('7'!$I12,ROSTER!$B$23:$B$150,0),1),"")</f>
        <v>0356134372</v>
      </c>
      <c r="M12" s="305"/>
      <c r="O12" s="31"/>
    </row>
    <row r="13" spans="1:15" ht="15" customHeight="1">
      <c r="A13" s="305">
        <f t="shared" si="0"/>
        <v>6</v>
      </c>
      <c r="B13" s="305" t="str" cm="1">
        <f t="array" ref="B13">IFERROR(INDEX(ROSTER!$B$24:$B$150,MATCH(1,INDEX(($B$7=ROSTER!J$24:J$94)*(COUNTIFS(B$7:B12,ROSTER!$B$24:$B$150)=0),0,1),0),1),"")</f>
        <v>Phạm Hùng</v>
      </c>
      <c r="C13" s="305" t="str">
        <f>IFERROR(INDEX(ROSTER!$C$24:$C$94,MATCH('7'!$B13,ROSTER!$B$24:$B$150,0),1),"")</f>
        <v>VAE01771</v>
      </c>
      <c r="D13" s="305" t="str">
        <f>IFERROR(INDEX(ROSTER!$AK$23:$AK$94,MATCH('7'!$B13,ROSTER!$B$23:$B$150,0),1),"")</f>
        <v>QM AF</v>
      </c>
      <c r="E13" s="305" t="str">
        <f>IFERROR(INDEX(ROSTER!$AL$23:$AL$94,MATCH('7'!$B13,ROSTER!$B$23:$B$150,0),1),"")</f>
        <v>0908489886</v>
      </c>
      <c r="F13" s="305"/>
      <c r="G13" s="301"/>
      <c r="H13" s="305">
        <f t="shared" si="1"/>
        <v>6</v>
      </c>
      <c r="I13" s="305" t="str" cm="1">
        <f t="array" ref="I13">IFERROR(INDEX(ROSTER!$B$24:$B$150,MATCH(1,INDEX(($I$7=ROSTER!J$24:J$94)*(COUNTIFS(I$7:I12,ROSTER!$B$24:$B$150)=0),0,1),0),1),"")</f>
        <v>Đoàn Mạnh Quyết</v>
      </c>
      <c r="J13" s="305" t="str">
        <f>IFERROR(INDEX(ROSTER!$C$24:$C$94,MATCH('7'!$I13,ROSTER!$B$24:$B$150,0),1),"")</f>
        <v>VAE00521</v>
      </c>
      <c r="K13" s="305" t="str">
        <f>IFERROR(INDEX(ROSTER!$AK$23:$AK$94,MATCH('7'!$I13,ROSTER!$B$23:$B$150,0),1),"")</f>
        <v>QM 787</v>
      </c>
      <c r="L13" s="305" t="str">
        <f>IFERROR(INDEX(ROSTER!$AL$23:$AL$94,MATCH('7'!$I13,ROSTER!$B$23:$B$150,0),1),"")</f>
        <v>0979789920</v>
      </c>
      <c r="M13" s="305"/>
      <c r="O13" s="31"/>
    </row>
    <row r="14" spans="1:15" ht="15" customHeight="1">
      <c r="A14" s="305">
        <f t="shared" si="0"/>
        <v>7</v>
      </c>
      <c r="B14" s="305" t="str" cm="1">
        <f t="array" ref="B14">IFERROR(INDEX(ROSTER!$B$24:$B$150,MATCH(1,INDEX(($B$7=ROSTER!J$24:J$94)*(COUNTIFS(B$7:B13,ROSTER!$B$24:$B$150)=0),0,1),0),1),"")</f>
        <v>Nguyễn Phan Hoàng Long</v>
      </c>
      <c r="C14" s="305" t="str">
        <f>IFERROR(INDEX(ROSTER!$C$24:$C$94,MATCH('7'!$B14,ROSTER!$B$24:$B$150,0),1),"")</f>
        <v>VAE03596</v>
      </c>
      <c r="D14" s="305" t="str">
        <f>IFERROR(INDEX(ROSTER!$AK$23:$AK$94,MATCH('7'!$B14,ROSTER!$B$23:$B$150,0),1),"")</f>
        <v>QM AF</v>
      </c>
      <c r="E14" s="305" t="str">
        <f>IFERROR(INDEX(ROSTER!$AL$23:$AL$94,MATCH('7'!$B14,ROSTER!$B$23:$B$150,0),1),"")</f>
        <v>0967103203</v>
      </c>
      <c r="F14" s="305" t="s">
        <v>279</v>
      </c>
      <c r="G14" s="301"/>
      <c r="H14" s="305">
        <f t="shared" si="1"/>
        <v>7</v>
      </c>
      <c r="I14" s="305" t="str" cm="1">
        <f t="array" ref="I14">IFERROR(INDEX(ROSTER!$B$24:$B$150,MATCH(1,INDEX(($I$7=ROSTER!J$24:J$94)*(COUNTIFS(I$7:I13,ROSTER!$B$24:$B$150)=0),0,1),0),1),"")</f>
        <v>Đặng Quang Bảo</v>
      </c>
      <c r="J14" s="305" t="str">
        <f>IFERROR(INDEX(ROSTER!$C$24:$C$94,MATCH('7'!$I14,ROSTER!$B$24:$B$150,0),1),"")</f>
        <v>VAE03610</v>
      </c>
      <c r="K14" s="305" t="str">
        <f>IFERROR(INDEX(ROSTER!$AK$23:$AK$94,MATCH('7'!$I14,ROSTER!$B$23:$B$150,0),1),"")</f>
        <v>QM PP</v>
      </c>
      <c r="L14" s="305" t="str">
        <f>IFERROR(INDEX(ROSTER!$AL$23:$AL$94,MATCH('7'!$I14,ROSTER!$B$23:$B$150,0),1),"")</f>
        <v>0326718845</v>
      </c>
      <c r="M14" s="305" t="s">
        <v>279</v>
      </c>
      <c r="O14" s="31"/>
    </row>
    <row r="15" spans="1:15" ht="15" customHeight="1">
      <c r="A15" s="305">
        <f t="shared" si="0"/>
        <v>8</v>
      </c>
      <c r="B15" s="305" t="str" cm="1">
        <f t="array" ref="B15">IFERROR(INDEX(ROSTER!$B$24:$B$150,MATCH(1,INDEX(($B$7=ROSTER!J$24:J$94)*(COUNTIFS(B$7:B14,ROSTER!$B$24:$B$150)=0),0,1),0),1),"")</f>
        <v>Nguyễn An Bình</v>
      </c>
      <c r="C15" s="305" t="str">
        <f>IFERROR(INDEX(ROSTER!$C$24:$C$94,MATCH('7'!$B15,ROSTER!$B$24:$B$150,0),1),"")</f>
        <v>VAE04051</v>
      </c>
      <c r="D15" s="305" t="str">
        <f>IFERROR(INDEX(ROSTER!$AK$23:$AK$94,MATCH('7'!$B15,ROSTER!$B$23:$B$150,0),1),"")</f>
        <v>MECH</v>
      </c>
      <c r="E15" s="305" t="str">
        <f>IFERROR(INDEX(ROSTER!$AL$23:$AL$94,MATCH('7'!$B15,ROSTER!$B$23:$B$150,0),1),"")</f>
        <v>0852188678</v>
      </c>
      <c r="F15" s="305" t="s">
        <v>279</v>
      </c>
      <c r="G15" s="301"/>
      <c r="H15" s="305">
        <f t="shared" si="1"/>
        <v>8</v>
      </c>
      <c r="I15" s="305" t="str" cm="1">
        <f t="array" ref="I15">IFERROR(INDEX(ROSTER!$B$24:$B$150,MATCH(1,INDEX(($I$7=ROSTER!J$24:J$94)*(COUNTIFS(I$7:I14,ROSTER!$B$24:$B$150)=0),0,1),0),1),"")</f>
        <v>Trần Trung Tín</v>
      </c>
      <c r="J15" s="305" t="str">
        <f>IFERROR(INDEX(ROSTER!$C$24:$C$94,MATCH('7'!$I15,ROSTER!$B$24:$B$150,0),1),"")</f>
        <v>VAE03612</v>
      </c>
      <c r="K15" s="305" t="str">
        <f>IFERROR(INDEX(ROSTER!$AK$23:$AK$94,MATCH('7'!$I15,ROSTER!$B$23:$B$150,0),1),"")</f>
        <v>QM AF</v>
      </c>
      <c r="L15" s="305" t="str">
        <f>IFERROR(INDEX(ROSTER!$AL$23:$AL$94,MATCH('7'!$I15,ROSTER!$B$23:$B$150,0),1),"")</f>
        <v>0834603606</v>
      </c>
      <c r="M15" s="305" t="s">
        <v>279</v>
      </c>
      <c r="O15" s="31"/>
    </row>
    <row r="16" spans="1:15" ht="15" customHeight="1">
      <c r="A16" s="305">
        <f t="shared" ref="A16" si="2">IF(B16="","",ROW(A9))</f>
        <v>9</v>
      </c>
      <c r="B16" s="305" t="str" cm="1">
        <f t="array" ref="B16">IFERROR(INDEX(ROSTER!$B$24:$B$150,MATCH(1,INDEX(($B$7=ROSTER!J$24:J$94)*(COUNTIFS(B$7:B15,ROSTER!$B$24:$B$150)=0),0,1),0),1),"")</f>
        <v>Trương Vũ Chung</v>
      </c>
      <c r="C16" s="305" t="str">
        <f>IFERROR(INDEX(ROSTER!$C$24:$C$94,MATCH('7'!$B16,ROSTER!$B$24:$B$150,0),1),"")</f>
        <v>VAE04026</v>
      </c>
      <c r="D16" s="305" t="str">
        <f>IFERROR(INDEX(ROSTER!$AK$23:$AK$94,MATCH('7'!$B16,ROSTER!$B$23:$B$150,0),1),"")</f>
        <v>MECH</v>
      </c>
      <c r="E16" s="305" t="str">
        <f>IFERROR(INDEX(ROSTER!$AL$23:$AL$94,MATCH('7'!$B16,ROSTER!$B$23:$B$150,0),1),"")</f>
        <v>0394163748</v>
      </c>
      <c r="F16" s="305" t="s">
        <v>279</v>
      </c>
      <c r="G16" s="301"/>
      <c r="H16" s="305">
        <f t="shared" si="1"/>
        <v>9</v>
      </c>
      <c r="I16" s="305" t="str" cm="1">
        <f t="array" ref="I16">IFERROR(INDEX(ROSTER!$B$24:$B$150,MATCH(1,INDEX(($I$7=ROSTER!J$24:J$94)*(COUNTIFS(I$7:I15,ROSTER!$B$24:$B$150)=0),0,1),0),1),"")</f>
        <v>Nguyễn Mạnh Phố</v>
      </c>
      <c r="J16" s="305" t="str">
        <f>IFERROR(INDEX(ROSTER!$C$24:$C$94,MATCH('7'!$I16,ROSTER!$B$24:$B$150,0),1),"")</f>
        <v>VAE03605</v>
      </c>
      <c r="K16" s="305" t="str">
        <f>IFERROR(INDEX(ROSTER!$AK$23:$AK$94,MATCH('7'!$I16,ROSTER!$B$23:$B$150,0),1),"")</f>
        <v>QM AF</v>
      </c>
      <c r="L16" s="305" t="str">
        <f>IFERROR(INDEX(ROSTER!$AL$23:$AL$94,MATCH('7'!$I16,ROSTER!$B$23:$B$150,0),1),"")</f>
        <v>0829109358</v>
      </c>
      <c r="M16" s="305" t="s">
        <v>279</v>
      </c>
      <c r="O16" s="31"/>
    </row>
    <row r="17" spans="1:15" ht="15" customHeight="1">
      <c r="A17" s="305">
        <f t="shared" ref="A17:A19" si="3">IF(B17="","",ROW(A10))</f>
        <v>10</v>
      </c>
      <c r="B17" s="305" t="str" cm="1">
        <f t="array" ref="B17">IFERROR(INDEX(ROSTER!$B$24:$B$150,MATCH(1,INDEX(($B$7=ROSTER!J$24:J$94)*(COUNTIFS(B$7:B16,ROSTER!$B$24:$B$150)=0),0,1),0),1),"")</f>
        <v>Nguyễn Duy Khang</v>
      </c>
      <c r="C17" s="305" t="str">
        <f>IFERROR(INDEX(ROSTER!$C$24:$C$94,MATCH('7'!$B17,ROSTER!$B$24:$B$150,0),1),"")</f>
        <v>VAE03607</v>
      </c>
      <c r="D17" s="305" t="str">
        <f>IFERROR(INDEX(ROSTER!$AK$23:$AK$94,MATCH('7'!$B17,ROSTER!$B$23:$B$150,0),1),"")</f>
        <v>QM AF</v>
      </c>
      <c r="E17" s="305" t="str">
        <f>IFERROR(INDEX(ROSTER!$AL$23:$AL$94,MATCH('7'!$B17,ROSTER!$B$23:$B$150,0),1),"")</f>
        <v>0935594624</v>
      </c>
      <c r="F17" s="305" t="s">
        <v>279</v>
      </c>
      <c r="G17" s="301"/>
      <c r="H17" s="305">
        <f t="shared" si="1"/>
        <v>10</v>
      </c>
      <c r="I17" s="305" t="str" cm="1">
        <f t="array" ref="I17">IFERROR(INDEX(ROSTER!$B$24:$B$150,MATCH(1,INDEX(($I$7=ROSTER!J$24:J$94)*(COUNTIFS(I$7:I16,ROSTER!$B$24:$B$150)=0),0,1),0),1),"")</f>
        <v>Nguyễn Ngọc Đức</v>
      </c>
      <c r="J17" s="305" t="str">
        <f>IFERROR(INDEX(ROSTER!$C$24:$C$94,MATCH('7'!$I17,ROSTER!$B$24:$B$150,0),1),"")</f>
        <v>VAE04023</v>
      </c>
      <c r="K17" s="305" t="str">
        <f>IFERROR(INDEX(ROSTER!$AK$23:$AK$94,MATCH('7'!$I17,ROSTER!$B$23:$B$150,0),1),"")</f>
        <v>MECH</v>
      </c>
      <c r="L17" s="305" t="str">
        <f>IFERROR(INDEX(ROSTER!$AL$23:$AL$94,MATCH('7'!$I17,ROSTER!$B$23:$B$150,0),1),"")</f>
        <v>0825070997</v>
      </c>
      <c r="M17" s="305" t="s">
        <v>261</v>
      </c>
      <c r="O17" s="285"/>
    </row>
    <row r="18" spans="1:15" ht="15" customHeight="1">
      <c r="A18" s="305">
        <f t="shared" si="3"/>
        <v>11</v>
      </c>
      <c r="B18" s="305" t="str" cm="1">
        <f t="array" ref="B18">IFERROR(INDEX(ROSTER!$B$24:$B$150,MATCH(1,INDEX(($B$7=ROSTER!J$24:J$94)*(COUNTIFS(B$7:B17,ROSTER!$B$24:$B$150)=0),0,1),0),1),"")</f>
        <v>Nguyễn Hữu Thắng</v>
      </c>
      <c r="C18" s="305" t="str">
        <f>IFERROR(INDEX(ROSTER!$C$24:$C$94,MATCH('7'!$B18,ROSTER!$B$24:$B$150,0),1),"")</f>
        <v>VAE03620</v>
      </c>
      <c r="D18" s="305" t="str">
        <f>IFERROR(INDEX(ROSTER!$AK$23:$AK$94,MATCH('7'!$B18,ROSTER!$B$23:$B$150,0),1),"")</f>
        <v>EA 787/321</v>
      </c>
      <c r="E18" s="305" t="str">
        <f>IFERROR(INDEX(ROSTER!$AL$23:$AL$94,MATCH('7'!$B18,ROSTER!$B$23:$B$150,0),1),"")</f>
        <v>0865855733</v>
      </c>
      <c r="F18" s="305" t="s">
        <v>261</v>
      </c>
      <c r="G18" s="301"/>
      <c r="H18" s="305">
        <f t="shared" si="1"/>
        <v>11</v>
      </c>
      <c r="I18" s="305" t="str" cm="1">
        <f t="array" ref="I18">IFERROR(INDEX(ROSTER!$B$24:$B$150,MATCH(1,INDEX(($I$7=ROSTER!J$24:J$94)*(COUNTIFS(I$7:I17,ROSTER!$B$24:$B$150)=0),0,1),0),1),"")</f>
        <v>Dương Minh Tuấn</v>
      </c>
      <c r="J18" s="305" t="str">
        <f>IFERROR(INDEX(ROSTER!$C$24:$C$94,MATCH('7'!$I18,ROSTER!$B$24:$B$150,0),1),"")</f>
        <v>VAE04035</v>
      </c>
      <c r="K18" s="305" t="str">
        <f>IFERROR(INDEX(ROSTER!$AK$23:$AK$94,MATCH('7'!$I18,ROSTER!$B$23:$B$150,0),1),"")</f>
        <v>MECH</v>
      </c>
      <c r="L18" s="305" t="str">
        <f>IFERROR(INDEX(ROSTER!$AL$23:$AL$94,MATCH('7'!$I18,ROSTER!$B$23:$B$150,0),1),"")</f>
        <v>0938930981</v>
      </c>
      <c r="M18" s="305" t="s">
        <v>261</v>
      </c>
      <c r="O18" s="31"/>
    </row>
    <row r="19" spans="1:15" ht="18.75" customHeight="1">
      <c r="A19" s="305">
        <f t="shared" si="3"/>
        <v>12</v>
      </c>
      <c r="B19" s="305" t="str" cm="1">
        <f t="array" ref="B19">IFERROR(INDEX(ROSTER!$B$24:$B$150,MATCH(1,INDEX(($B$7=ROSTER!J$24:J$94)*(COUNTIFS(B$7:B18,ROSTER!$B$24:$B$150)=0),0,1),0),1),"")</f>
        <v>Hồ Zy Đan</v>
      </c>
      <c r="C19" s="305" t="str">
        <f>IFERROR(INDEX(ROSTER!$C$24:$C$94,MATCH('7'!$B19,ROSTER!$B$24:$B$150,0),1),"")</f>
        <v>VAE04209</v>
      </c>
      <c r="D19" s="305" t="str">
        <f>IFERROR(INDEX(ROSTER!$AK$23:$AK$94,MATCH('7'!$B19,ROSTER!$B$23:$B$150,0),1),"")</f>
        <v>MECH</v>
      </c>
      <c r="E19" s="305" t="str">
        <f>IFERROR(INDEX(ROSTER!$AL$23:$AL$94,MATCH('7'!$B19,ROSTER!$B$23:$B$150,0),1),"")</f>
        <v>0348081971</v>
      </c>
      <c r="F19" s="305" t="s">
        <v>261</v>
      </c>
      <c r="G19" s="301"/>
      <c r="H19" s="305" t="str">
        <f t="shared" ref="H19" si="4">IF(I19="","",ROW(H12))</f>
        <v/>
      </c>
      <c r="I19" s="305" t="str" cm="1">
        <f t="array" ref="I19">IFERROR(INDEX(ROSTER!$B$24:$B$150,MATCH(1,INDEX(($I$7=ROSTER!J$24:J$94)*(COUNTIFS(I$7:I18,ROSTER!$B$24:$B$150)=0),0,1),0),1),"")</f>
        <v/>
      </c>
      <c r="J19" s="305" t="str">
        <f>IFERROR(INDEX(ROSTER!$C$24:$C$94,MATCH('7'!$I19,ROSTER!$B$24:$B$150,0),1),"")</f>
        <v/>
      </c>
      <c r="K19" s="305" t="str">
        <f>IFERROR(INDEX(ROSTER!$AK$23:$AK$94,MATCH('7'!$I19,ROSTER!$B$23:$B$150,0),1),"")</f>
        <v/>
      </c>
      <c r="L19" s="305" t="str">
        <f>IFERROR(INDEX(ROSTER!$AL$23:$AL$94,MATCH('7'!$I19,ROSTER!$B$23:$B$150,0),1),"")</f>
        <v/>
      </c>
      <c r="M19" s="308"/>
      <c r="O19" s="31" t="s">
        <v>276</v>
      </c>
    </row>
    <row r="20" spans="1:15" ht="15" customHeight="1">
      <c r="A20" s="305" t="str">
        <f t="shared" ref="A20" si="5">IF(B20="","",ROW(A13))</f>
        <v/>
      </c>
      <c r="B20" s="305" t="str" cm="1">
        <f t="array" ref="B20">IFERROR(INDEX(ROSTER!$B$24:$B$150,MATCH(1,INDEX(($B$7=ROSTER!J$24:J$94)*(COUNTIFS(B$7:B19,ROSTER!$B$24:$B$150)=0),0,1),0),1),"")</f>
        <v/>
      </c>
      <c r="C20" s="305" t="str">
        <f>IFERROR(INDEX(ROSTER!$C$24:$C$94,MATCH('7'!$B20,ROSTER!$B$24:$B$150,0),1),"")</f>
        <v/>
      </c>
      <c r="D20" s="305" t="str">
        <f>IFERROR(INDEX(ROSTER!$AK$23:$AK$94,MATCH('7'!$B20,ROSTER!$B$23:$B$150,0),1),"")</f>
        <v/>
      </c>
      <c r="E20" s="305" t="str">
        <f>IFERROR(INDEX(ROSTER!$AL$23:$AL$94,MATCH('7'!$B20,ROSTER!$B$23:$B$150,0),1),"")</f>
        <v/>
      </c>
      <c r="F20" s="305"/>
      <c r="G20" s="301"/>
      <c r="H20" s="305" t="str">
        <f t="shared" ref="H20" si="6">IF(I20="","",ROW(H13))</f>
        <v/>
      </c>
      <c r="I20" s="305" t="str" cm="1">
        <f t="array" ref="I20">IFERROR(INDEX(ROSTER!$B$24:$B$150,MATCH(1,INDEX(($I$7=ROSTER!J$24:J$94)*(COUNTIFS(I$7:I19,ROSTER!$B$24:$B$150)=0),0,1),0),1),"")</f>
        <v/>
      </c>
      <c r="J20" s="305" t="str">
        <f>IFERROR(INDEX(ROSTER!$C$24:$C$94,MATCH('7'!$I20,ROSTER!$B$24:$B$150,0),1),"")</f>
        <v/>
      </c>
      <c r="K20" s="305" t="str">
        <f>IFERROR(INDEX(ROSTER!$AK$23:$AK$94,MATCH('7'!$I20,ROSTER!$B$23:$B$150,0),1),"")</f>
        <v/>
      </c>
      <c r="L20" s="305" t="str">
        <f>IFERROR(INDEX(ROSTER!$AL$23:$AL$94,MATCH('7'!$I20,ROSTER!$B$23:$B$150,0),1),"")</f>
        <v/>
      </c>
      <c r="M20" s="309"/>
      <c r="O20" s="89"/>
    </row>
    <row r="21" spans="1:15" ht="15" customHeight="1">
      <c r="A21" s="305" t="str">
        <f t="shared" ref="A21" si="7">IF(B21="","",ROW(A14))</f>
        <v/>
      </c>
      <c r="B21" s="305" t="str" cm="1">
        <f t="array" ref="B21">IFERROR(INDEX(ROSTER!$B$24:$B$150,MATCH(1,INDEX(($B$7=ROSTER!J$24:J$94)*(COUNTIFS(B$7:B20,ROSTER!$B$24:$B$150)=0),0,1),0),1),"")</f>
        <v/>
      </c>
      <c r="C21" s="305" t="str">
        <f>IFERROR(INDEX(ROSTER!$C$24:$C$94,MATCH('7'!$B21,ROSTER!$B$24:$B$150,0),1),"")</f>
        <v/>
      </c>
      <c r="D21" s="305" t="str">
        <f>IFERROR(INDEX(ROSTER!$AK$23:$AK$94,MATCH('7'!$B21,ROSTER!$B$23:$B$150,0),1),"")</f>
        <v/>
      </c>
      <c r="E21" s="305" t="str">
        <f>IFERROR(INDEX(ROSTER!$AL$23:$AL$94,MATCH('7'!$B21,ROSTER!$B$23:$B$150,0),1),"")</f>
        <v/>
      </c>
      <c r="F21" s="305"/>
      <c r="G21" s="301"/>
      <c r="H21" s="305"/>
      <c r="I21" s="690" t="str">
        <f>$B$3&amp;"-ALL@14H"</f>
        <v>A864-ALL@14H</v>
      </c>
      <c r="J21" s="691"/>
      <c r="K21" s="305" t="str">
        <f>IFERROR(INDEX(ROSTER!$AK$23:$AK$94,MATCH('7'!$I21,ROSTER!$B$23:$B$150,0),1),"")</f>
        <v/>
      </c>
      <c r="L21" s="305" t="str">
        <f>IFERROR(INDEX(ROSTER!$AL$23:$AL$94,MATCH('7'!$I21,ROSTER!$B$23:$B$150,0),1),"")</f>
        <v/>
      </c>
      <c r="M21" s="309"/>
    </row>
    <row r="22" spans="1:15" ht="17.850000000000001" customHeight="1">
      <c r="A22" s="305"/>
      <c r="B22" s="692" t="str">
        <f>$B$3&amp;"-AVI"</f>
        <v>A864-AVI</v>
      </c>
      <c r="C22" s="693"/>
      <c r="D22" s="305" t="str">
        <f>IFERROR(INDEX(ROSTER!$AK$23:$AK$94,MATCH('7'!$B22,ROSTER!$B$23:$B$150,0),1),"")</f>
        <v/>
      </c>
      <c r="E22" s="305" t="str">
        <f>IFERROR(INDEX(ROSTER!$AL$23:$AL$94,MATCH('7'!$B22,ROSTER!$B$23:$B$150,0),1),"")</f>
        <v/>
      </c>
      <c r="F22" s="305"/>
      <c r="G22" s="301"/>
      <c r="H22" s="305">
        <f>IF(I22="","",ROW(H1))</f>
        <v>1</v>
      </c>
      <c r="I22" s="305" t="str">
        <f>IFERROR(INDEX(ROSTER!$B$24:$B$150,MATCH(1,INDEX(($I$21=ROSTER!J$24:J$94)*(COUNTIFS(I$7:I21,ROSTER!$B$24:$B$150)=0),0,1),0),1),"")</f>
        <v>Nguyễn Văn Quyền</v>
      </c>
      <c r="J22" s="305" t="str">
        <f>IFERROR(INDEX(ROSTER!$C$24:$C$94,MATCH('7'!$I22,ROSTER!$B$24:$B$150,0),1),"")</f>
        <v>VAE03234</v>
      </c>
      <c r="K22" s="305" t="str">
        <f>IFERROR(INDEX(ROSTER!$AK$23:$AK$94,MATCH('7'!$I22,ROSTER!$B$23:$B$150,0),1),"")</f>
        <v>B1 B787/A321</v>
      </c>
      <c r="L22" s="305" t="str">
        <f>IFERROR(INDEX(ROSTER!$AL$23:$AL$94,MATCH('7'!$I22,ROSTER!$B$23:$B$150,0),1),"")</f>
        <v>0902164495</v>
      </c>
      <c r="M22" s="305" t="s">
        <v>589</v>
      </c>
    </row>
    <row r="23" spans="1:15" ht="16.8">
      <c r="A23" s="305">
        <f t="shared" ref="A23:A28" si="8">IF(B23="","",ROW(A1))</f>
        <v>1</v>
      </c>
      <c r="B23" s="305" t="str" cm="1">
        <f t="array" ref="B23">IFERROR(INDEX(ROSTER!$B$24:$B$150,MATCH(1,INDEX(($B$22=ROSTER!J$24:J$94)*(COUNTIFS(B$7:B22,ROSTER!$B$24:$B$150)=0),0,1),0),1),"")</f>
        <v>Đậu Thanh Tâm</v>
      </c>
      <c r="C23" s="305" t="str">
        <f>IFERROR(INDEX(ROSTER!$C$24:$C$94,MATCH('7'!$B23,ROSTER!$B$24:$B$150,0),1),"")</f>
        <v>VAE00742</v>
      </c>
      <c r="D23" s="305" t="str">
        <f>IFERROR(INDEX(ROSTER!$AK$23:$AK$94,MATCH('7'!$B23,ROSTER!$B$23:$B$150,0),1),"")</f>
        <v>B2 787</v>
      </c>
      <c r="E23" s="305" t="str">
        <f>IFERROR(INDEX(ROSTER!$AL$23:$AL$94,MATCH('7'!$B23,ROSTER!$B$23:$B$150,0),1),"")</f>
        <v>0903804857</v>
      </c>
      <c r="F23" s="307" t="s">
        <v>259</v>
      </c>
      <c r="G23" s="301"/>
      <c r="H23" s="305">
        <f t="shared" ref="H23:H32" si="9">IF(I23="","",ROW(H2))</f>
        <v>2</v>
      </c>
      <c r="I23" s="305" t="str">
        <f>IFERROR(INDEX(ROSTER!$B$24:$B$150,MATCH(1,INDEX(($I$21=ROSTER!J$24:J$94)*(COUNTIFS(I$7:I22,ROSTER!$B$24:$B$150)=0),0,1),0),1),"")</f>
        <v>Nguyễn Tiến Thịnh</v>
      </c>
      <c r="J23" s="305" t="str">
        <f>IFERROR(INDEX(ROSTER!$C$24:$C$94,MATCH('7'!$I23,ROSTER!$B$24:$B$150,0),1),"")</f>
        <v>VAE02736</v>
      </c>
      <c r="K23" s="305" t="str">
        <f>IFERROR(INDEX(ROSTER!$AK$23:$AK$94,MATCH('7'!$I23,ROSTER!$B$23:$B$150,0),1),"")</f>
        <v>B2 787</v>
      </c>
      <c r="L23" s="305" t="str">
        <f>IFERROR(INDEX(ROSTER!$AL$23:$AL$94,MATCH('7'!$I23,ROSTER!$B$23:$B$150,0),1),"")</f>
        <v>0907669646</v>
      </c>
      <c r="M23" s="305" t="s">
        <v>273</v>
      </c>
    </row>
    <row r="24" spans="1:15" ht="16.8">
      <c r="A24" s="305">
        <f t="shared" si="8"/>
        <v>2</v>
      </c>
      <c r="B24" s="305" t="str" cm="1">
        <f t="array" ref="B24">IFERROR(INDEX(ROSTER!$B$24:$B$150,MATCH(1,INDEX(($B$22=ROSTER!J$24:J$94)*(COUNTIFS(B$7:B23,ROSTER!$B$24:$B$150)=0),0,1),0),1),"")</f>
        <v>Đoàn Văn Tú</v>
      </c>
      <c r="C24" s="305" t="str">
        <f>IFERROR(INDEX(ROSTER!$C$24:$C$94,MATCH('7'!$B24,ROSTER!$B$24:$B$150,0),1),"")</f>
        <v>VAE00256</v>
      </c>
      <c r="D24" s="305" t="str">
        <f>IFERROR(INDEX(ROSTER!$AK$23:$AK$94,MATCH('7'!$B24,ROSTER!$B$23:$B$150,0),1),"")</f>
        <v>B2 B787/A321</v>
      </c>
      <c r="E24" s="305" t="str">
        <f>IFERROR(INDEX(ROSTER!$AL$23:$AL$94,MATCH('7'!$B24,ROSTER!$B$23:$B$150,0),1),"")</f>
        <v>0917384394</v>
      </c>
      <c r="F24" s="305" t="s">
        <v>270</v>
      </c>
      <c r="G24" s="301"/>
      <c r="H24" s="305">
        <f t="shared" si="9"/>
        <v>3</v>
      </c>
      <c r="I24" s="305" t="str">
        <f>IFERROR(INDEX(ROSTER!$B$24:$B$150,MATCH(1,INDEX(($I$21=ROSTER!J$24:J$94)*(COUNTIFS(I$7:I23,ROSTER!$B$24:$B$150)=0),0,1),0),1),"")</f>
        <v>Nguyễn Anh Tuấn</v>
      </c>
      <c r="J24" s="305" t="str">
        <f>IFERROR(INDEX(ROSTER!$C$24:$C$94,MATCH('7'!$I24,ROSTER!$B$24:$B$150,0),1),"")</f>
        <v>VAE02373</v>
      </c>
      <c r="K24" s="305" t="str">
        <f>IFERROR(INDEX(ROSTER!$AK$23:$AK$94,MATCH('7'!$I24,ROSTER!$B$23:$B$150,0),1),"")</f>
        <v>QM 787</v>
      </c>
      <c r="L24" s="305" t="str">
        <f>IFERROR(INDEX(ROSTER!$AL$23:$AL$94,MATCH('7'!$I24,ROSTER!$B$23:$B$150,0),1),"")</f>
        <v>0988034352</v>
      </c>
      <c r="M24" s="305" t="s">
        <v>261</v>
      </c>
    </row>
    <row r="25" spans="1:15" ht="16.8">
      <c r="A25" s="305">
        <f t="shared" si="8"/>
        <v>3</v>
      </c>
      <c r="B25" s="305" t="str" cm="1">
        <f t="array" ref="B25">IFERROR(INDEX(ROSTER!$B$24:$B$150,MATCH(1,INDEX(($B$22=ROSTER!J$24:J$94)*(COUNTIFS(B$7:B24,ROSTER!$B$24:$B$150)=0),0,1),0),1),"")</f>
        <v>Cù Anh Tư</v>
      </c>
      <c r="C25" s="305" t="str">
        <f>IFERROR(INDEX(ROSTER!$C$24:$C$94,MATCH('7'!$B25,ROSTER!$B$24:$B$150,0),1),"")</f>
        <v>VAE03095</v>
      </c>
      <c r="D25" s="305" t="str">
        <f>IFERROR(INDEX(ROSTER!$AK$23:$AK$94,MATCH('7'!$B25,ROSTER!$B$23:$B$150,0),1),"")</f>
        <v>QM EA</v>
      </c>
      <c r="E25" s="305" t="str">
        <f>IFERROR(INDEX(ROSTER!$AL$23:$AL$94,MATCH('7'!$B25,ROSTER!$B$23:$B$150,0),1),"")</f>
        <v>0984208181</v>
      </c>
      <c r="F25" s="305"/>
      <c r="G25" s="301"/>
      <c r="H25" s="305">
        <f t="shared" si="9"/>
        <v>4</v>
      </c>
      <c r="I25" s="305" t="str">
        <f>IFERROR(INDEX(ROSTER!$B$24:$B$150,MATCH(1,INDEX(($I$21=ROSTER!J$24:J$94)*(COUNTIFS(I$7:I24,ROSTER!$B$24:$B$150)=0),0,1),0),1),"")</f>
        <v>Nguyễn Thành Trung</v>
      </c>
      <c r="J25" s="305" t="str">
        <f>IFERROR(INDEX(ROSTER!$C$24:$C$94,MATCH('7'!$I25,ROSTER!$B$24:$B$150,0),1),"")</f>
        <v>VAE04031</v>
      </c>
      <c r="K25" s="305" t="str">
        <f>IFERROR(INDEX(ROSTER!$AK$23:$AK$94,MATCH('7'!$I25,ROSTER!$B$23:$B$150,0),1),"")</f>
        <v>MECH</v>
      </c>
      <c r="L25" s="305" t="str">
        <f>IFERROR(INDEX(ROSTER!$AL$23:$AL$94,MATCH('7'!$I25,ROSTER!$B$23:$B$150,0),1),"")</f>
        <v>0962516841</v>
      </c>
      <c r="M25" s="305" t="s">
        <v>279</v>
      </c>
    </row>
    <row r="26" spans="1:15" ht="17.7" customHeight="1">
      <c r="A26" s="305">
        <f t="shared" si="8"/>
        <v>4</v>
      </c>
      <c r="B26" s="305" t="str" cm="1">
        <f t="array" ref="B26">IFERROR(INDEX(ROSTER!$B$24:$B$150,MATCH(1,INDEX(($B$22=ROSTER!J$24:J$94)*(COUNTIFS(B$7:B25,ROSTER!$B$24:$B$150)=0),0,1),0),1),"")</f>
        <v>Đinh Vương Anh Thông</v>
      </c>
      <c r="C26" s="305" t="str">
        <f>IFERROR(INDEX(ROSTER!$C$24:$C$94,MATCH('7'!$B26,ROSTER!$B$24:$B$150,0),1),"")</f>
        <v>VAE03590</v>
      </c>
      <c r="D26" s="305" t="str">
        <f>IFERROR(INDEX(ROSTER!$AK$23:$AK$94,MATCH('7'!$B26,ROSTER!$B$23:$B$150,0),1),"")</f>
        <v>EA 787/321</v>
      </c>
      <c r="E26" s="305" t="str">
        <f>IFERROR(INDEX(ROSTER!$AL$23:$AL$94,MATCH('7'!$B26,ROSTER!$B$23:$B$150,0),1),"")</f>
        <v>0943213677</v>
      </c>
      <c r="F26" s="305"/>
      <c r="G26" s="301"/>
      <c r="H26" s="305">
        <f t="shared" si="9"/>
        <v>5</v>
      </c>
      <c r="I26" s="305" t="str">
        <f>IFERROR(INDEX(ROSTER!$B$24:$B$150,MATCH(1,INDEX(($I$21=ROSTER!J$24:J$94)*(COUNTIFS(I$7:I25,ROSTER!$B$24:$B$150)=0),0,1),0),1),"")</f>
        <v>Nguyễn Trương Tân</v>
      </c>
      <c r="J26" s="305" t="str">
        <f>IFERROR(INDEX(ROSTER!$C$24:$C$94,MATCH('7'!$I26,ROSTER!$B$24:$B$150,0),1),"")</f>
        <v>VAE04019</v>
      </c>
      <c r="K26" s="305" t="str">
        <f>IFERROR(INDEX(ROSTER!$AK$23:$AK$94,MATCH('7'!$I26,ROSTER!$B$23:$B$150,0),1),"")</f>
        <v xml:space="preserve">EA 787 </v>
      </c>
      <c r="L26" s="305" t="str">
        <f>IFERROR(INDEX(ROSTER!$AL$23:$AL$94,MATCH('7'!$I26,ROSTER!$B$23:$B$150,0),1),"")</f>
        <v>0902827093</v>
      </c>
      <c r="M26" s="305" t="s">
        <v>279</v>
      </c>
    </row>
    <row r="27" spans="1:15" ht="16.8">
      <c r="A27" s="305">
        <f t="shared" si="8"/>
        <v>5</v>
      </c>
      <c r="B27" s="305" t="str" cm="1">
        <f t="array" ref="B27">IFERROR(INDEX(ROSTER!$B$24:$B$150,MATCH(1,INDEX(($B$22=ROSTER!J$24:J$94)*(COUNTIFS(B$7:B26,ROSTER!$B$24:$B$150)=0),0,1),0),1),"")</f>
        <v>Nguyễn Hữu Hoàng</v>
      </c>
      <c r="C27" s="305" t="str">
        <f>IFERROR(INDEX(ROSTER!$C$24:$C$94,MATCH('7'!$B27,ROSTER!$B$24:$B$150,0),1),"")</f>
        <v>VAE03618</v>
      </c>
      <c r="D27" s="305" t="str">
        <f>IFERROR(INDEX(ROSTER!$AK$23:$AK$94,MATCH('7'!$B27,ROSTER!$B$23:$B$150,0),1),"")</f>
        <v>EA 787/321</v>
      </c>
      <c r="E27" s="305" t="str">
        <f>IFERROR(INDEX(ROSTER!$AL$23:$AL$94,MATCH('7'!$B27,ROSTER!$B$23:$B$150,0),1),"")</f>
        <v>0937919456</v>
      </c>
      <c r="F27" s="305" t="s">
        <v>279</v>
      </c>
      <c r="G27" s="301"/>
      <c r="H27" s="305" t="str">
        <f t="shared" si="9"/>
        <v/>
      </c>
      <c r="I27" s="305" t="str">
        <f>IFERROR(INDEX(ROSTER!$B$24:$B$150,MATCH(1,INDEX(($I$21=ROSTER!J$24:J$94)*(COUNTIFS(I$7:I26,ROSTER!$B$24:$B$150)=0),0,1),0),1),"")</f>
        <v/>
      </c>
      <c r="J27" s="305" t="str">
        <f>IFERROR(INDEX(ROSTER!$C$24:$C$94,MATCH('7'!$I27,ROSTER!$B$24:$B$150,0),1),"")</f>
        <v/>
      </c>
      <c r="K27" s="305" t="str">
        <f>IFERROR(INDEX(ROSTER!$AK$23:$AK$94,MATCH('7'!$I27,ROSTER!$B$23:$B$150,0),1),"")</f>
        <v/>
      </c>
      <c r="L27" s="305" t="str">
        <f>IFERROR(INDEX(ROSTER!$AL$23:$AL$94,MATCH('7'!$I27,ROSTER!$B$23:$B$150,0),1),"")</f>
        <v/>
      </c>
      <c r="M27" s="305"/>
    </row>
    <row r="28" spans="1:15" ht="16.8">
      <c r="A28" s="305">
        <f t="shared" si="8"/>
        <v>6</v>
      </c>
      <c r="B28" s="305" t="str" cm="1">
        <f t="array" ref="B28">IFERROR(INDEX(ROSTER!$B$24:$B$150,MATCH(1,INDEX(($B$22=ROSTER!J$24:J$94)*(COUNTIFS(B$7:B27,ROSTER!$B$24:$B$150)=0),0,1),0),1),"")</f>
        <v>Lê Phước Thanh</v>
      </c>
      <c r="C28" s="305" t="str">
        <f>IFERROR(INDEX(ROSTER!$C$24:$C$94,MATCH('7'!$B28,ROSTER!$B$24:$B$150,0),1),"")</f>
        <v>VAE02598</v>
      </c>
      <c r="D28" s="305" t="str">
        <f>IFERROR(INDEX(ROSTER!$AK$23:$AK$94,MATCH('7'!$B28,ROSTER!$B$23:$B$150,0),1),"")</f>
        <v>MECH</v>
      </c>
      <c r="E28" s="305">
        <f>IFERROR(INDEX(ROSTER!$AL$23:$AL$94,MATCH('7'!$B28,ROSTER!$B$23:$B$150,0),1),"")</f>
        <v>0</v>
      </c>
      <c r="F28" s="305" t="s">
        <v>261</v>
      </c>
      <c r="G28" s="301"/>
      <c r="H28" s="305" t="str">
        <f t="shared" si="9"/>
        <v/>
      </c>
      <c r="I28" s="305" t="str">
        <f>IFERROR(INDEX(ROSTER!$B$24:$B$150,MATCH(1,INDEX(($I$21=ROSTER!J$24:J$94)*(COUNTIFS(I$7:I27,ROSTER!$B$24:$B$150)=0),0,1),0),1),"")</f>
        <v/>
      </c>
      <c r="J28" s="305" t="str">
        <f>IFERROR(INDEX(ROSTER!$C$24:$C$94,MATCH('7'!$I28,ROSTER!$B$24:$B$150,0),1),"")</f>
        <v/>
      </c>
      <c r="K28" s="305" t="str">
        <f>IFERROR(INDEX(ROSTER!$AK$23:$AK$94,MATCH('7'!$I28,ROSTER!$B$23:$B$150,0),1),"")</f>
        <v/>
      </c>
      <c r="L28" s="305" t="str">
        <f>IFERROR(INDEX(ROSTER!$AL$23:$AL$94,MATCH('7'!$I28,ROSTER!$B$23:$B$150,0),1),"")</f>
        <v/>
      </c>
      <c r="M28" s="305"/>
    </row>
    <row r="29" spans="1:15" ht="16.8">
      <c r="A29" s="305" t="str">
        <f t="shared" ref="A29:A30" si="10">IF(B29="","",ROW(A7))</f>
        <v/>
      </c>
      <c r="B29" s="305" t="str" cm="1">
        <f t="array" ref="B29">IFERROR(INDEX(ROSTER!$B$24:$B$150,MATCH(1,INDEX(($B$22=ROSTER!J$24:J$94)*(COUNTIFS(B$7:B28,ROSTER!$B$24:$B$150)=0),0,1),0),1),"")</f>
        <v/>
      </c>
      <c r="C29" s="305" t="str">
        <f>IFERROR(INDEX(ROSTER!$C$24:$C$94,MATCH('7'!$B29,ROSTER!$B$24:$B$150,0),1),"")</f>
        <v/>
      </c>
      <c r="D29" s="305" t="str">
        <f>IFERROR(INDEX(ROSTER!$AK$23:$AK$94,MATCH('7'!$B29,ROSTER!$B$23:$B$150,0),1),"")</f>
        <v/>
      </c>
      <c r="E29" s="305" t="str">
        <f>IFERROR(INDEX(ROSTER!$AL$23:$AL$94,MATCH('7'!$B29,ROSTER!$B$23:$B$150,0),1),"")</f>
        <v/>
      </c>
      <c r="F29" s="305"/>
      <c r="G29" s="301"/>
      <c r="H29" s="305" t="str">
        <f t="shared" si="9"/>
        <v/>
      </c>
      <c r="I29" s="305" t="str">
        <f>IFERROR(INDEX(ROSTER!$B$24:$B$150,MATCH(1,INDEX(($I$21=ROSTER!J$24:J$94)*(COUNTIFS(I$7:I28,ROSTER!$B$24:$B$150)=0),0,1),0),1),"")</f>
        <v/>
      </c>
      <c r="J29" s="305" t="str">
        <f>IFERROR(INDEX(ROSTER!$C$24:$C$94,MATCH('7'!$I29,ROSTER!$B$24:$B$150,0),1),"")</f>
        <v/>
      </c>
      <c r="K29" s="305" t="str">
        <f>IFERROR(INDEX(ROSTER!$AK$23:$AK$94,MATCH('7'!$I29,ROSTER!$B$23:$B$150,0),1),"")</f>
        <v/>
      </c>
      <c r="L29" s="305" t="str">
        <f>IFERROR(INDEX(ROSTER!$AL$23:$AL$94,MATCH('7'!$I29,ROSTER!$B$23:$B$150,0),1),"")</f>
        <v/>
      </c>
      <c r="M29" s="305"/>
    </row>
    <row r="30" spans="1:15" ht="16.8">
      <c r="A30" s="305" t="str">
        <f t="shared" si="10"/>
        <v/>
      </c>
      <c r="B30" s="305" t="str" cm="1">
        <f t="array" ref="B30">IFERROR(INDEX(ROSTER!$B$24:$B$150,MATCH(1,INDEX(($B$22=ROSTER!J$24:J$94)*(COUNTIFS(B$7:B29,ROSTER!$B$24:$B$150)=0),0,1),0),1),"")</f>
        <v/>
      </c>
      <c r="C30" s="305" t="str">
        <f>IFERROR(INDEX(ROSTER!$C$24:$C$94,MATCH('7'!$B30,ROSTER!$B$24:$B$150,0),1),"")</f>
        <v/>
      </c>
      <c r="D30" s="305" t="str">
        <f>IFERROR(INDEX(ROSTER!$AK$23:$AK$94,MATCH('7'!$B30,ROSTER!$B$23:$B$150,0),1),"")</f>
        <v/>
      </c>
      <c r="E30" s="305" t="str">
        <f>IFERROR(INDEX(ROSTER!$AL$23:$AL$94,MATCH('7'!$B30,ROSTER!$B$23:$B$150,0),1),"")</f>
        <v/>
      </c>
      <c r="F30" s="305"/>
      <c r="G30" s="301"/>
      <c r="H30" s="305" t="str">
        <f t="shared" si="9"/>
        <v/>
      </c>
      <c r="I30" s="305" t="str">
        <f>IFERROR(INDEX(ROSTER!$B$24:$B$150,MATCH(1,INDEX(($I$21=ROSTER!J$24:J$94)*(COUNTIFS(I$7:I29,ROSTER!$B$24:$B$150)=0),0,1),0),1),"")</f>
        <v/>
      </c>
      <c r="J30" s="305" t="str">
        <f>IFERROR(INDEX(ROSTER!$C$24:$C$94,MATCH('7'!$I30,ROSTER!$B$24:$B$150,0),1),"")</f>
        <v/>
      </c>
      <c r="K30" s="305" t="str">
        <f>IFERROR(INDEX(ROSTER!$AK$23:$AK$94,MATCH('7'!$I30,ROSTER!$B$23:$B$150,0),1),"")</f>
        <v/>
      </c>
      <c r="L30" s="305" t="str">
        <f>IFERROR(INDEX(ROSTER!$AL$23:$AL$94,MATCH('7'!$I30,ROSTER!$B$23:$B$150,0),1),"")</f>
        <v/>
      </c>
      <c r="M30" s="305"/>
    </row>
    <row r="31" spans="1:15" ht="15" customHeight="1">
      <c r="A31" s="305" t="str">
        <f t="shared" ref="A31" si="11">IF(B31="","",ROW(A9))</f>
        <v/>
      </c>
      <c r="B31" s="305" t="str" cm="1">
        <f t="array" ref="B31">IFERROR(INDEX(ROSTER!$B$24:$B$150,MATCH(1,INDEX(($B$22=ROSTER!J$24:J$94)*(COUNTIFS(B$7:B30,ROSTER!$B$24:$B$150)=0),0,1),0),1),"")</f>
        <v/>
      </c>
      <c r="C31" s="305" t="str">
        <f>IFERROR(INDEX(ROSTER!$C$24:$C$94,MATCH('7'!$B31,ROSTER!$B$24:$B$150,0),1),"")</f>
        <v/>
      </c>
      <c r="D31" s="305" t="str">
        <f>IFERROR(INDEX(ROSTER!$AK$23:$AK$94,MATCH('7'!$B31,ROSTER!$B$23:$B$150,0),1),"")</f>
        <v/>
      </c>
      <c r="E31" s="305" t="str">
        <f>IFERROR(INDEX(ROSTER!$AL$23:$AL$94,MATCH('7'!$B31,ROSTER!$B$23:$B$150,0),1),"")</f>
        <v/>
      </c>
      <c r="F31" s="305"/>
      <c r="G31" s="301"/>
      <c r="H31" s="305" t="str">
        <f t="shared" si="9"/>
        <v/>
      </c>
      <c r="I31" s="305" t="str">
        <f>IFERROR(INDEX(ROSTER!$B$24:$B$150,MATCH(1,INDEX(($I$21=ROSTER!J$24:J$94)*(COUNTIFS(I$7:I30,ROSTER!$B$24:$B$150)=0),0,1),0),1),"")</f>
        <v/>
      </c>
      <c r="J31" s="305" t="str">
        <f>IFERROR(INDEX(ROSTER!$C$24:$C$94,MATCH('7'!$I31,ROSTER!$B$24:$B$150,0),1),"")</f>
        <v/>
      </c>
      <c r="K31" s="305" t="str">
        <f>IFERROR(INDEX(ROSTER!$AK$23:$AK$94,MATCH('7'!$I31,ROSTER!$B$23:$B$150,0),1),"")</f>
        <v/>
      </c>
      <c r="L31" s="305" t="str">
        <f>IFERROR(INDEX(ROSTER!$AL$23:$AL$94,MATCH('7'!$I31,ROSTER!$B$23:$B$150,0),1),"")</f>
        <v/>
      </c>
      <c r="M31" s="305"/>
    </row>
    <row r="32" spans="1:15" ht="15" customHeight="1">
      <c r="A32" s="305" t="str">
        <f t="shared" ref="A32:A33" si="12">IF(B32="","",ROW(A10))</f>
        <v/>
      </c>
      <c r="B32" s="305" t="str" cm="1">
        <f t="array" ref="B32">IFERROR(INDEX(ROSTER!$B$24:$B$150,MATCH(1,INDEX(($B$22=ROSTER!J$24:J$94)*(COUNTIFS(B$7:B31,ROSTER!$B$24:$B$150)=0),0,1),0),1),"")</f>
        <v/>
      </c>
      <c r="C32" s="305" t="str">
        <f>IFERROR(INDEX(ROSTER!$C$24:$C$94,MATCH('7'!$B32,ROSTER!$B$24:$B$150,0),1),"")</f>
        <v/>
      </c>
      <c r="D32" s="305" t="str">
        <f>IFERROR(INDEX(ROSTER!$AK$23:$AK$94,MATCH('7'!$B32,ROSTER!$B$23:$B$150,0),1),"")</f>
        <v/>
      </c>
      <c r="E32" s="305" t="str">
        <f>IFERROR(INDEX(ROSTER!$AL$23:$AL$94,MATCH('7'!$B32,ROSTER!$B$23:$B$150,0),1),"")</f>
        <v/>
      </c>
      <c r="F32" s="305"/>
      <c r="G32" s="301"/>
      <c r="H32" s="305" t="str">
        <f t="shared" si="9"/>
        <v/>
      </c>
      <c r="I32" s="305" t="str">
        <f>IFERROR(INDEX(ROSTER!$B$24:$B$150,MATCH(1,INDEX(($I$21=ROSTER!J$24:J$94)*(COUNTIFS(I$7:I31,ROSTER!$B$24:$B$150)=0),0,1),0),1),"")</f>
        <v/>
      </c>
      <c r="J32" s="305" t="str">
        <f>IFERROR(INDEX(ROSTER!$C$24:$C$94,MATCH('7'!$I32,ROSTER!$B$24:$B$150,0),1),"")</f>
        <v/>
      </c>
      <c r="K32" s="305" t="str">
        <f>IFERROR(INDEX(ROSTER!$AK$23:$AK$94,MATCH('7'!$I32,ROSTER!$B$23:$B$150,0),1),"")</f>
        <v/>
      </c>
      <c r="L32" s="305" t="str">
        <f>IFERROR(INDEX(ROSTER!$AL$23:$AL$94,MATCH('7'!$I32,ROSTER!$B$23:$B$150,0),1),"")</f>
        <v/>
      </c>
      <c r="M32" s="305"/>
    </row>
    <row r="33" spans="1:13" ht="15" customHeight="1">
      <c r="A33" s="305" t="str">
        <f t="shared" si="12"/>
        <v/>
      </c>
      <c r="B33" s="305" t="str" cm="1">
        <f t="array" ref="B33">IFERROR(INDEX(ROSTER!$B$24:$B$150,MATCH(1,INDEX(($B$22=ROSTER!J$24:J$94)*(COUNTIFS(B$7:B32,ROSTER!$B$24:$B$150)=0),0,1),0),1),"")</f>
        <v/>
      </c>
      <c r="C33" s="305" t="str">
        <f>IFERROR(INDEX(ROSTER!$C$24:$C$94,MATCH('7'!$B33,ROSTER!$B$24:$B$150,0),1),"")</f>
        <v/>
      </c>
      <c r="D33" s="305" t="str">
        <f>IFERROR(INDEX(ROSTER!$AK$23:$AK$94,MATCH('7'!$B33,ROSTER!$B$23:$B$150,0),1),"")</f>
        <v/>
      </c>
      <c r="E33" s="305" t="str">
        <f>IFERROR(INDEX(ROSTER!$AL$23:$AL$94,MATCH('7'!$B33,ROSTER!$B$23:$B$150,0),1),"")</f>
        <v/>
      </c>
      <c r="F33" s="313"/>
      <c r="G33" s="301"/>
      <c r="H33" s="305"/>
      <c r="I33" s="305"/>
      <c r="J33" s="305"/>
      <c r="K33" s="305"/>
      <c r="L33" s="305"/>
      <c r="M33" s="305"/>
    </row>
    <row r="34" spans="1:13" ht="16.8">
      <c r="A34" s="310"/>
      <c r="B34" s="311"/>
      <c r="C34" s="311"/>
      <c r="D34" s="310"/>
      <c r="E34" s="312"/>
      <c r="F34" s="313"/>
      <c r="G34" s="306"/>
      <c r="H34" s="306"/>
      <c r="I34" s="306"/>
      <c r="J34" s="306"/>
      <c r="K34" s="306"/>
      <c r="L34" s="306"/>
      <c r="M34" s="306"/>
    </row>
    <row r="35" spans="1:13" ht="16.8">
      <c r="A35" s="310"/>
      <c r="B35" s="311"/>
      <c r="C35" s="311"/>
      <c r="D35" s="312"/>
      <c r="E35" s="312"/>
      <c r="F35" s="313"/>
      <c r="G35" s="306"/>
      <c r="H35" s="306"/>
      <c r="I35" s="306"/>
      <c r="J35" s="306"/>
      <c r="K35" s="306"/>
      <c r="L35" s="306"/>
      <c r="M35" s="306"/>
    </row>
    <row r="36" spans="1:13" ht="16.8">
      <c r="A36" s="310"/>
      <c r="B36" s="311"/>
      <c r="C36" s="311"/>
      <c r="D36" s="312"/>
      <c r="E36" s="312"/>
      <c r="F36" s="313"/>
      <c r="G36" s="306"/>
      <c r="H36" s="306"/>
      <c r="I36" s="306"/>
      <c r="J36" s="306"/>
      <c r="K36" s="306"/>
      <c r="L36" s="306"/>
      <c r="M36" s="306"/>
    </row>
    <row r="37" spans="1:13" ht="15" customHeight="1">
      <c r="A37" s="310"/>
      <c r="B37" s="311"/>
      <c r="C37" s="311"/>
      <c r="D37" s="312"/>
      <c r="E37" s="312"/>
      <c r="F37" s="313"/>
      <c r="G37" s="306"/>
      <c r="H37" s="306"/>
      <c r="I37" s="306"/>
      <c r="J37" s="306"/>
      <c r="K37" s="306"/>
      <c r="L37" s="306"/>
      <c r="M37" s="306"/>
    </row>
    <row r="38" spans="1:13" ht="14.4">
      <c r="E38" s="1"/>
      <c r="F38" s="1"/>
    </row>
    <row r="39" spans="1:13" ht="14.4">
      <c r="E39" s="1"/>
      <c r="F39" s="1"/>
    </row>
    <row r="40" spans="1:13" ht="14.4">
      <c r="E40" s="1"/>
      <c r="F40" s="1"/>
    </row>
    <row r="41" spans="1:13" ht="14.4">
      <c r="E41" s="1"/>
      <c r="F41" s="1"/>
    </row>
    <row r="42" spans="1:13" ht="14.4">
      <c r="E42" s="1"/>
      <c r="F42" s="1"/>
    </row>
    <row r="43" spans="1:13" ht="14.4">
      <c r="E43" s="1"/>
      <c r="F43" s="1"/>
    </row>
    <row r="44" spans="1:13" ht="14.4">
      <c r="E44" s="1"/>
      <c r="F44" s="1"/>
    </row>
    <row r="45" spans="1:13" ht="14.4">
      <c r="E45" s="1"/>
      <c r="F45" s="1"/>
    </row>
    <row r="46" spans="1:13" ht="14.4">
      <c r="E46" s="1"/>
      <c r="F46" s="1"/>
    </row>
    <row r="47" spans="1:13" ht="14.4">
      <c r="E47" s="1"/>
      <c r="F47" s="1"/>
    </row>
    <row r="48" spans="1:13" ht="23.25" customHeight="1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</row>
    <row r="53" spans="5:7" ht="14.4">
      <c r="E53" s="1"/>
      <c r="F53" s="1"/>
    </row>
    <row r="54" spans="5:7" ht="14.4">
      <c r="E54" s="1"/>
      <c r="F54" s="1"/>
    </row>
    <row r="55" spans="5:7" ht="14.4">
      <c r="E55" s="1"/>
      <c r="F55" s="1"/>
    </row>
    <row r="56" spans="5:7" ht="14.4">
      <c r="E56" s="1"/>
      <c r="F56" s="1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E87" s="1"/>
      <c r="F87" s="1"/>
      <c r="G87" s="35"/>
    </row>
    <row r="88" spans="5:7" ht="14.4">
      <c r="E88" s="1"/>
      <c r="F88" s="1"/>
      <c r="G88" s="35"/>
    </row>
    <row r="89" spans="5:7" ht="14.4">
      <c r="G89" s="35"/>
    </row>
    <row r="90" spans="5:7" ht="14.4">
      <c r="G90" s="35"/>
    </row>
    <row r="91" spans="5:7" ht="14.4">
      <c r="G91" s="35"/>
    </row>
    <row r="92" spans="5:7" ht="14.4">
      <c r="G92" s="35"/>
    </row>
    <row r="93" spans="5:7" ht="14.4">
      <c r="G93" s="35"/>
    </row>
    <row r="94" spans="5:7" ht="14.4">
      <c r="G94" s="36"/>
    </row>
    <row r="95" spans="5:7" ht="14.4">
      <c r="G95" s="36"/>
    </row>
    <row r="96" spans="5:7" ht="14.4">
      <c r="G96" s="36"/>
    </row>
    <row r="97" spans="7:7" ht="14.4">
      <c r="G97" s="36"/>
    </row>
    <row r="98" spans="7:7" ht="14.4">
      <c r="G98" s="36"/>
    </row>
  </sheetData>
  <protectedRanges>
    <protectedRange sqref="F7" name="Range1"/>
    <protectedRange sqref="B7 I7 B22" name="Range1_2_1"/>
  </protectedRanges>
  <mergeCells count="9">
    <mergeCell ref="B22:C22"/>
    <mergeCell ref="I21:J21"/>
    <mergeCell ref="A1:E1"/>
    <mergeCell ref="F1:H1"/>
    <mergeCell ref="A2:M2"/>
    <mergeCell ref="E3:F3"/>
    <mergeCell ref="B7:C7"/>
    <mergeCell ref="D7:F7"/>
    <mergeCell ref="I7:J7"/>
  </mergeCells>
  <phoneticPr fontId="158" type="noConversion"/>
  <conditionalFormatting sqref="A8:F15 F15:F22 A16:E20 A21:C21 D21:E22 A24:F28 F27:F32 A29:E33 H33:M33">
    <cfRule type="expression" dxfId="159" priority="6">
      <formula>MOD(ROW(A8),2)=0</formula>
    </cfRule>
  </conditionalFormatting>
  <conditionalFormatting sqref="C9:E10">
    <cfRule type="expression" dxfId="158" priority="28">
      <formula>MOD(ROW(C9),2)=0</formula>
    </cfRule>
  </conditionalFormatting>
  <conditionalFormatting sqref="C11:F11">
    <cfRule type="expression" dxfId="157" priority="20">
      <formula>MOD(ROW(C11),2)=0</formula>
    </cfRule>
  </conditionalFormatting>
  <conditionalFormatting sqref="H8:M8 H9:H18 I17:L18 H19:L20 K21:L21 H21:H22 H22:L32 A23:E23">
    <cfRule type="expression" dxfId="156" priority="10">
      <formula>MOD(ROW(A8),2)=0</formula>
    </cfRule>
  </conditionalFormatting>
  <conditionalFormatting sqref="I9:M16">
    <cfRule type="expression" dxfId="155" priority="4">
      <formula>MOD(ROW(I9),2)=0</formula>
    </cfRule>
  </conditionalFormatting>
  <conditionalFormatting sqref="M17:M32">
    <cfRule type="expression" dxfId="154" priority="1">
      <formula>MOD(ROW(M17),2)=0</formula>
    </cfRule>
  </conditionalFormatting>
  <pageMargins left="0.7" right="0.7" top="0.75" bottom="0.75" header="0.3" footer="0.3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FFFF00"/>
  </sheetPr>
  <dimension ref="A1:Q95"/>
  <sheetViews>
    <sheetView zoomScale="90" zoomScaleNormal="90" workbookViewId="0">
      <selection activeCell="E17" sqref="E17"/>
    </sheetView>
  </sheetViews>
  <sheetFormatPr defaultColWidth="9" defaultRowHeight="23.25" customHeight="1"/>
  <cols>
    <col min="1" max="1" width="6" style="1" customWidth="1"/>
    <col min="2" max="2" width="24" style="1" customWidth="1"/>
    <col min="3" max="3" width="24.5546875" style="1" customWidth="1"/>
    <col min="4" max="4" width="13.44140625" style="1" customWidth="1"/>
    <col min="5" max="5" width="18.5546875" style="2" customWidth="1"/>
    <col min="6" max="6" width="17.77734375" style="2" customWidth="1"/>
    <col min="7" max="7" width="2.5546875" style="1" customWidth="1"/>
    <col min="8" max="8" width="5.5546875" style="1" customWidth="1"/>
    <col min="9" max="9" width="26.6640625" style="1" customWidth="1"/>
    <col min="10" max="10" width="23.5546875" style="1" customWidth="1"/>
    <col min="11" max="11" width="17.6640625" style="1" customWidth="1"/>
    <col min="12" max="12" width="13.6640625" style="1" customWidth="1"/>
    <col min="13" max="13" width="27.5546875" style="1" customWidth="1"/>
    <col min="14" max="14" width="9" style="1"/>
    <col min="15" max="15" width="1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14.4" customHeight="1">
      <c r="A3" s="5" t="s">
        <v>255</v>
      </c>
      <c r="B3" s="38" t="str">
        <f>LEFT(VLOOKUP("A*",ROSTER!K24:K70,1,0),4)</f>
        <v>A863</v>
      </c>
      <c r="C3" s="7"/>
      <c r="D3" s="8"/>
      <c r="E3" s="666">
        <f>ROSTER!K24</f>
        <v>46150</v>
      </c>
      <c r="F3" s="666"/>
      <c r="G3" s="9"/>
      <c r="I3" s="278" t="s">
        <v>351</v>
      </c>
      <c r="J3" s="322" t="s">
        <v>27</v>
      </c>
      <c r="K3" s="280" t="s">
        <v>258</v>
      </c>
      <c r="L3" s="34" t="str">
        <f>INDEX(ROSTER!$AL$25:$AL$211,MATCH('8'!J3,ROSTER!$B$25:$B$150,0),1)</f>
        <v>0908206182</v>
      </c>
    </row>
    <row r="4" spans="1:15" ht="14.4" customHeight="1">
      <c r="A4" s="11"/>
      <c r="B4" s="12" t="s">
        <v>257</v>
      </c>
      <c r="C4" s="19" t="str">
        <f>INDEX(ROSTER!$B$25:$B$150,MATCH("*FM*",ROSTER!K$25:K$227,0),1)</f>
        <v>Lê Thanh Hải</v>
      </c>
      <c r="D4" s="14" t="s">
        <v>258</v>
      </c>
      <c r="E4" s="15" t="str">
        <f>INDEX(ROSTER!$AL$25:$AL$211,MATCH('8'!C4,ROSTER!$B$25:$B$150,0),1)</f>
        <v>0979690783</v>
      </c>
      <c r="F4" s="21" t="s">
        <v>259</v>
      </c>
      <c r="G4" s="16"/>
      <c r="H4" s="17"/>
      <c r="I4" s="18" t="s">
        <v>260</v>
      </c>
      <c r="J4" s="19" t="str">
        <f>INDEX(ROSTER!$B$25:$B$150,MATCH("*TECH*",ROSTER!K$25:K$227,0),1)</f>
        <v>Huỳnh Tố Như</v>
      </c>
      <c r="K4" s="20" t="s">
        <v>258</v>
      </c>
      <c r="L4" s="34" t="str">
        <f>INDEX(ROSTER!$AL$25:$AL$211,MATCH('8'!J4,ROSTER!$B$25:$B$150,0),1)</f>
        <v>0702785789</v>
      </c>
    </row>
    <row r="5" spans="1:15" ht="14.4" customHeight="1">
      <c r="A5" s="11"/>
      <c r="B5" s="18" t="s">
        <v>262</v>
      </c>
      <c r="C5" s="19" t="str">
        <f>INDEX(ROSTER!$B$25:$B$150,MATCH("*QC*",ROSTER!K$25:K$227,0),1)</f>
        <v>Trần Phương</v>
      </c>
      <c r="D5" s="20" t="s">
        <v>258</v>
      </c>
      <c r="E5" s="178">
        <f>INDEX(ROSTER!$AL$25:$AL$211,MATCH('8'!C5,ROSTER!$B$25:$B$150,0),1)</f>
        <v>84986222241</v>
      </c>
      <c r="F5" s="21"/>
      <c r="G5" s="16"/>
      <c r="H5" s="17"/>
      <c r="I5" s="18" t="s">
        <v>263</v>
      </c>
      <c r="J5" s="19" t="str">
        <f>INDEX(ROSTER!$B$25:$B$150,MATCH("*PPC*",ROSTER!K$25:K$227,0),1)</f>
        <v>Vũ Tuấn Tú</v>
      </c>
      <c r="K5" s="20" t="s">
        <v>258</v>
      </c>
      <c r="L5" s="34" t="str">
        <f>INDEX(ROSTER!$AL$25:$AL$211,MATCH('8'!J5,ROSTER!$B$25:$B$150,0),1)</f>
        <v>0774768007</v>
      </c>
    </row>
    <row r="6" spans="1:15" ht="14.4" customHeight="1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  <c r="O6" s="31" t="s">
        <v>261</v>
      </c>
    </row>
    <row r="7" spans="1:15" ht="14.4" customHeight="1">
      <c r="A7" s="26"/>
      <c r="B7" s="660" t="str">
        <f>$B$3&amp;"-128"</f>
        <v>A863-128</v>
      </c>
      <c r="C7" s="661"/>
      <c r="D7" s="27"/>
      <c r="E7" s="27"/>
      <c r="F7" s="28"/>
      <c r="G7" s="29"/>
      <c r="H7" s="26"/>
      <c r="I7" s="660" t="str">
        <f>$B$3&amp;"-34"</f>
        <v>A863-34</v>
      </c>
      <c r="J7" s="682"/>
      <c r="K7" s="27"/>
      <c r="L7" s="27"/>
      <c r="M7" s="27"/>
      <c r="O7" s="31" t="s">
        <v>270</v>
      </c>
    </row>
    <row r="8" spans="1:15" ht="14.4" customHeight="1">
      <c r="A8" s="32">
        <f>IF(B8="","",ROW(A1))</f>
        <v>1</v>
      </c>
      <c r="B8" s="32" t="str" cm="1">
        <f t="array" ref="B8">IFERROR(INDEX(ROSTER!$B$24:$B$150,MATCH(1,INDEX(($B$7=ROSTER!K$24:K$150)*(COUNTIFS(B7:B$7,ROSTER!$B$24:$B$150)=0),0,1),0),1),"")</f>
        <v>Hoàng Sơn Hà</v>
      </c>
      <c r="C8" s="32" t="str">
        <f>IFERROR(INDEX(ROSTER!$C$24:$C$94,MATCH('8'!$B8,ROSTER!$B$24:$B$150,0),1),"")</f>
        <v>VAE00725</v>
      </c>
      <c r="D8" s="32" t="str">
        <f>IFERROR(INDEX(ROSTER!$AK$23:$AK$150,MATCH('8'!$B8,ROSTER!$B$23:$B$150,0),1),"")</f>
        <v>B1 787</v>
      </c>
      <c r="E8" s="32" t="str">
        <f>IFERROR(INDEX(ROSTER!$AL$23:$AL$150,MATCH('8'!$B8,ROSTER!$B$23:$B$150,0),1),"")</f>
        <v>0904321509</v>
      </c>
      <c r="F8" s="32"/>
      <c r="G8" s="29"/>
      <c r="H8" s="32">
        <f>IF(I8="","",ROW(A1))</f>
        <v>1</v>
      </c>
      <c r="I8" s="32" t="str" cm="1">
        <f t="array" ref="I8">IFERROR(INDEX(ROSTER!$B$24:$B$150,MATCH(1,INDEX(($I$7=ROSTER!K$24:K$150)*(COUNTIFS(I$7:I7,ROSTER!$B$24:$B$150)=0),0,1),0),1),"")</f>
        <v>Nguyễn Đức Tuân</v>
      </c>
      <c r="J8" s="32" t="str">
        <f>IFERROR(INDEX(ROSTER!$C$24:$C$94,MATCH('8'!$I8,ROSTER!$B$24:$B$150,0),1),"")</f>
        <v>VAE00732</v>
      </c>
      <c r="K8" s="32" t="str">
        <f>IFERROR(INDEX(ROSTER!$AK$23:$AK$150,MATCH('8'!$I8,ROSTER!$B$23:$B$150,0),1),"")</f>
        <v>B1 B787/ATR/A321</v>
      </c>
      <c r="L8" s="32" t="str">
        <f>IFERROR(INDEX(ROSTER!$AL$23:$AL$150,MATCH('8'!$I8,ROSTER!$B$23:$B$150,0),1),"")</f>
        <v>0979747380</v>
      </c>
      <c r="M8" s="32" t="s">
        <v>270</v>
      </c>
      <c r="O8" s="31" t="s">
        <v>271</v>
      </c>
    </row>
    <row r="9" spans="1:15" ht="14.4" customHeight="1">
      <c r="A9" s="32">
        <f t="shared" ref="A9:A19" si="0">IF(B9="","",ROW(A2))</f>
        <v>2</v>
      </c>
      <c r="B9" s="32" t="str" cm="1">
        <f t="array" ref="B9">IFERROR(INDEX(ROSTER!$B$24:$B$150,MATCH(1,INDEX(($B$7=ROSTER!K$24:K$150)*(COUNTIFS(B$7:B8,ROSTER!$B$24:$B$150)=0),0,1),0),1),"")</f>
        <v>Nguyễn Văn Quyền</v>
      </c>
      <c r="C9" s="32" t="str">
        <f>IFERROR(INDEX(ROSTER!$C$24:$C$94,MATCH('8'!$B9,ROSTER!$B$24:$B$150,0),1),"")</f>
        <v>VAE03234</v>
      </c>
      <c r="D9" s="32" t="str">
        <f>IFERROR(INDEX(ROSTER!$AK$23:$AK$150,MATCH('8'!$B9,ROSTER!$B$23:$B$150,0),1),"")</f>
        <v>B1 B787/A321</v>
      </c>
      <c r="E9" s="32" t="str">
        <f>IFERROR(INDEX(ROSTER!$AL$23:$AL$150,MATCH('8'!$B9,ROSTER!$B$23:$B$150,0),1),"")</f>
        <v>0902164495</v>
      </c>
      <c r="F9" s="533" t="s">
        <v>378</v>
      </c>
      <c r="G9" s="29"/>
      <c r="H9" s="32">
        <f t="shared" ref="H9:H10" si="1">IF(I9="","",ROW(A2))</f>
        <v>2</v>
      </c>
      <c r="I9" s="32" t="str" cm="1">
        <f t="array" ref="I9">IFERROR(INDEX(ROSTER!$B$24:$B$150,MATCH(1,INDEX(($I$7=ROSTER!K$24:K$150)*(COUNTIFS(I$7:I8,ROSTER!$B$24:$B$150)=0),0,1),0),1),"")</f>
        <v>Phạm Ngọc Anh</v>
      </c>
      <c r="J9" s="32" t="str">
        <f>IFERROR(INDEX(ROSTER!$C$24:$C$94,MATCH('8'!$I9,ROSTER!$B$24:$B$150,0),1),"")</f>
        <v>VAE01348</v>
      </c>
      <c r="K9" s="32" t="str">
        <f>IFERROR(INDEX(ROSTER!$AK$23:$AK$150,MATCH('8'!$I9,ROSTER!$B$23:$B$150,0),1),"")</f>
        <v>B1 787</v>
      </c>
      <c r="L9" s="32" t="str">
        <f>IFERROR(INDEX(ROSTER!$AL$23:$AL$150,MATCH('8'!$I9,ROSTER!$B$23:$B$150,0),1),"")</f>
        <v>0902153933</v>
      </c>
      <c r="M9" s="32"/>
      <c r="O9" s="31" t="s">
        <v>272</v>
      </c>
    </row>
    <row r="10" spans="1:15" ht="14.4" customHeight="1">
      <c r="A10" s="32">
        <f t="shared" si="0"/>
        <v>3</v>
      </c>
      <c r="B10" s="32" t="str" cm="1">
        <f t="array" ref="B10">IFERROR(INDEX(ROSTER!$B$24:$B$150,MATCH(1,INDEX(($B$7=ROSTER!K$24:K$150)*(COUNTIFS(B$7:B9,ROSTER!$B$24:$B$150)=0),0,1),0),1),"")</f>
        <v>Hồ Sĩ Út</v>
      </c>
      <c r="C10" s="32" t="str">
        <f>IFERROR(INDEX(ROSTER!$C$24:$C$94,MATCH('8'!$B10,ROSTER!$B$24:$B$150,0),1),"")</f>
        <v>VAE02854</v>
      </c>
      <c r="D10" s="32" t="str">
        <f>IFERROR(INDEX(ROSTER!$AK$23:$AK$150,MATCH('8'!$B10,ROSTER!$B$23:$B$150,0),1),"")</f>
        <v>B1 787</v>
      </c>
      <c r="E10" s="32" t="str">
        <f>IFERROR(INDEX(ROSTER!$AL$23:$AL$150,MATCH('8'!$B10,ROSTER!$B$23:$B$150,0),1),"")</f>
        <v>0344242223</v>
      </c>
      <c r="F10" s="555" t="s">
        <v>317</v>
      </c>
      <c r="G10" s="29"/>
      <c r="H10" s="32">
        <f t="shared" si="1"/>
        <v>3</v>
      </c>
      <c r="I10" s="32" t="str" cm="1">
        <f t="array" ref="I10">IFERROR(INDEX(ROSTER!$B$24:$B$150,MATCH(1,INDEX(($I$7=ROSTER!K$24:K$150)*(COUNTIFS(I$7:I9,ROSTER!$B$24:$B$150)=0),0,1),0),1),"")</f>
        <v>Lộc Đức  Hiền</v>
      </c>
      <c r="J10" s="32" t="str">
        <f>IFERROR(INDEX(ROSTER!$C$24:$C$94,MATCH('8'!$I10,ROSTER!$B$24:$B$150,0),1),"")</f>
        <v>VAE02379</v>
      </c>
      <c r="K10" s="32" t="str">
        <f>IFERROR(INDEX(ROSTER!$AK$23:$AK$150,MATCH('8'!$I10,ROSTER!$B$23:$B$150,0),1),"")</f>
        <v>B1 787</v>
      </c>
      <c r="L10" s="32" t="str">
        <f>IFERROR(INDEX(ROSTER!$AL$23:$AL$150,MATCH('8'!$I10,ROSTER!$B$23:$B$150,0),1),"")</f>
        <v>0896961686</v>
      </c>
      <c r="M10" s="32"/>
      <c r="O10" s="31" t="s">
        <v>273</v>
      </c>
    </row>
    <row r="11" spans="1:15" ht="14.4" customHeight="1">
      <c r="A11" s="32">
        <f t="shared" si="0"/>
        <v>4</v>
      </c>
      <c r="B11" s="32" t="str" cm="1">
        <f t="array" ref="B11">IFERROR(INDEX(ROSTER!$B$24:$B$150,MATCH(1,INDEX(($B$7=ROSTER!K$24:K$150)*(COUNTIFS(B$7:B10,ROSTER!$B$24:$B$150)=0),0,1),0),1),"")</f>
        <v>Nguyễn Sỹ Tứ</v>
      </c>
      <c r="C11" s="32" t="str">
        <f>IFERROR(INDEX(ROSTER!$C$24:$C$94,MATCH('8'!$B11,ROSTER!$B$24:$B$150,0),1),"")</f>
        <v>VAE03275</v>
      </c>
      <c r="D11" s="32" t="str">
        <f>IFERROR(INDEX(ROSTER!$AK$23:$AK$150,MATCH('8'!$B11,ROSTER!$B$23:$B$150,0),1),"")</f>
        <v>B1 B787/A321</v>
      </c>
      <c r="E11" s="32" t="str">
        <f>IFERROR(INDEX(ROSTER!$AL$23:$AL$150,MATCH('8'!$B11,ROSTER!$B$23:$B$150,0),1),"")</f>
        <v>0356134372</v>
      </c>
      <c r="F11" s="32"/>
      <c r="G11" s="29"/>
      <c r="H11" s="32">
        <f t="shared" ref="H11:H14" si="2">IF(I11="","",ROW(A4))</f>
        <v>4</v>
      </c>
      <c r="I11" s="32" t="str" cm="1">
        <f t="array" ref="I11">IFERROR(INDEX(ROSTER!$B$24:$B$150,MATCH(1,INDEX(($I$7=ROSTER!K$24:K$150)*(COUNTIFS(I$7:I10,ROSTER!$B$24:$B$150)=0),0,1),0),1),"")</f>
        <v>Đặng Quốc  Tú</v>
      </c>
      <c r="J11" s="32" t="str">
        <f>IFERROR(INDEX(ROSTER!$C$24:$C$94,MATCH('8'!$I11,ROSTER!$B$24:$B$150,0),1),"")</f>
        <v>VAE00733</v>
      </c>
      <c r="K11" s="32" t="str">
        <f>IFERROR(INDEX(ROSTER!$AK$23:$AK$150,MATCH('8'!$I11,ROSTER!$B$23:$B$150,0),1),"")</f>
        <v>QM 787</v>
      </c>
      <c r="L11" s="32" t="str">
        <f>IFERROR(INDEX(ROSTER!$AL$23:$AL$150,MATCH('8'!$I11,ROSTER!$B$23:$B$150,0),1),"")</f>
        <v>0988110968</v>
      </c>
      <c r="M11" s="32" t="s">
        <v>607</v>
      </c>
      <c r="O11" s="31" t="s">
        <v>259</v>
      </c>
    </row>
    <row r="12" spans="1:15" ht="14.4" customHeight="1">
      <c r="A12" s="32">
        <f t="shared" si="0"/>
        <v>5</v>
      </c>
      <c r="B12" s="32" t="str" cm="1">
        <f t="array" ref="B12">IFERROR(INDEX(ROSTER!$B$24:$B$150,MATCH(1,INDEX(($B$7=ROSTER!K$24:K$150)*(COUNTIFS(B$7:B11,ROSTER!$B$24:$B$150)=0),0,1),0),1),"")</f>
        <v>Đoàn Mạnh Quyết</v>
      </c>
      <c r="C12" s="32" t="str">
        <f>IFERROR(INDEX(ROSTER!$C$24:$C$94,MATCH('8'!$B12,ROSTER!$B$24:$B$150,0),1),"")</f>
        <v>VAE00521</v>
      </c>
      <c r="D12" s="32" t="str">
        <f>IFERROR(INDEX(ROSTER!$AK$23:$AK$150,MATCH('8'!$B12,ROSTER!$B$23:$B$150,0),1),"")</f>
        <v>QM 787</v>
      </c>
      <c r="E12" s="32" t="str">
        <f>IFERROR(INDEX(ROSTER!$AL$23:$AL$150,MATCH('8'!$B12,ROSTER!$B$23:$B$150,0),1),"")</f>
        <v>0979789920</v>
      </c>
      <c r="F12" s="32"/>
      <c r="G12" s="29"/>
      <c r="H12" s="32">
        <f t="shared" si="2"/>
        <v>5</v>
      </c>
      <c r="I12" s="32" t="str" cm="1">
        <f t="array" ref="I12">IFERROR(INDEX(ROSTER!$B$24:$B$150,MATCH(1,INDEX(($I$7=ROSTER!K$24:K$150)*(COUNTIFS(I$7:I11,ROSTER!$B$24:$B$150)=0),0,1),0),1),"")</f>
        <v>Đặng Quang Bảo</v>
      </c>
      <c r="J12" s="32" t="str">
        <f>IFERROR(INDEX(ROSTER!$C$24:$C$94,MATCH('8'!$I12,ROSTER!$B$24:$B$150,0),1),"")</f>
        <v>VAE03610</v>
      </c>
      <c r="K12" s="32" t="str">
        <f>IFERROR(INDEX(ROSTER!$AK$23:$AK$150,MATCH('8'!$I12,ROSTER!$B$23:$B$150,0),1),"")</f>
        <v>QM PP</v>
      </c>
      <c r="L12" s="32" t="str">
        <f>IFERROR(INDEX(ROSTER!$AL$23:$AL$150,MATCH('8'!$I12,ROSTER!$B$23:$B$150,0),1),"")</f>
        <v>0326718845</v>
      </c>
      <c r="M12" s="32" t="s">
        <v>607</v>
      </c>
      <c r="O12" s="31" t="s">
        <v>277</v>
      </c>
    </row>
    <row r="13" spans="1:15" ht="14.4" customHeight="1">
      <c r="A13" s="32">
        <f t="shared" si="0"/>
        <v>6</v>
      </c>
      <c r="B13" s="32" t="str" cm="1">
        <f t="array" ref="B13">IFERROR(INDEX(ROSTER!$B$24:$B$150,MATCH(1,INDEX(($B$7=ROSTER!K$24:K$150)*(COUNTIFS(B$7:B12,ROSTER!$B$24:$B$150)=0),0,1),0),1),"")</f>
        <v>Nguyễn Văn Thái</v>
      </c>
      <c r="C13" s="32" t="str">
        <f>IFERROR(INDEX(ROSTER!$C$24:$C$94,MATCH('8'!$B13,ROSTER!$B$24:$B$150,0),1),"")</f>
        <v>VAE03591</v>
      </c>
      <c r="D13" s="32" t="str">
        <f>IFERROR(INDEX(ROSTER!$AK$23:$AK$150,MATCH('8'!$B13,ROSTER!$B$23:$B$150,0),1),"")</f>
        <v>QM PP</v>
      </c>
      <c r="E13" s="32" t="str">
        <f>IFERROR(INDEX(ROSTER!$AL$23:$AL$150,MATCH('8'!$B13,ROSTER!$B$23:$B$150,0),1),"")</f>
        <v>0938235487</v>
      </c>
      <c r="F13" s="32" t="s">
        <v>277</v>
      </c>
      <c r="G13" s="29"/>
      <c r="H13" s="32">
        <f t="shared" si="2"/>
        <v>6</v>
      </c>
      <c r="I13" s="32" t="str" cm="1">
        <f t="array" ref="I13">IFERROR(INDEX(ROSTER!$B$24:$B$150,MATCH(1,INDEX(($I$7=ROSTER!K$24:K$150)*(COUNTIFS(I$7:I12,ROSTER!$B$24:$B$150)=0),0,1),0),1),"")</f>
        <v>Lê Hà Vinh</v>
      </c>
      <c r="J13" s="32" t="str">
        <f>IFERROR(INDEX(ROSTER!$C$24:$C$94,MATCH('8'!$I13,ROSTER!$B$24:$B$150,0),1),"")</f>
        <v>VAE03603</v>
      </c>
      <c r="K13" s="32" t="str">
        <f>IFERROR(INDEX(ROSTER!$AK$23:$AK$150,MATCH('8'!$I13,ROSTER!$B$23:$B$150,0),1),"")</f>
        <v>QM PP</v>
      </c>
      <c r="L13" s="32" t="str">
        <f>IFERROR(INDEX(ROSTER!$AL$23:$AL$150,MATCH('8'!$I13,ROSTER!$B$23:$B$150,0),1),"")</f>
        <v>0963322827</v>
      </c>
      <c r="M13" s="32" t="s">
        <v>607</v>
      </c>
      <c r="O13" s="31" t="s">
        <v>285</v>
      </c>
    </row>
    <row r="14" spans="1:15" ht="14.4" customHeight="1">
      <c r="A14" s="32">
        <f t="shared" si="0"/>
        <v>7</v>
      </c>
      <c r="B14" s="32" t="str" cm="1">
        <f t="array" ref="B14">IFERROR(INDEX(ROSTER!$B$24:$B$150,MATCH(1,INDEX(($B$7=ROSTER!K$24:K$150)*(COUNTIFS(B$7:B13,ROSTER!$B$24:$B$150)=0),0,1),0),1),"")</f>
        <v>Nguyễn Phan Hoàng Long</v>
      </c>
      <c r="C14" s="32" t="str">
        <f>IFERROR(INDEX(ROSTER!$C$24:$C$94,MATCH('8'!$B14,ROSTER!$B$24:$B$150,0),1),"")</f>
        <v>VAE03596</v>
      </c>
      <c r="D14" s="32" t="str">
        <f>IFERROR(INDEX(ROSTER!$AK$23:$AK$150,MATCH('8'!$B14,ROSTER!$B$23:$B$150,0),1),"")</f>
        <v>QM AF</v>
      </c>
      <c r="E14" s="32" t="str">
        <f>IFERROR(INDEX(ROSTER!$AL$23:$AL$150,MATCH('8'!$B14,ROSTER!$B$23:$B$150,0),1),"")</f>
        <v>0967103203</v>
      </c>
      <c r="F14" s="32" t="s">
        <v>277</v>
      </c>
      <c r="G14" s="29"/>
      <c r="H14" s="32">
        <f t="shared" si="2"/>
        <v>7</v>
      </c>
      <c r="I14" s="32" t="str" cm="1">
        <f t="array" ref="I14">IFERROR(INDEX(ROSTER!$B$24:$B$150,MATCH(1,INDEX(($I$7=ROSTER!K$24:K$150)*(COUNTIFS(I$7:I13,ROSTER!$B$24:$B$150)=0),0,1),0),1),"")</f>
        <v>Trần Trung Tín</v>
      </c>
      <c r="J14" s="32" t="str">
        <f>IFERROR(INDEX(ROSTER!$C$24:$C$94,MATCH('8'!$I14,ROSTER!$B$24:$B$150,0),1),"")</f>
        <v>VAE03612</v>
      </c>
      <c r="K14" s="32" t="str">
        <f>IFERROR(INDEX(ROSTER!$AK$23:$AK$150,MATCH('8'!$I14,ROSTER!$B$23:$B$150,0),1),"")</f>
        <v>QM AF</v>
      </c>
      <c r="L14" s="32" t="str">
        <f>IFERROR(INDEX(ROSTER!$AL$23:$AL$150,MATCH('8'!$I14,ROSTER!$B$23:$B$150,0),1),"")</f>
        <v>0834603606</v>
      </c>
      <c r="M14" s="32" t="s">
        <v>261</v>
      </c>
      <c r="O14" s="31"/>
    </row>
    <row r="15" spans="1:15" ht="14.4" customHeight="1">
      <c r="A15" s="32">
        <f t="shared" si="0"/>
        <v>8</v>
      </c>
      <c r="B15" s="32" t="str" cm="1">
        <f t="array" ref="B15">IFERROR(INDEX(ROSTER!$B$24:$B$150,MATCH(1,INDEX(($B$7=ROSTER!K$24:K$150)*(COUNTIFS(B$7:B14,ROSTER!$B$24:$B$150)=0),0,1),0),1),"")</f>
        <v>Vũ Quang Vinh</v>
      </c>
      <c r="C15" s="32" t="str">
        <f>IFERROR(INDEX(ROSTER!$C$24:$C$94,MATCH('8'!$B15,ROSTER!$B$24:$B$150,0),1),"")</f>
        <v>VAE03617</v>
      </c>
      <c r="D15" s="32" t="str">
        <f>IFERROR(INDEX(ROSTER!$AK$23:$AK$150,MATCH('8'!$B15,ROSTER!$B$23:$B$150,0),1),"")</f>
        <v>QM AF</v>
      </c>
      <c r="E15" s="32" t="str">
        <f>IFERROR(INDEX(ROSTER!$AL$23:$AL$150,MATCH('8'!$B15,ROSTER!$B$23:$B$150,0),1),"")</f>
        <v>0773781627</v>
      </c>
      <c r="F15" s="555" t="s">
        <v>261</v>
      </c>
      <c r="G15" s="29"/>
      <c r="H15" s="32">
        <f t="shared" ref="H15" si="3">IF(I15="","",ROW(A8))</f>
        <v>8</v>
      </c>
      <c r="I15" s="32" t="str" cm="1">
        <f t="array" ref="I15">IFERROR(INDEX(ROSTER!$B$24:$B$150,MATCH(1,INDEX(($I$7=ROSTER!K$24:K$150)*(COUNTIFS(I$7:I14,ROSTER!$B$24:$B$150)=0),0,1),0),1),"")</f>
        <v>Thân Minh Nguyên</v>
      </c>
      <c r="J15" s="32" t="str">
        <f>IFERROR(INDEX(ROSTER!$C$24:$C$94,MATCH('8'!$I15,ROSTER!$B$24:$B$150,0),1),"")</f>
        <v>VAE04211</v>
      </c>
      <c r="K15" s="32" t="str">
        <f>IFERROR(INDEX(ROSTER!$AK$23:$AK$150,MATCH('8'!$I15,ROSTER!$B$23:$B$150,0),1),"")</f>
        <v>MECH</v>
      </c>
      <c r="L15" s="32" t="str">
        <f>IFERROR(INDEX(ROSTER!$AL$23:$AL$150,MATCH('8'!$I15,ROSTER!$B$23:$B$150,0),1),"")</f>
        <v>0366492128</v>
      </c>
      <c r="M15" s="32" t="s">
        <v>261</v>
      </c>
      <c r="O15" s="31"/>
    </row>
    <row r="16" spans="1:15" ht="14.4" customHeight="1">
      <c r="A16" s="32">
        <f t="shared" si="0"/>
        <v>9</v>
      </c>
      <c r="B16" s="32" t="str" cm="1">
        <f t="array" ref="B16">IFERROR(INDEX(ROSTER!$B$24:$B$150,MATCH(1,INDEX(($B$7=ROSTER!K$24:K$150)*(COUNTIFS(B$7:B15,ROSTER!$B$24:$B$150)=0),0,1),0),1),"")</f>
        <v>Nguyễn Minh Đức</v>
      </c>
      <c r="C16" s="32" t="str">
        <f>IFERROR(INDEX(ROSTER!$C$24:$C$94,MATCH('8'!$B16,ROSTER!$B$24:$B$150,0),1),"")</f>
        <v>VAE04018</v>
      </c>
      <c r="D16" s="32" t="str">
        <f>IFERROR(INDEX(ROSTER!$AK$23:$AK$150,MATCH('8'!$B16,ROSTER!$B$23:$B$150,0),1),"")</f>
        <v xml:space="preserve">EA 787 </v>
      </c>
      <c r="E16" s="32" t="str">
        <f>IFERROR(INDEX(ROSTER!$AL$23:$AL$150,MATCH('8'!$B16,ROSTER!$B$23:$B$150,0),1),"")</f>
        <v>0907548998</v>
      </c>
      <c r="F16" s="32" t="s">
        <v>285</v>
      </c>
      <c r="G16" s="29"/>
      <c r="H16" s="32" t="str">
        <f t="shared" ref="H16:H48" si="4">IF(I16="","",ROW(A9))</f>
        <v/>
      </c>
      <c r="I16" s="32" t="str" cm="1">
        <f t="array" ref="I16">IFERROR(INDEX(ROSTER!$B$24:$B$150,MATCH(1,INDEX(($I$7=ROSTER!K$24:K$150)*(COUNTIFS(I$7:I15,ROSTER!$B$24:$B$150)=0),0,1),0),1),"")</f>
        <v/>
      </c>
      <c r="J16" s="32" t="str">
        <f>IFERROR(INDEX(ROSTER!$C$24:$C$94,MATCH('8'!$I16,ROSTER!$B$24:$B$150,0),1),"")</f>
        <v/>
      </c>
      <c r="K16" s="32" t="str">
        <f>IFERROR(INDEX(ROSTER!$AK$23:$AK$150,MATCH('8'!$I16,ROSTER!$B$23:$B$150,0),1),"")</f>
        <v/>
      </c>
      <c r="L16" s="32" t="str">
        <f>IFERROR(INDEX(ROSTER!$AL$23:$AL$150,MATCH('8'!$I16,ROSTER!$B$23:$B$150,0),1),"")</f>
        <v/>
      </c>
      <c r="M16" s="32"/>
      <c r="O16" s="31"/>
    </row>
    <row r="17" spans="1:17" ht="14.4" customHeight="1">
      <c r="A17" s="32">
        <f t="shared" ref="A17" si="5">IF(B17="","",ROW(A10))</f>
        <v>10</v>
      </c>
      <c r="B17" s="32" t="str" cm="1">
        <f t="array" ref="B17">IFERROR(INDEX(ROSTER!$B$24:$B$150,MATCH(1,INDEX(($B$7=ROSTER!K$24:K$150)*(COUNTIFS(B$7:B16,ROSTER!$B$24:$B$150)=0),0,1),0),1),"")</f>
        <v>Nguyễn Hữu Thắng</v>
      </c>
      <c r="C17" s="32" t="str">
        <f>IFERROR(INDEX(ROSTER!$C$24:$C$94,MATCH('8'!$B17,ROSTER!$B$24:$B$150,0),1),"")</f>
        <v>VAE03620</v>
      </c>
      <c r="D17" s="32" t="str">
        <f>IFERROR(INDEX(ROSTER!$AK$23:$AK$150,MATCH('8'!$B17,ROSTER!$B$23:$B$150,0),1),"")</f>
        <v>EA 787/321</v>
      </c>
      <c r="E17" s="32" t="str">
        <f>IFERROR(INDEX(ROSTER!$AL$23:$AL$150,MATCH('8'!$B17,ROSTER!$B$23:$B$150,0),1),"")</f>
        <v>0865855733</v>
      </c>
      <c r="F17" s="32" t="s">
        <v>285</v>
      </c>
      <c r="G17" s="29"/>
      <c r="H17" s="32" t="str">
        <f t="shared" si="4"/>
        <v/>
      </c>
      <c r="I17" s="32" t="str" cm="1">
        <f t="array" ref="I17">IFERROR(INDEX(ROSTER!$B$24:$B$150,MATCH(1,INDEX(($I$7=ROSTER!K$24:K$150)*(COUNTIFS(I$7:I16,ROSTER!$B$24:$B$150)=0),0,1),0),1),"")</f>
        <v/>
      </c>
      <c r="J17" s="32" t="str">
        <f>IFERROR(INDEX(ROSTER!$C$24:$C$94,MATCH('8'!$I17,ROSTER!$B$24:$B$150,0),1),"")</f>
        <v/>
      </c>
      <c r="K17" s="32" t="str">
        <f>IFERROR(INDEX(ROSTER!$AK$23:$AK$150,MATCH('8'!$I17,ROSTER!$B$23:$B$150,0),1),"")</f>
        <v/>
      </c>
      <c r="L17" s="32" t="str">
        <f>IFERROR(INDEX(ROSTER!$AL$23:$AL$150,MATCH('8'!$I17,ROSTER!$B$23:$B$150,0),1),"")</f>
        <v/>
      </c>
      <c r="M17" s="32"/>
      <c r="O17" s="31"/>
    </row>
    <row r="18" spans="1:17" ht="14.4" customHeight="1">
      <c r="A18" s="32" t="str">
        <f t="shared" si="0"/>
        <v/>
      </c>
      <c r="B18" s="32" t="str" cm="1">
        <f t="array" ref="B18">IFERROR(INDEX(ROSTER!$B$24:$B$150,MATCH(1,INDEX(($B$7=ROSTER!K$24:K$150)*(COUNTIFS(B$7:B17,ROSTER!$B$24:$B$150)=0),0,1),0),1),"")</f>
        <v/>
      </c>
      <c r="C18" s="32" t="str">
        <f>IFERROR(INDEX(ROSTER!$C$24:$C$94,MATCH('8'!$B18,ROSTER!$B$24:$B$150,0),1),"")</f>
        <v/>
      </c>
      <c r="D18" s="32" t="str">
        <f>IFERROR(INDEX(ROSTER!$AK$23:$AK$150,MATCH('8'!$B18,ROSTER!$B$23:$B$150,0),1),"")</f>
        <v/>
      </c>
      <c r="E18" s="32" t="str">
        <f>IFERROR(INDEX(ROSTER!$AL$23:$AL$150,MATCH('8'!$B18,ROSTER!$B$23:$B$150,0),1),"")</f>
        <v/>
      </c>
      <c r="F18" s="555" t="s">
        <v>608</v>
      </c>
      <c r="G18" s="29"/>
      <c r="H18" s="32"/>
      <c r="I18" s="660" t="str">
        <f>$B$3&amp;"-567"</f>
        <v>A863-567</v>
      </c>
      <c r="J18" s="682"/>
      <c r="K18" s="32" t="str">
        <f>IFERROR(INDEX(ROSTER!$AK$23:$AK$150,MATCH('8'!$I18,ROSTER!$B$23:$B$150,0),1),"")</f>
        <v/>
      </c>
      <c r="L18" s="32" t="str">
        <f>IFERROR(INDEX(ROSTER!$AL$23:$AL$150,MATCH('8'!$I18,ROSTER!$B$23:$B$150,0),1),"")</f>
        <v/>
      </c>
      <c r="M18" s="32"/>
      <c r="O18" s="31"/>
    </row>
    <row r="19" spans="1:17" ht="14.4" customHeight="1">
      <c r="A19" s="32" t="str">
        <f t="shared" si="0"/>
        <v/>
      </c>
      <c r="B19" s="32" t="str" cm="1">
        <f t="array" ref="B19">IFERROR(INDEX(ROSTER!$B$24:$B$150,MATCH(1,INDEX(($B$7=ROSTER!K$24:K$150)*(COUNTIFS(B$7:B18,ROSTER!$B$24:$B$150)=0),0,1),0),1),"")</f>
        <v/>
      </c>
      <c r="C19" s="32" t="str">
        <f>IFERROR(INDEX(ROSTER!$C$24:$C$94,MATCH('8'!$B19,ROSTER!$B$24:$B$150,0),1),"")</f>
        <v/>
      </c>
      <c r="D19" s="32" t="str">
        <f>IFERROR(INDEX(ROSTER!$AK$23:$AK$150,MATCH('8'!$B19,ROSTER!$B$23:$B$150,0),1),"")</f>
        <v/>
      </c>
      <c r="E19" s="32" t="str">
        <f>IFERROR(INDEX(ROSTER!$AL$23:$AL$150,MATCH('8'!$B19,ROSTER!$B$23:$B$150,0),1),"")</f>
        <v/>
      </c>
      <c r="F19" s="533"/>
      <c r="G19" s="29"/>
      <c r="H19" s="32">
        <f>IF(I19="","",ROW(A1))</f>
        <v>1</v>
      </c>
      <c r="I19" s="32" t="str" cm="1">
        <f t="array" ref="I19">IFERROR(INDEX(ROSTER!$B$24:$B$150,MATCH(1,INDEX(($I$18=ROSTER!K$24:K$150)*(COUNTIFS(I$7:I18,ROSTER!$B$24:$B$150)=0),0,1),0),1),"")</f>
        <v>Dương Viết Trìu</v>
      </c>
      <c r="J19" s="32" t="str">
        <f>IFERROR(INDEX(ROSTER!$C$24:$C$94,MATCH('8'!$I19,ROSTER!$B$24:$B$150,0),1),"")</f>
        <v>VAE03250</v>
      </c>
      <c r="K19" s="32" t="str">
        <f>IFERROR(INDEX(ROSTER!$AK$23:$AK$150,MATCH('8'!$I19,ROSTER!$B$23:$B$150,0),1),"")</f>
        <v>B1 B787/A321</v>
      </c>
      <c r="L19" s="32" t="str">
        <f>IFERROR(INDEX(ROSTER!$AL$23:$AL$150,MATCH('8'!$I19,ROSTER!$B$23:$B$150,0),1),"")</f>
        <v>0983990518</v>
      </c>
      <c r="M19" s="32" t="s">
        <v>270</v>
      </c>
      <c r="O19" s="31"/>
    </row>
    <row r="20" spans="1:17" ht="14.4" customHeight="1">
      <c r="A20" s="32"/>
      <c r="B20" s="660" t="str">
        <f>$B$3&amp;"-AVI"</f>
        <v>A863-AVI</v>
      </c>
      <c r="C20" s="661"/>
      <c r="D20" s="32" t="str">
        <f>IFERROR(INDEX(ROSTER!$AK$23:$AK$150,MATCH('8'!$B20,ROSTER!$B$23:$B$150,0),1),"")</f>
        <v/>
      </c>
      <c r="E20" s="32" t="str">
        <f>IFERROR(INDEX(ROSTER!$AL$23:$AL$150,MATCH('8'!$B20,ROSTER!$B$23:$B$150,0),1),"")</f>
        <v/>
      </c>
      <c r="F20" s="32"/>
      <c r="G20" s="29"/>
      <c r="H20" s="32">
        <f t="shared" ref="H20:H26" si="6">IF(I20="","",ROW(A2))</f>
        <v>2</v>
      </c>
      <c r="I20" s="32" t="str" cm="1">
        <f t="array" ref="I20">IFERROR(INDEX(ROSTER!$B$24:$B$150,MATCH(1,INDEX(($I$18=ROSTER!K$24:K$150)*(COUNTIFS(I$7:I19,ROSTER!$B$24:$B$150)=0),0,1),0),1),"")</f>
        <v>Võ Tiến Dũng</v>
      </c>
      <c r="J20" s="32" t="str">
        <f>IFERROR(INDEX(ROSTER!$C$24:$C$94,MATCH('8'!$I20,ROSTER!$B$24:$B$150,0),1),"")</f>
        <v>VAE00749</v>
      </c>
      <c r="K20" s="32" t="str">
        <f>IFERROR(INDEX(ROSTER!$AK$23:$AK$150,MATCH('8'!$I20,ROSTER!$B$23:$B$150,0),1),"")</f>
        <v>QM 787</v>
      </c>
      <c r="L20" s="32" t="str">
        <f>IFERROR(INDEX(ROSTER!$AL$23:$AL$150,MATCH('8'!$I20,ROSTER!$B$23:$B$150,0),1),"")</f>
        <v>0375121297</v>
      </c>
      <c r="M20" s="32"/>
      <c r="O20" s="31"/>
    </row>
    <row r="21" spans="1:17" ht="14.4" customHeight="1">
      <c r="A21" s="32">
        <f>IF(B21="","",ROW(A1))</f>
        <v>1</v>
      </c>
      <c r="B21" s="32" t="str" cm="1">
        <f t="array" ref="B21">IFERROR(INDEX(ROSTER!$B$24:$B$150,MATCH(1,INDEX(($B$20=ROSTER!K$24:K$150)*(COUNTIFS(B$7:B20,ROSTER!$B$24:$B$150)=0),0,1),0),1),"")</f>
        <v>Phạm Hồng Quân</v>
      </c>
      <c r="C21" s="32" t="str">
        <f>IFERROR(INDEX(ROSTER!$C$24:$C$94,MATCH('8'!$B21,ROSTER!$B$24:$B$150,0),1),"")</f>
        <v>VAE01301</v>
      </c>
      <c r="D21" s="32" t="str">
        <f>IFERROR(INDEX(ROSTER!$AK$23:$AK$150,MATCH('8'!$B21,ROSTER!$B$23:$B$150,0),1),"")</f>
        <v>B2 787</v>
      </c>
      <c r="E21" s="32" t="str">
        <f>IFERROR(INDEX(ROSTER!$AL$23:$AL$150,MATCH('8'!$B21,ROSTER!$B$23:$B$150,0),1),"")</f>
        <v>0983173064</v>
      </c>
      <c r="F21" s="32"/>
      <c r="G21" s="29"/>
      <c r="H21" s="32">
        <f t="shared" si="6"/>
        <v>3</v>
      </c>
      <c r="I21" s="32" t="str" cm="1">
        <f t="array" ref="I21">IFERROR(INDEX(ROSTER!$B$24:$B$150,MATCH(1,INDEX(($I$18=ROSTER!K$24:K$150)*(COUNTIFS(I$7:I20,ROSTER!$B$24:$B$150)=0),0,1),0),1),"")</f>
        <v>Nguyễn Ngọc Đức</v>
      </c>
      <c r="J21" s="32" t="str">
        <f>IFERROR(INDEX(ROSTER!$C$24:$C$94,MATCH('8'!$I21,ROSTER!$B$24:$B$150,0),1),"")</f>
        <v>VAE04023</v>
      </c>
      <c r="K21" s="32" t="str">
        <f>IFERROR(INDEX(ROSTER!$AK$23:$AK$150,MATCH('8'!$I21,ROSTER!$B$23:$B$150,0),1),"")</f>
        <v>MECH</v>
      </c>
      <c r="L21" s="32" t="str">
        <f>IFERROR(INDEX(ROSTER!$AL$23:$AL$150,MATCH('8'!$I21,ROSTER!$B$23:$B$150,0),1),"")</f>
        <v>0825070997</v>
      </c>
      <c r="M21" s="32" t="s">
        <v>261</v>
      </c>
      <c r="O21" s="31"/>
      <c r="Q21" s="1" t="s">
        <v>288</v>
      </c>
    </row>
    <row r="22" spans="1:17" ht="14.4" customHeight="1">
      <c r="A22" s="32">
        <f t="shared" ref="A22:A26" si="7">IF(B22="","",ROW(A2))</f>
        <v>2</v>
      </c>
      <c r="B22" s="32" t="str" cm="1">
        <f t="array" ref="B22">IFERROR(INDEX(ROSTER!$B$24:$B$150,MATCH(1,INDEX(($B$20=ROSTER!K$24:K$150)*(COUNTIFS(B$7:B21,ROSTER!$B$24:$B$150)=0),0,1),0),1),"")</f>
        <v>Đoàn Văn Tú</v>
      </c>
      <c r="C22" s="32" t="str">
        <f>IFERROR(INDEX(ROSTER!$C$24:$C$94,MATCH('8'!$B22,ROSTER!$B$24:$B$150,0),1),"")</f>
        <v>VAE00256</v>
      </c>
      <c r="D22" s="32" t="str">
        <f>IFERROR(INDEX(ROSTER!$AK$23:$AK$150,MATCH('8'!$B22,ROSTER!$B$23:$B$150,0),1),"")</f>
        <v>B2 B787/A321</v>
      </c>
      <c r="E22" s="32" t="str">
        <f>IFERROR(INDEX(ROSTER!$AL$23:$AL$150,MATCH('8'!$B22,ROSTER!$B$23:$B$150,0),1),"")</f>
        <v>0917384394</v>
      </c>
      <c r="F22" s="32" t="s">
        <v>270</v>
      </c>
      <c r="G22" s="29"/>
      <c r="H22" s="32">
        <f t="shared" si="6"/>
        <v>4</v>
      </c>
      <c r="I22" s="32" t="str" cm="1">
        <f t="array" ref="I22">IFERROR(INDEX(ROSTER!$B$24:$B$150,MATCH(1,INDEX(($I$18=ROSTER!K$24:K$150)*(COUNTIFS(I$7:I21,ROSTER!$B$24:$B$150)=0),0,1),0),1),"")</f>
        <v>Lê Trần Thiên Cương</v>
      </c>
      <c r="J22" s="32" t="str">
        <f>IFERROR(INDEX(ROSTER!$C$24:$C$94,MATCH('8'!$I22,ROSTER!$B$24:$B$150,0),1),"")</f>
        <v>VAE04203</v>
      </c>
      <c r="K22" s="32" t="str">
        <f>IFERROR(INDEX(ROSTER!$AK$23:$AK$150,MATCH('8'!$I22,ROSTER!$B$23:$B$150,0),1),"")</f>
        <v>MECH</v>
      </c>
      <c r="L22" s="32" t="str">
        <f>IFERROR(INDEX(ROSTER!$AL$23:$AL$150,MATCH('8'!$I22,ROSTER!$B$23:$B$150,0),1),"")</f>
        <v>0867773318</v>
      </c>
      <c r="M22" s="32" t="s">
        <v>607</v>
      </c>
      <c r="O22" s="31"/>
    </row>
    <row r="23" spans="1:17" ht="14.4" customHeight="1">
      <c r="A23" s="32">
        <f t="shared" si="7"/>
        <v>3</v>
      </c>
      <c r="B23" s="32" t="str" cm="1">
        <f t="array" ref="B23">IFERROR(INDEX(ROSTER!$B$24:$B$150,MATCH(1,INDEX(($B$20=ROSTER!K$24:K$150)*(COUNTIFS(B$7:B22,ROSTER!$B$24:$B$150)=0),0,1),0),1),"")</f>
        <v>Cù Anh Tư</v>
      </c>
      <c r="C23" s="32" t="str">
        <f>IFERROR(INDEX(ROSTER!$C$24:$C$94,MATCH('8'!$B23,ROSTER!$B$24:$B$150,0),1),"")</f>
        <v>VAE03095</v>
      </c>
      <c r="D23" s="32" t="str">
        <f>IFERROR(INDEX(ROSTER!$AK$23:$AK$150,MATCH('8'!$B23,ROSTER!$B$23:$B$150,0),1),"")</f>
        <v>QM EA</v>
      </c>
      <c r="E23" s="32" t="str">
        <f>IFERROR(INDEX(ROSTER!$AL$23:$AL$150,MATCH('8'!$B23,ROSTER!$B$23:$B$150,0),1),"")</f>
        <v>0984208181</v>
      </c>
      <c r="F23" s="32" t="s">
        <v>261</v>
      </c>
      <c r="G23" s="29"/>
      <c r="H23" s="32">
        <f t="shared" si="6"/>
        <v>5</v>
      </c>
      <c r="I23" s="32" t="str" cm="1">
        <f t="array" ref="I23">IFERROR(INDEX(ROSTER!$B$24:$B$150,MATCH(1,INDEX(($I$18=ROSTER!K$24:K$150)*(COUNTIFS(I$7:I22,ROSTER!$B$24:$B$150)=0),0,1),0),1),"")</f>
        <v>Phạm Xuân Tùng</v>
      </c>
      <c r="J23" s="32" t="str">
        <f>IFERROR(INDEX(ROSTER!$C$24:$C$94,MATCH('8'!$I23,ROSTER!$B$24:$B$150,0),1),"")</f>
        <v>VAE04204</v>
      </c>
      <c r="K23" s="32" t="str">
        <f>IFERROR(INDEX(ROSTER!$AK$23:$AK$150,MATCH('8'!$I23,ROSTER!$B$23:$B$150,0),1),"")</f>
        <v>MECH</v>
      </c>
      <c r="L23" s="32" t="str">
        <f>IFERROR(INDEX(ROSTER!$AL$23:$AL$150,MATCH('8'!$I23,ROSTER!$B$23:$B$150,0),1),"")</f>
        <v>0328230801</v>
      </c>
      <c r="M23" s="32" t="s">
        <v>607</v>
      </c>
      <c r="O23" s="31"/>
    </row>
    <row r="24" spans="1:17" ht="14.4" customHeight="1">
      <c r="A24" s="32">
        <f t="shared" si="7"/>
        <v>4</v>
      </c>
      <c r="B24" s="32" t="str" cm="1">
        <f t="array" ref="B24">IFERROR(INDEX(ROSTER!$B$24:$B$150,MATCH(1,INDEX(($B$20=ROSTER!K$24:K$150)*(COUNTIFS(B$7:B23,ROSTER!$B$24:$B$150)=0),0,1),0),1),"")</f>
        <v>Đinh Vương Anh Thông</v>
      </c>
      <c r="C24" s="32" t="str">
        <f>IFERROR(INDEX(ROSTER!$C$24:$C$94,MATCH('8'!$B24,ROSTER!$B$24:$B$150,0),1),"")</f>
        <v>VAE03590</v>
      </c>
      <c r="D24" s="32" t="str">
        <f>IFERROR(INDEX(ROSTER!$AK$23:$AK$150,MATCH('8'!$B24,ROSTER!$B$23:$B$150,0),1),"")</f>
        <v>EA 787/321</v>
      </c>
      <c r="E24" s="32" t="str">
        <f>IFERROR(INDEX(ROSTER!$AL$23:$AL$150,MATCH('8'!$B24,ROSTER!$B$23:$B$150,0),1),"")</f>
        <v>0943213677</v>
      </c>
      <c r="F24" s="32" t="s">
        <v>277</v>
      </c>
      <c r="G24" s="29"/>
      <c r="H24" s="32" t="str">
        <f t="shared" si="6"/>
        <v/>
      </c>
      <c r="I24" s="32" t="str" cm="1">
        <f t="array" ref="I24">IFERROR(INDEX(ROSTER!$B$24:$B$150,MATCH(1,INDEX(($I$18=ROSTER!K$24:K$150)*(COUNTIFS(I$7:I23,ROSTER!$B$24:$B$150)=0),0,1),0),1),"")</f>
        <v/>
      </c>
      <c r="J24" s="32" t="str">
        <f>IFERROR(INDEX(ROSTER!$C$24:$C$94,MATCH('8'!$I24,ROSTER!$B$24:$B$150,0),1),"")</f>
        <v/>
      </c>
      <c r="K24" s="32" t="str">
        <f>IFERROR(INDEX(ROSTER!$AK$23:$AK$150,MATCH('8'!$I24,ROSTER!$B$23:$B$150,0),1),"")</f>
        <v/>
      </c>
      <c r="L24" s="32" t="str">
        <f>IFERROR(INDEX(ROSTER!$AL$23:$AL$150,MATCH('8'!$I24,ROSTER!$B$23:$B$150,0),1),"")</f>
        <v/>
      </c>
      <c r="M24" s="32"/>
    </row>
    <row r="25" spans="1:17" ht="14.4" customHeight="1">
      <c r="A25" s="32">
        <f t="shared" si="7"/>
        <v>5</v>
      </c>
      <c r="B25" s="32" t="str" cm="1">
        <f t="array" ref="B25">IFERROR(INDEX(ROSTER!$B$24:$B$150,MATCH(1,INDEX(($B$20=ROSTER!K$24:K$150)*(COUNTIFS(B$7:B24,ROSTER!$B$24:$B$150)=0),0,1),0),1),"")</f>
        <v>Nguyễn Hữu Hoàng</v>
      </c>
      <c r="C25" s="32" t="str">
        <f>IFERROR(INDEX(ROSTER!$C$24:$C$94,MATCH('8'!$B25,ROSTER!$B$24:$B$150,0),1),"")</f>
        <v>VAE03618</v>
      </c>
      <c r="D25" s="32" t="str">
        <f>IFERROR(INDEX(ROSTER!$AK$23:$AK$150,MATCH('8'!$B25,ROSTER!$B$23:$B$150,0),1),"")</f>
        <v>EA 787/321</v>
      </c>
      <c r="E25" s="32" t="str">
        <f>IFERROR(INDEX(ROSTER!$AL$23:$AL$150,MATCH('8'!$B25,ROSTER!$B$23:$B$150,0),1),"")</f>
        <v>0937919456</v>
      </c>
      <c r="F25" s="32" t="s">
        <v>285</v>
      </c>
      <c r="G25" s="29"/>
      <c r="H25" s="32" t="str">
        <f t="shared" si="6"/>
        <v/>
      </c>
      <c r="I25" s="32" t="str" cm="1">
        <f t="array" ref="I25">IFERROR(INDEX(ROSTER!$B$24:$B$150,MATCH(1,INDEX(($I$18=ROSTER!K$24:K$150)*(COUNTIFS(I$7:I24,ROSTER!$B$24:$B$150)=0),0,1),0),1),"")</f>
        <v/>
      </c>
      <c r="J25" s="32" t="str">
        <f>IFERROR(INDEX(ROSTER!$C$24:$C$94,MATCH('8'!$I25,ROSTER!$B$24:$B$150,0),1),"")</f>
        <v/>
      </c>
      <c r="K25" s="32" t="str">
        <f>IFERROR(INDEX(ROSTER!$AK$23:$AK$150,MATCH('8'!$I25,ROSTER!$B$23:$B$150,0),1),"")</f>
        <v/>
      </c>
      <c r="L25" s="32" t="str">
        <f>IFERROR(INDEX(ROSTER!$AL$23:$AL$150,MATCH('8'!$I25,ROSTER!$B$23:$B$150,0),1),"")</f>
        <v/>
      </c>
      <c r="M25" s="32"/>
    </row>
    <row r="26" spans="1:17" ht="14.4" customHeight="1" thickBot="1">
      <c r="A26" s="32" t="str">
        <f t="shared" si="7"/>
        <v/>
      </c>
      <c r="B26" s="32" t="str" cm="1">
        <f t="array" ref="B26">IFERROR(INDEX(ROSTER!$B$24:$B$150,MATCH(1,INDEX(($B$20=ROSTER!K$24:K$150)*(COUNTIFS(B$7:B25,ROSTER!$B$24:$B$150)=0),0,1),0),1),"")</f>
        <v/>
      </c>
      <c r="C26" s="32" t="str">
        <f>IFERROR(INDEX(ROSTER!$C$24:$C$94,MATCH('8'!$B26,ROSTER!$B$24:$B$150,0),1),"")</f>
        <v/>
      </c>
      <c r="D26" s="32" t="str">
        <f>IFERROR(INDEX(ROSTER!$AK$23:$AK$150,MATCH('8'!$B26,ROSTER!$B$23:$B$150,0),1),"")</f>
        <v/>
      </c>
      <c r="E26" s="32" t="str">
        <f>IFERROR(INDEX(ROSTER!$AL$23:$AL$150,MATCH('8'!$B26,ROSTER!$B$23:$B$150,0),1),"")</f>
        <v/>
      </c>
      <c r="F26" s="32"/>
      <c r="G26" s="29"/>
      <c r="H26" s="32" t="str">
        <f t="shared" si="6"/>
        <v/>
      </c>
      <c r="I26" s="32" t="str" cm="1">
        <f t="array" ref="I26">IFERROR(INDEX(ROSTER!$B$24:$B$150,MATCH(1,INDEX(($I$18=ROSTER!K$24:K$150)*(COUNTIFS(I$7:I25,ROSTER!$B$24:$B$150)=0),0,1),0),1),"")</f>
        <v/>
      </c>
      <c r="J26" s="32" t="str">
        <f>IFERROR(INDEX(ROSTER!$C$24:$C$94,MATCH('8'!$I26,ROSTER!$B$24:$B$150,0),1),"")</f>
        <v/>
      </c>
      <c r="K26" s="32" t="str">
        <f>IFERROR(INDEX(ROSTER!$AK$23:$AK$150,MATCH('8'!$I26,ROSTER!$B$23:$B$150,0),1),"")</f>
        <v/>
      </c>
      <c r="L26" s="32" t="str">
        <f>IFERROR(INDEX(ROSTER!$AL$23:$AL$150,MATCH('8'!$I26,ROSTER!$B$23:$B$150,0),1),"")</f>
        <v/>
      </c>
      <c r="M26" s="32"/>
    </row>
    <row r="27" spans="1:17" ht="14.4" customHeight="1" thickBot="1">
      <c r="A27" s="32"/>
      <c r="B27" s="660" t="str">
        <f>$B$3&amp;"-128@14H"</f>
        <v>A863-128@14H</v>
      </c>
      <c r="C27" s="661"/>
      <c r="D27" s="32" t="str">
        <f>IFERROR(INDEX(ROSTER!$AK$23:$AK$150,MATCH('8'!$B27,ROSTER!$B$23:$B$150,0),1),"")</f>
        <v/>
      </c>
      <c r="E27" s="32" t="str">
        <f>IFERROR(INDEX(ROSTER!$AL$23:$AL$150,MATCH('8'!$B27,ROSTER!$B$23:$B$150,0),1),"")</f>
        <v/>
      </c>
      <c r="F27" s="32"/>
      <c r="G27" s="29"/>
      <c r="H27" s="32"/>
      <c r="I27" s="553" t="s">
        <v>606</v>
      </c>
      <c r="J27" s="32" t="str">
        <f>IFERROR(INDEX(ROSTER!$C$24:$C$94,MATCH('8'!$I27,ROSTER!$B$24:$B$150,0),1),"")</f>
        <v/>
      </c>
      <c r="K27" s="32" t="str">
        <f>IFERROR(INDEX(ROSTER!$AK$23:$AK$150,MATCH('8'!$I27,ROSTER!$B$23:$B$150,0),1),"")</f>
        <v/>
      </c>
      <c r="L27" s="32" t="str">
        <f>IFERROR(INDEX(ROSTER!$AL$23:$AL$150,MATCH('8'!$I27,ROSTER!$B$23:$B$150,0),1),"")</f>
        <v/>
      </c>
      <c r="M27" s="32"/>
    </row>
    <row r="28" spans="1:17" ht="14.4" customHeight="1">
      <c r="A28" s="32">
        <f>IF(B28="","",ROW(A1))</f>
        <v>1</v>
      </c>
      <c r="B28" s="32" t="str" cm="1">
        <f t="array" ref="B28">IFERROR(INDEX(ROSTER!$B$24:$B$150,MATCH(1,INDEX(($B$27=ROSTER!K$24:K$150)*(COUNTIFS(B$7:B27,ROSTER!$B$24:$B$150)=0),0,1),0),1),"")</f>
        <v>Đào Việt  Hải</v>
      </c>
      <c r="C28" s="32" t="str">
        <f>IFERROR(INDEX(ROSTER!$C$24:$C$94,MATCH('8'!$B28,ROSTER!$B$24:$B$150,0),1),"")</f>
        <v>VAE00708</v>
      </c>
      <c r="D28" s="32" t="str">
        <f>IFERROR(INDEX(ROSTER!$AK$23:$AK$150,MATCH('8'!$B28,ROSTER!$B$23:$B$150,0),1),"")</f>
        <v>B1 787</v>
      </c>
      <c r="E28" s="32" t="str">
        <f>IFERROR(INDEX(ROSTER!$AL$23:$AL$150,MATCH('8'!$B28,ROSTER!$B$23:$B$150,0),1),"")</f>
        <v>0908630644</v>
      </c>
      <c r="F28" s="32" t="s">
        <v>270</v>
      </c>
      <c r="G28" s="29"/>
      <c r="H28" s="32">
        <v>1</v>
      </c>
      <c r="I28" s="150" t="s">
        <v>110</v>
      </c>
      <c r="J28" s="32" t="str">
        <f>IFERROR(INDEX(ROSTER!$C$24:$C$94,MATCH('8'!$I28,ROSTER!$B$24:$B$150,0),1),"")</f>
        <v>VAE00749</v>
      </c>
      <c r="K28" s="32" t="str">
        <f>IFERROR(INDEX(ROSTER!$AK$23:$AK$150,MATCH('8'!$I28,ROSTER!$B$23:$B$150,0),1),"")</f>
        <v>QM 787</v>
      </c>
      <c r="L28" s="32" t="str">
        <f>IFERROR(INDEX(ROSTER!$AL$23:$AL$150,MATCH('8'!$I28,ROSTER!$B$23:$B$150,0),1),"")</f>
        <v>0375121297</v>
      </c>
      <c r="M28" s="32"/>
    </row>
    <row r="29" spans="1:17" ht="14.4" customHeight="1">
      <c r="A29" s="32">
        <f t="shared" ref="A29:A35" si="8">IF(B29="","",ROW(A2))</f>
        <v>2</v>
      </c>
      <c r="B29" s="32" t="str" cm="1">
        <f t="array" ref="B29">IFERROR(INDEX(ROSTER!$B$24:$B$150,MATCH(1,INDEX(($B$27=ROSTER!K$24:K$150)*(COUNTIFS(B$7:B28,ROSTER!$B$24:$B$150)=0),0,1),0),1),"")</f>
        <v>Nguyễn Mạnh Phố</v>
      </c>
      <c r="C29" s="32" t="str">
        <f>IFERROR(INDEX(ROSTER!$C$24:$C$94,MATCH('8'!$B29,ROSTER!$B$24:$B$150,0),1),"")</f>
        <v>VAE03605</v>
      </c>
      <c r="D29" s="32" t="str">
        <f>IFERROR(INDEX(ROSTER!$AK$23:$AK$150,MATCH('8'!$B29,ROSTER!$B$23:$B$150,0),1),"")</f>
        <v>QM AF</v>
      </c>
      <c r="E29" s="32" t="str">
        <f>IFERROR(INDEX(ROSTER!$AL$23:$AL$150,MATCH('8'!$B29,ROSTER!$B$23:$B$150,0),1),"")</f>
        <v>0829109358</v>
      </c>
      <c r="F29" s="32"/>
      <c r="G29" s="29"/>
      <c r="H29" s="32">
        <v>2</v>
      </c>
      <c r="I29" s="155" t="s">
        <v>147</v>
      </c>
      <c r="J29" s="32" t="str">
        <f>IFERROR(INDEX(ROSTER!$C$24:$C$94,MATCH('8'!$I29,ROSTER!$B$24:$B$150,0),1),"")</f>
        <v>VAE03610</v>
      </c>
      <c r="K29" s="32" t="str">
        <f>IFERROR(INDEX(ROSTER!$AK$23:$AK$150,MATCH('8'!$I29,ROSTER!$B$23:$B$150,0),1),"")</f>
        <v>QM PP</v>
      </c>
      <c r="L29" s="32" t="str">
        <f>IFERROR(INDEX(ROSTER!$AL$23:$AL$150,MATCH('8'!$I29,ROSTER!$B$23:$B$150,0),1),"")</f>
        <v>0326718845</v>
      </c>
      <c r="M29" s="32"/>
    </row>
    <row r="30" spans="1:17" ht="14.4" customHeight="1">
      <c r="A30" s="32">
        <f t="shared" si="8"/>
        <v>3</v>
      </c>
      <c r="B30" s="32" t="str" cm="1">
        <f t="array" ref="B30">IFERROR(INDEX(ROSTER!$B$24:$B$150,MATCH(1,INDEX(($B$27=ROSTER!K$24:K$150)*(COUNTIFS(B$7:B29,ROSTER!$B$24:$B$150)=0),0,1),0),1),"")</f>
        <v>Nguyễn An Bình</v>
      </c>
      <c r="C30" s="32" t="str">
        <f>IFERROR(INDEX(ROSTER!$C$24:$C$94,MATCH('8'!$B30,ROSTER!$B$24:$B$150,0),1),"")</f>
        <v>VAE04051</v>
      </c>
      <c r="D30" s="32" t="str">
        <f>IFERROR(INDEX(ROSTER!$AK$23:$AK$150,MATCH('8'!$B30,ROSTER!$B$23:$B$150,0),1),"")</f>
        <v>MECH</v>
      </c>
      <c r="E30" s="32" t="str">
        <f>IFERROR(INDEX(ROSTER!$AL$23:$AL$150,MATCH('8'!$B30,ROSTER!$B$23:$B$150,0),1),"")</f>
        <v>0852188678</v>
      </c>
      <c r="F30" s="32" t="s">
        <v>277</v>
      </c>
      <c r="G30" s="29"/>
      <c r="H30" s="32">
        <v>3</v>
      </c>
      <c r="I30" s="159" t="s">
        <v>166</v>
      </c>
      <c r="J30" s="32" t="str">
        <f>IFERROR(INDEX(ROSTER!$C$24:$C$94,MATCH('8'!$I30,ROSTER!$B$24:$B$150,0),1),"")</f>
        <v>VAE03612</v>
      </c>
      <c r="K30" s="32" t="str">
        <f>IFERROR(INDEX(ROSTER!$AK$23:$AK$150,MATCH('8'!$I30,ROSTER!$B$23:$B$150,0),1),"")</f>
        <v>QM AF</v>
      </c>
      <c r="L30" s="32" t="str">
        <f>IFERROR(INDEX(ROSTER!$AL$23:$AL$150,MATCH('8'!$I30,ROSTER!$B$23:$B$150,0),1),"")</f>
        <v>0834603606</v>
      </c>
      <c r="M30" s="32"/>
    </row>
    <row r="31" spans="1:17" ht="14.4" customHeight="1">
      <c r="A31" s="32">
        <f t="shared" si="8"/>
        <v>4</v>
      </c>
      <c r="B31" s="32" t="str" cm="1">
        <f t="array" ref="B31">IFERROR(INDEX(ROSTER!$B$24:$B$150,MATCH(1,INDEX(($B$27=ROSTER!K$24:K$150)*(COUNTIFS(B$7:B30,ROSTER!$B$24:$B$150)=0),0,1),0),1),"")</f>
        <v>Nguyễn Duy Khang</v>
      </c>
      <c r="C31" s="32" t="str">
        <f>IFERROR(INDEX(ROSTER!$C$24:$C$94,MATCH('8'!$B31,ROSTER!$B$24:$B$150,0),1),"")</f>
        <v>VAE03607</v>
      </c>
      <c r="D31" s="32" t="str">
        <f>IFERROR(INDEX(ROSTER!$AK$23:$AK$150,MATCH('8'!$B31,ROSTER!$B$23:$B$150,0),1),"")</f>
        <v>QM AF</v>
      </c>
      <c r="E31" s="32" t="str">
        <f>IFERROR(INDEX(ROSTER!$AL$23:$AL$150,MATCH('8'!$B31,ROSTER!$B$23:$B$150,0),1),"")</f>
        <v>0935594624</v>
      </c>
      <c r="F31" s="32" t="s">
        <v>285</v>
      </c>
      <c r="G31" s="29"/>
      <c r="H31" s="32">
        <v>4</v>
      </c>
      <c r="I31" s="160" t="s">
        <v>172</v>
      </c>
      <c r="J31" s="32" t="str">
        <f>IFERROR(INDEX(ROSTER!$C$24:$C$94,MATCH('8'!$I31,ROSTER!$B$24:$B$150,0),1),"")</f>
        <v>VAE04023</v>
      </c>
      <c r="K31" s="32" t="str">
        <f>IFERROR(INDEX(ROSTER!$AK$23:$AK$150,MATCH('8'!$I31,ROSTER!$B$23:$B$150,0),1),"")</f>
        <v>MECH</v>
      </c>
      <c r="L31" s="32" t="str">
        <f>IFERROR(INDEX(ROSTER!$AL$23:$AL$150,MATCH('8'!$I31,ROSTER!$B$23:$B$150,0),1),"")</f>
        <v>0825070997</v>
      </c>
      <c r="M31" s="32"/>
    </row>
    <row r="32" spans="1:17" ht="14.4" customHeight="1">
      <c r="A32" s="32">
        <f t="shared" si="8"/>
        <v>5</v>
      </c>
      <c r="B32" s="32" t="str" cm="1">
        <f t="array" ref="B32">IFERROR(INDEX(ROSTER!$B$24:$B$150,MATCH(1,INDEX(($B$27=ROSTER!K$24:K$150)*(COUNTIFS(B$7:B31,ROSTER!$B$24:$B$150)=0),0,1),0),1),"")</f>
        <v>Nguyễn Trương Tân</v>
      </c>
      <c r="C32" s="32" t="str">
        <f>IFERROR(INDEX(ROSTER!$C$24:$C$94,MATCH('8'!$B32,ROSTER!$B$24:$B$150,0),1),"")</f>
        <v>VAE04019</v>
      </c>
      <c r="D32" s="32" t="str">
        <f>IFERROR(INDEX(ROSTER!$AK$23:$AK$150,MATCH('8'!$B32,ROSTER!$B$23:$B$150,0),1),"")</f>
        <v xml:space="preserve">EA 787 </v>
      </c>
      <c r="E32" s="32" t="str">
        <f>IFERROR(INDEX(ROSTER!$AL$23:$AL$150,MATCH('8'!$B32,ROSTER!$B$23:$B$150,0),1),"")</f>
        <v>0902827093</v>
      </c>
      <c r="F32" s="32" t="s">
        <v>261</v>
      </c>
      <c r="G32" s="29"/>
      <c r="H32" s="32">
        <v>5</v>
      </c>
      <c r="I32" s="165" t="s">
        <v>201</v>
      </c>
      <c r="J32" s="32" t="str">
        <f>IFERROR(INDEX(ROSTER!$C$24:$C$94,MATCH('8'!$I32,ROSTER!$B$24:$B$150,0),1),"")</f>
        <v>VAE03618</v>
      </c>
      <c r="K32" s="32" t="str">
        <f>IFERROR(INDEX(ROSTER!$AK$23:$AK$150,MATCH('8'!$I32,ROSTER!$B$23:$B$150,0),1),"")</f>
        <v>EA 787/321</v>
      </c>
      <c r="L32" s="32" t="str">
        <f>IFERROR(INDEX(ROSTER!$AL$23:$AL$150,MATCH('8'!$I32,ROSTER!$B$23:$B$150,0),1),"")</f>
        <v>0937919456</v>
      </c>
      <c r="M32" s="32"/>
    </row>
    <row r="33" spans="1:13" ht="14.4" customHeight="1">
      <c r="A33" s="32">
        <f t="shared" si="8"/>
        <v>6</v>
      </c>
      <c r="B33" s="32" t="str" cm="1">
        <f t="array" ref="B33">IFERROR(INDEX(ROSTER!$B$24:$B$150,MATCH(1,INDEX(($B$27=ROSTER!K$24:K$150)*(COUNTIFS(B$7:B32,ROSTER!$B$24:$B$150)=0),0,1),0),1),"")</f>
        <v>Hồ Zy Đan</v>
      </c>
      <c r="C33" s="32" t="str">
        <f>IFERROR(INDEX(ROSTER!$C$24:$C$94,MATCH('8'!$B33,ROSTER!$B$24:$B$150,0),1),"")</f>
        <v>VAE04209</v>
      </c>
      <c r="D33" s="32" t="str">
        <f>IFERROR(INDEX(ROSTER!$AK$23:$AK$150,MATCH('8'!$B33,ROSTER!$B$23:$B$150,0),1),"")</f>
        <v>MECH</v>
      </c>
      <c r="E33" s="32" t="str">
        <f>IFERROR(INDEX(ROSTER!$AL$23:$AL$150,MATCH('8'!$B33,ROSTER!$B$23:$B$150,0),1),"")</f>
        <v>0348081971</v>
      </c>
      <c r="F33" s="32" t="s">
        <v>261</v>
      </c>
      <c r="G33" s="29"/>
      <c r="H33" s="32">
        <v>6</v>
      </c>
      <c r="I33" s="166" t="s">
        <v>205</v>
      </c>
      <c r="J33" s="32" t="str">
        <f>IFERROR(INDEX(ROSTER!$C$24:$C$94,MATCH('8'!$I33,ROSTER!$B$24:$B$150,0),1),"")</f>
        <v>VAE03620</v>
      </c>
      <c r="K33" s="32" t="str">
        <f>IFERROR(INDEX(ROSTER!$AK$23:$AK$150,MATCH('8'!$I33,ROSTER!$B$23:$B$150,0),1),"")</f>
        <v>EA 787/321</v>
      </c>
      <c r="L33" s="32" t="str">
        <f>IFERROR(INDEX(ROSTER!$AL$23:$AL$150,MATCH('8'!$I33,ROSTER!$B$23:$B$150,0),1),"")</f>
        <v>0865855733</v>
      </c>
      <c r="M33" s="32"/>
    </row>
    <row r="34" spans="1:13" ht="14.4">
      <c r="A34" s="32" t="str">
        <f t="shared" si="8"/>
        <v/>
      </c>
      <c r="B34" s="32" t="str" cm="1">
        <f t="array" ref="B34">IFERROR(INDEX(ROSTER!$B$24:$B$150,MATCH(1,INDEX(($B$27=ROSTER!K$24:K$150)*(COUNTIFS(B$7:B33,ROSTER!$B$24:$B$150)=0),0,1),0),1),"")</f>
        <v/>
      </c>
      <c r="C34" s="32" t="str">
        <f>IFERROR(INDEX(ROSTER!$C$24:$C$94,MATCH('8'!$B34,ROSTER!$B$24:$B$150,0),1),"")</f>
        <v/>
      </c>
      <c r="D34" s="32" t="str">
        <f>IFERROR(INDEX(ROSTER!$AK$23:$AK$150,MATCH('8'!$B34,ROSTER!$B$23:$B$150,0),1),"")</f>
        <v/>
      </c>
      <c r="E34" s="32" t="str">
        <f>IFERROR(INDEX(ROSTER!$AL$23:$AL$150,MATCH('8'!$B34,ROSTER!$B$23:$B$150,0),1),"")</f>
        <v/>
      </c>
      <c r="F34" s="32"/>
      <c r="G34" s="29"/>
      <c r="H34" s="32">
        <v>7</v>
      </c>
      <c r="I34" s="159" t="s">
        <v>163</v>
      </c>
      <c r="J34" s="203" t="s">
        <v>164</v>
      </c>
      <c r="K34" s="32" t="str">
        <f>IFERROR(INDEX(ROSTER!$AK$23:$AK$150,MATCH('8'!$I34,ROSTER!$B$23:$B$150,0),1),"")</f>
        <v>QM AF</v>
      </c>
      <c r="L34" s="32" t="str">
        <f>IFERROR(INDEX(ROSTER!$AL$23:$AL$150,MATCH('8'!$I34,ROSTER!$B$23:$B$150,0),1),"")</f>
        <v>0773781627</v>
      </c>
      <c r="M34" s="32"/>
    </row>
    <row r="35" spans="1:13" ht="14.4">
      <c r="A35" s="32" t="str">
        <f t="shared" si="8"/>
        <v/>
      </c>
      <c r="B35" s="32" t="str" cm="1">
        <f t="array" ref="B35">IFERROR(INDEX(ROSTER!$B$24:$B$150,MATCH(1,INDEX(($B$27=ROSTER!K$24:K$150)*(COUNTIFS(B$7:B34,ROSTER!$B$24:$B$150)=0),0,1),0),1),"")</f>
        <v/>
      </c>
      <c r="C35" s="32" t="str">
        <f>IFERROR(INDEX(ROSTER!$C$24:$C$94,MATCH('8'!$B35,ROSTER!$B$24:$B$150,0),1),"")</f>
        <v/>
      </c>
      <c r="D35" s="32" t="str">
        <f>IFERROR(INDEX(ROSTER!$AK$23:$AK$150,MATCH('8'!$B35,ROSTER!$B$23:$B$150,0),1),"")</f>
        <v/>
      </c>
      <c r="E35" s="32" t="str">
        <f>IFERROR(INDEX(ROSTER!$AL$23:$AL$150,MATCH('8'!$B35,ROSTER!$B$23:$B$150,0),1),"")</f>
        <v/>
      </c>
      <c r="F35" s="32"/>
      <c r="G35" s="29"/>
      <c r="H35" s="32">
        <v>8</v>
      </c>
      <c r="I35" s="104" t="s">
        <v>284</v>
      </c>
      <c r="J35" s="111" t="s">
        <v>410</v>
      </c>
      <c r="K35" s="32" t="str">
        <f>IFERROR(INDEX(ROSTER!$AK$23:$AK$150,MATCH('8'!$I35,ROSTER!$B$23:$B$150,0),1),"")</f>
        <v>MECH</v>
      </c>
      <c r="L35" s="32">
        <f>IFERROR(INDEX(ROSTER!$AL$23:$AL$150,MATCH('8'!$I35,ROSTER!$B$23:$B$150,0),1),"")</f>
        <v>0</v>
      </c>
      <c r="M35" s="318"/>
    </row>
    <row r="36" spans="1:13" ht="14.4">
      <c r="A36" s="32" t="str">
        <f t="shared" ref="A36:A48" si="9">IF(B36="","",ROW(A12))</f>
        <v/>
      </c>
      <c r="B36" s="32" t="str" cm="1">
        <f t="array" ref="B36">IFERROR(INDEX(ROSTER!$B$24:$B$150,MATCH(1,INDEX(($B$24=ROSTER!K$24:K$150)*(COUNTIFS(B$7:B35,ROSTER!$B$24:$B$150)=0),0,1),0),1),"")</f>
        <v/>
      </c>
      <c r="C36" s="32" t="str">
        <f>IFERROR(INDEX(ROSTER!$C$24:$C$94,MATCH('8'!$B36,ROSTER!$B$24:$B$150,0),1),"")</f>
        <v/>
      </c>
      <c r="D36" s="32" t="str">
        <f>IFERROR(INDEX(ROSTER!$AK$23:$AK$150,MATCH('8'!$B36,ROSTER!$B$23:$B$150,0),1),"")</f>
        <v/>
      </c>
      <c r="E36" s="32" t="str">
        <f>IFERROR(INDEX(ROSTER!$AL$23:$AL$150,MATCH('8'!$B36,ROSTER!$B$23:$B$150,0),1),"")</f>
        <v/>
      </c>
      <c r="F36" s="32"/>
      <c r="G36" s="29"/>
      <c r="H36" s="32" t="str">
        <f t="shared" si="4"/>
        <v/>
      </c>
      <c r="I36" s="32" t="str" cm="1">
        <f t="array" ref="I36">IFERROR(INDEX(ROSTER!$B$24:$B$150,MATCH(1,INDEX(($I$7=ROSTER!K$24:K$150)*(COUNTIFS(I$7:I35,ROSTER!$B$24:$B$150)=0),0,1),0),1),"")</f>
        <v/>
      </c>
      <c r="J36" s="32" t="str">
        <f>IFERROR(INDEX(ROSTER!$C$24:$C$94,MATCH('8'!$I36,ROSTER!$B$24:$B$150,0),1),"")</f>
        <v/>
      </c>
      <c r="K36" s="32" t="str">
        <f>IFERROR(INDEX(ROSTER!$AK$23:$AK$150,MATCH('8'!$I36,ROSTER!$B$23:$B$150,0),1),"")</f>
        <v/>
      </c>
      <c r="L36" s="32" t="str">
        <f>IFERROR(INDEX(ROSTER!$AL$23:$AL$150,MATCH('8'!$I36,ROSTER!$B$23:$B$150,0),1),"")</f>
        <v/>
      </c>
      <c r="M36" s="32"/>
    </row>
    <row r="37" spans="1:13" ht="14.4">
      <c r="A37" s="32" t="str">
        <f t="shared" si="9"/>
        <v/>
      </c>
      <c r="B37" s="32" t="str" cm="1">
        <f t="array" ref="B37">IFERROR(INDEX(ROSTER!$B$24:$B$150,MATCH(1,INDEX(($B$24=ROSTER!K$24:K$150)*(COUNTIFS(B$7:B36,ROSTER!$B$24:$B$150)=0),0,1),0),1),"")</f>
        <v/>
      </c>
      <c r="C37" s="32" t="str">
        <f>IFERROR(INDEX(ROSTER!$C$24:$C$94,MATCH('8'!$B37,ROSTER!$B$24:$B$150,0),1),"")</f>
        <v/>
      </c>
      <c r="D37" s="32" t="str">
        <f>IFERROR(INDEX(ROSTER!$AK$23:$AK$150,MATCH('8'!$B37,ROSTER!$B$23:$B$150,0),1),"")</f>
        <v/>
      </c>
      <c r="E37" s="32" t="str">
        <f>IFERROR(INDEX(ROSTER!$AL$23:$AL$150,MATCH('8'!$B37,ROSTER!$B$23:$B$150,0),1),"")</f>
        <v/>
      </c>
      <c r="F37" s="32"/>
      <c r="G37" s="29"/>
      <c r="H37" s="32" t="str">
        <f t="shared" si="4"/>
        <v/>
      </c>
      <c r="I37" s="32" t="str" cm="1">
        <f t="array" ref="I37">IFERROR(INDEX(ROSTER!$B$24:$B$150,MATCH(1,INDEX(($I$7=ROSTER!K$24:K$150)*(COUNTIFS(I$7:I36,ROSTER!$B$24:$B$150)=0),0,1),0),1),"")</f>
        <v/>
      </c>
      <c r="J37" s="32" t="str">
        <f>IFERROR(INDEX(ROSTER!$C$24:$C$94,MATCH('8'!$I37,ROSTER!$B$24:$B$150,0),1),"")</f>
        <v/>
      </c>
      <c r="K37" s="32" t="str">
        <f>IFERROR(INDEX(ROSTER!$AK$23:$AK$150,MATCH('8'!$I37,ROSTER!$B$23:$B$150,0),1),"")</f>
        <v/>
      </c>
      <c r="L37" s="32" t="str">
        <f>IFERROR(INDEX(ROSTER!$AL$23:$AL$150,MATCH('8'!$I37,ROSTER!$B$23:$B$150,0),1),"")</f>
        <v/>
      </c>
      <c r="M37" s="318"/>
    </row>
    <row r="38" spans="1:13" ht="14.4">
      <c r="A38" s="32" t="str">
        <f t="shared" si="9"/>
        <v/>
      </c>
      <c r="B38" s="32" t="str" cm="1">
        <f t="array" ref="B38">IFERROR(INDEX(ROSTER!$B$24:$B$150,MATCH(1,INDEX(($B$24=ROSTER!K$24:K$150)*(COUNTIFS(B$7:B37,ROSTER!$B$24:$B$150)=0),0,1),0),1),"")</f>
        <v/>
      </c>
      <c r="C38" s="32" t="str">
        <f>IFERROR(INDEX(ROSTER!$C$24:$C$94,MATCH('8'!$B38,ROSTER!$B$24:$B$150,0),1),"")</f>
        <v/>
      </c>
      <c r="D38" s="32" t="str">
        <f>IFERROR(INDEX(ROSTER!$AK$23:$AK$150,MATCH('8'!$B38,ROSTER!$B$23:$B$150,0),1),"")</f>
        <v/>
      </c>
      <c r="E38" s="32" t="str">
        <f>IFERROR(INDEX(ROSTER!$AL$23:$AL$150,MATCH('8'!$B38,ROSTER!$B$23:$B$150,0),1),"")</f>
        <v/>
      </c>
      <c r="F38" s="32"/>
      <c r="G38" s="29"/>
      <c r="H38" s="32" t="str">
        <f t="shared" si="4"/>
        <v/>
      </c>
      <c r="I38" s="32" t="str" cm="1">
        <f t="array" ref="I38">IFERROR(INDEX(ROSTER!$B$24:$B$150,MATCH(1,INDEX(($I$7=ROSTER!K$24:K$150)*(COUNTIFS(I$7:I37,ROSTER!$B$24:$B$150)=0),0,1),0),1),"")</f>
        <v/>
      </c>
      <c r="J38" s="32" t="str">
        <f>IFERROR(INDEX(ROSTER!$C$24:$C$94,MATCH('8'!$I38,ROSTER!$B$24:$B$150,0),1),"")</f>
        <v/>
      </c>
      <c r="K38" s="32" t="str">
        <f>IFERROR(INDEX(ROSTER!$AK$23:$AK$150,MATCH('8'!$I38,ROSTER!$B$23:$B$150,0),1),"")</f>
        <v/>
      </c>
      <c r="L38" s="32" t="str">
        <f>IFERROR(INDEX(ROSTER!$AL$23:$AL$150,MATCH('8'!$I38,ROSTER!$B$23:$B$150,0),1),"")</f>
        <v/>
      </c>
      <c r="M38" s="32"/>
    </row>
    <row r="39" spans="1:13" ht="14.4">
      <c r="A39" s="32" t="str">
        <f t="shared" si="9"/>
        <v/>
      </c>
      <c r="B39" s="32" t="str" cm="1">
        <f t="array" ref="B39">IFERROR(INDEX(ROSTER!$B$24:$B$150,MATCH(1,INDEX(($B$24=ROSTER!K$24:K$150)*(COUNTIFS(B$7:B38,ROSTER!$B$24:$B$150)=0),0,1),0),1),"")</f>
        <v/>
      </c>
      <c r="C39" s="32" t="str">
        <f>IFERROR(INDEX(ROSTER!$C$24:$C$94,MATCH('8'!$B39,ROSTER!$B$24:$B$150,0),1),"")</f>
        <v/>
      </c>
      <c r="D39" s="32" t="str">
        <f>IFERROR(INDEX(ROSTER!$AK$23:$AK$150,MATCH('8'!$B39,ROSTER!$B$23:$B$150,0),1),"")</f>
        <v/>
      </c>
      <c r="E39" s="32" t="str">
        <f>IFERROR(INDEX(ROSTER!$AL$23:$AL$150,MATCH('8'!$B39,ROSTER!$B$23:$B$150,0),1),"")</f>
        <v/>
      </c>
      <c r="F39" s="32"/>
      <c r="G39" s="29"/>
      <c r="H39" s="32" t="str">
        <f t="shared" si="4"/>
        <v/>
      </c>
      <c r="I39" s="32" t="str" cm="1">
        <f t="array" ref="I39">IFERROR(INDEX(ROSTER!$B$24:$B$150,MATCH(1,INDEX(($I$7=ROSTER!K$24:K$150)*(COUNTIFS(I$7:I38,ROSTER!$B$24:$B$150)=0),0,1),0),1),"")</f>
        <v/>
      </c>
      <c r="J39" s="32" t="str">
        <f>IFERROR(INDEX(ROSTER!$C$24:$C$94,MATCH('8'!$I39,ROSTER!$B$24:$B$150,0),1),"")</f>
        <v/>
      </c>
      <c r="K39" s="32" t="str">
        <f>IFERROR(INDEX(ROSTER!$AK$23:$AK$150,MATCH('8'!$I39,ROSTER!$B$23:$B$150,0),1),"")</f>
        <v/>
      </c>
      <c r="L39" s="32" t="str">
        <f>IFERROR(INDEX(ROSTER!$AL$23:$AL$150,MATCH('8'!$I39,ROSTER!$B$23:$B$150,0),1),"")</f>
        <v/>
      </c>
      <c r="M39" s="318"/>
    </row>
    <row r="40" spans="1:13" ht="14.4">
      <c r="A40" s="32" t="str">
        <f t="shared" si="9"/>
        <v/>
      </c>
      <c r="B40" s="32" t="str" cm="1">
        <f t="array" ref="B40">IFERROR(INDEX(ROSTER!$B$24:$B$150,MATCH(1,INDEX(($B$24=ROSTER!K$24:K$150)*(COUNTIFS(B$7:B39,ROSTER!$B$24:$B$150)=0),0,1),0),1),"")</f>
        <v/>
      </c>
      <c r="C40" s="32" t="str">
        <f>IFERROR(INDEX(ROSTER!$C$24:$C$94,MATCH('8'!$B40,ROSTER!$B$24:$B$150,0),1),"")</f>
        <v/>
      </c>
      <c r="D40" s="32" t="str">
        <f>IFERROR(INDEX(ROSTER!$AK$23:$AK$150,MATCH('8'!$B40,ROSTER!$B$23:$B$150,0),1),"")</f>
        <v/>
      </c>
      <c r="E40" s="32" t="str">
        <f>IFERROR(INDEX(ROSTER!$AL$23:$AL$150,MATCH('8'!$B40,ROSTER!$B$23:$B$150,0),1),"")</f>
        <v/>
      </c>
      <c r="F40" s="32"/>
      <c r="G40" s="29"/>
      <c r="H40" s="32" t="str">
        <f t="shared" si="4"/>
        <v/>
      </c>
      <c r="I40" s="32" t="str" cm="1">
        <f t="array" ref="I40">IFERROR(INDEX(ROSTER!$B$24:$B$150,MATCH(1,INDEX(($I$7=ROSTER!K$24:K$150)*(COUNTIFS(I$7:I39,ROSTER!$B$24:$B$150)=0),0,1),0),1),"")</f>
        <v/>
      </c>
      <c r="J40" s="32" t="str">
        <f>IFERROR(INDEX(ROSTER!$C$24:$C$94,MATCH('8'!$I40,ROSTER!$B$24:$B$150,0),1),"")</f>
        <v/>
      </c>
      <c r="K40" s="32" t="str">
        <f>IFERROR(INDEX(ROSTER!$AK$23:$AK$150,MATCH('8'!$I40,ROSTER!$B$23:$B$150,0),1),"")</f>
        <v/>
      </c>
      <c r="L40" s="32" t="str">
        <f>IFERROR(INDEX(ROSTER!$AL$23:$AL$150,MATCH('8'!$I40,ROSTER!$B$23:$B$150,0),1),"")</f>
        <v/>
      </c>
      <c r="M40" s="32"/>
    </row>
    <row r="41" spans="1:13" ht="14.4">
      <c r="A41" s="32" t="str">
        <f t="shared" si="9"/>
        <v/>
      </c>
      <c r="B41" s="32" t="str" cm="1">
        <f t="array" ref="B41">IFERROR(INDEX(ROSTER!$B$24:$B$150,MATCH(1,INDEX(($B$24=ROSTER!K$24:K$150)*(COUNTIFS(B$7:B40,ROSTER!$B$24:$B$150)=0),0,1),0),1),"")</f>
        <v/>
      </c>
      <c r="C41" s="32" t="str">
        <f>IFERROR(INDEX(ROSTER!$C$24:$C$94,MATCH('8'!$B41,ROSTER!$B$24:$B$150,0),1),"")</f>
        <v/>
      </c>
      <c r="D41" s="32" t="str">
        <f>IFERROR(INDEX(ROSTER!$AK$23:$AK$150,MATCH('8'!$B41,ROSTER!$B$23:$B$150,0),1),"")</f>
        <v/>
      </c>
      <c r="E41" s="32" t="str">
        <f>IFERROR(INDEX(ROSTER!$AL$23:$AL$150,MATCH('8'!$B41,ROSTER!$B$23:$B$150,0),1),"")</f>
        <v/>
      </c>
      <c r="F41" s="32"/>
      <c r="G41" s="29"/>
      <c r="H41" s="32" t="str">
        <f t="shared" si="4"/>
        <v/>
      </c>
      <c r="I41" s="32" t="str" cm="1">
        <f t="array" ref="I41">IFERROR(INDEX(ROSTER!$B$24:$B$150,MATCH(1,INDEX(($I$7=ROSTER!K$24:K$150)*(COUNTIFS(I$7:I40,ROSTER!$B$24:$B$150)=0),0,1),0),1),"")</f>
        <v/>
      </c>
      <c r="J41" s="32" t="str">
        <f>IFERROR(INDEX(ROSTER!$C$24:$C$94,MATCH('8'!$I41,ROSTER!$B$24:$B$150,0),1),"")</f>
        <v/>
      </c>
      <c r="K41" s="32" t="str">
        <f>IFERROR(INDEX(ROSTER!$AK$23:$AK$150,MATCH('8'!$I41,ROSTER!$B$23:$B$150,0),1),"")</f>
        <v/>
      </c>
      <c r="L41" s="32" t="str">
        <f>IFERROR(INDEX(ROSTER!$AL$23:$AL$150,MATCH('8'!$I41,ROSTER!$B$23:$B$150,0),1),"")</f>
        <v/>
      </c>
      <c r="M41" s="318"/>
    </row>
    <row r="42" spans="1:13" ht="14.4">
      <c r="A42" s="32" t="str">
        <f t="shared" si="9"/>
        <v/>
      </c>
      <c r="B42" s="32" t="str" cm="1">
        <f t="array" ref="B42">IFERROR(INDEX(ROSTER!$B$24:$B$150,MATCH(1,INDEX(($B$24=ROSTER!K$24:K$150)*(COUNTIFS(B$7:B41,ROSTER!$B$24:$B$150)=0),0,1),0),1),"")</f>
        <v/>
      </c>
      <c r="C42" s="32" t="str">
        <f>IFERROR(INDEX(ROSTER!$C$24:$C$94,MATCH('8'!$B42,ROSTER!$B$24:$B$150,0),1),"")</f>
        <v/>
      </c>
      <c r="D42" s="32" t="str">
        <f>IFERROR(INDEX(ROSTER!$AK$23:$AK$150,MATCH('8'!$B42,ROSTER!$B$23:$B$150,0),1),"")</f>
        <v/>
      </c>
      <c r="E42" s="32" t="str">
        <f>IFERROR(INDEX(ROSTER!$AL$23:$AL$150,MATCH('8'!$B42,ROSTER!$B$23:$B$150,0),1),"")</f>
        <v/>
      </c>
      <c r="F42" s="32"/>
      <c r="G42" s="29"/>
      <c r="H42" s="32" t="str">
        <f t="shared" si="4"/>
        <v/>
      </c>
      <c r="I42" s="32" t="str" cm="1">
        <f t="array" ref="I42">IFERROR(INDEX(ROSTER!$B$24:$B$150,MATCH(1,INDEX(($I$7=ROSTER!K$24:K$150)*(COUNTIFS(I$7:I41,ROSTER!$B$24:$B$150)=0),0,1),0),1),"")</f>
        <v/>
      </c>
      <c r="J42" s="32" t="str">
        <f>IFERROR(INDEX(ROSTER!$C$24:$C$94,MATCH('8'!$I42,ROSTER!$B$24:$B$150,0),1),"")</f>
        <v/>
      </c>
      <c r="K42" s="32" t="str">
        <f>IFERROR(INDEX(ROSTER!$AK$23:$AK$150,MATCH('8'!$I42,ROSTER!$B$23:$B$150,0),1),"")</f>
        <v/>
      </c>
      <c r="L42" s="32" t="str">
        <f>IFERROR(INDEX(ROSTER!$AL$23:$AL$150,MATCH('8'!$I42,ROSTER!$B$23:$B$150,0),1),"")</f>
        <v/>
      </c>
      <c r="M42" s="32"/>
    </row>
    <row r="43" spans="1:13" ht="14.4">
      <c r="A43" s="32" t="str">
        <f t="shared" si="9"/>
        <v/>
      </c>
      <c r="B43" s="32" t="str" cm="1">
        <f t="array" ref="B43">IFERROR(INDEX(ROSTER!$B$24:$B$150,MATCH(1,INDEX(($B$24=ROSTER!K$24:K$150)*(COUNTIFS(B$7:B42,ROSTER!$B$24:$B$150)=0),0,1),0),1),"")</f>
        <v/>
      </c>
      <c r="C43" s="32" t="str">
        <f>IFERROR(INDEX(ROSTER!$C$24:$C$94,MATCH('8'!$B43,ROSTER!$B$24:$B$150,0),1),"")</f>
        <v/>
      </c>
      <c r="D43" s="32" t="str">
        <f>IFERROR(INDEX(ROSTER!$AK$23:$AK$150,MATCH('8'!$B43,ROSTER!$B$23:$B$150,0),1),"")</f>
        <v/>
      </c>
      <c r="E43" s="32" t="str">
        <f>IFERROR(INDEX(ROSTER!$AL$23:$AL$150,MATCH('8'!$B43,ROSTER!$B$23:$B$150,0),1),"")</f>
        <v/>
      </c>
      <c r="F43" s="32"/>
      <c r="G43" s="29"/>
      <c r="H43" s="32" t="str">
        <f t="shared" si="4"/>
        <v/>
      </c>
      <c r="I43" s="32" t="str" cm="1">
        <f t="array" ref="I43">IFERROR(INDEX(ROSTER!$B$24:$B$150,MATCH(1,INDEX(($I$7=ROSTER!K$24:K$150)*(COUNTIFS(I$7:I42,ROSTER!$B$24:$B$150)=0),0,1),0),1),"")</f>
        <v/>
      </c>
      <c r="J43" s="32" t="str">
        <f>IFERROR(INDEX(ROSTER!$C$24:$C$94,MATCH('8'!$I43,ROSTER!$B$24:$B$150,0),1),"")</f>
        <v/>
      </c>
      <c r="K43" s="32" t="str">
        <f>IFERROR(INDEX(ROSTER!$AK$23:$AK$150,MATCH('8'!$I43,ROSTER!$B$23:$B$150,0),1),"")</f>
        <v/>
      </c>
      <c r="L43" s="32" t="str">
        <f>IFERROR(INDEX(ROSTER!$AL$23:$AL$150,MATCH('8'!$I43,ROSTER!$B$23:$B$150,0),1),"")</f>
        <v/>
      </c>
      <c r="M43" s="318"/>
    </row>
    <row r="44" spans="1:13" ht="14.4">
      <c r="A44" s="32" t="str">
        <f t="shared" si="9"/>
        <v/>
      </c>
      <c r="B44" s="32" t="str" cm="1">
        <f t="array" ref="B44">IFERROR(INDEX(ROSTER!$B$24:$B$150,MATCH(1,INDEX(($B$24=ROSTER!K$24:K$150)*(COUNTIFS(B$7:B43,ROSTER!$B$24:$B$150)=0),0,1),0),1),"")</f>
        <v/>
      </c>
      <c r="C44" s="32" t="str">
        <f>IFERROR(INDEX(ROSTER!$C$24:$C$94,MATCH('8'!$B44,ROSTER!$B$24:$B$150,0),1),"")</f>
        <v/>
      </c>
      <c r="D44" s="32" t="str">
        <f>IFERROR(INDEX(ROSTER!$AK$23:$AK$150,MATCH('8'!$B44,ROSTER!$B$23:$B$150,0),1),"")</f>
        <v/>
      </c>
      <c r="E44" s="32" t="str">
        <f>IFERROR(INDEX(ROSTER!$AL$23:$AL$150,MATCH('8'!$B44,ROSTER!$B$23:$B$150,0),1),"")</f>
        <v/>
      </c>
      <c r="F44" s="32"/>
      <c r="G44" s="29"/>
      <c r="H44" s="32" t="str">
        <f t="shared" si="4"/>
        <v/>
      </c>
      <c r="I44" s="32" t="str" cm="1">
        <f t="array" ref="I44">IFERROR(INDEX(ROSTER!$B$24:$B$150,MATCH(1,INDEX(($I$7=ROSTER!K$24:K$150)*(COUNTIFS(I$7:I43,ROSTER!$B$24:$B$150)=0),0,1),0),1),"")</f>
        <v/>
      </c>
      <c r="J44" s="32" t="str">
        <f>IFERROR(INDEX(ROSTER!$C$24:$C$94,MATCH('8'!$I44,ROSTER!$B$24:$B$150,0),1),"")</f>
        <v/>
      </c>
      <c r="K44" s="32" t="str">
        <f>IFERROR(INDEX(ROSTER!$AK$23:$AK$150,MATCH('8'!$I44,ROSTER!$B$23:$B$150,0),1),"")</f>
        <v/>
      </c>
      <c r="L44" s="32" t="str">
        <f>IFERROR(INDEX(ROSTER!$AL$23:$AL$150,MATCH('8'!$I44,ROSTER!$B$23:$B$150,0),1),"")</f>
        <v/>
      </c>
      <c r="M44" s="32"/>
    </row>
    <row r="45" spans="1:13" ht="23.25" customHeight="1">
      <c r="A45" s="32" t="str">
        <f t="shared" si="9"/>
        <v/>
      </c>
      <c r="B45" s="32" t="str" cm="1">
        <f t="array" ref="B45">IFERROR(INDEX(ROSTER!$B$24:$B$150,MATCH(1,INDEX(($B$24=ROSTER!K$24:K$150)*(COUNTIFS(B$7:B44,ROSTER!$B$24:$B$150)=0),0,1),0),1),"")</f>
        <v/>
      </c>
      <c r="C45" s="32" t="str">
        <f>IFERROR(INDEX(ROSTER!$C$24:$C$94,MATCH('8'!$B45,ROSTER!$B$24:$B$150,0),1),"")</f>
        <v/>
      </c>
      <c r="D45" s="32" t="str">
        <f>IFERROR(INDEX(ROSTER!$AK$23:$AK$150,MATCH('8'!$B45,ROSTER!$B$23:$B$150,0),1),"")</f>
        <v/>
      </c>
      <c r="E45" s="32" t="str">
        <f>IFERROR(INDEX(ROSTER!$AL$23:$AL$150,MATCH('8'!$B45,ROSTER!$B$23:$B$150,0),1),"")</f>
        <v/>
      </c>
      <c r="F45" s="32"/>
      <c r="G45" s="29"/>
      <c r="H45" s="32" t="str">
        <f t="shared" si="4"/>
        <v/>
      </c>
      <c r="I45" s="32" t="str" cm="1">
        <f t="array" ref="I45">IFERROR(INDEX(ROSTER!$B$24:$B$150,MATCH(1,INDEX(($I$7=ROSTER!K$24:K$150)*(COUNTIFS(I$7:I44,ROSTER!$B$24:$B$150)=0),0,1),0),1),"")</f>
        <v/>
      </c>
      <c r="J45" s="32" t="str">
        <f>IFERROR(INDEX(ROSTER!$C$24:$C$94,MATCH('8'!$I45,ROSTER!$B$24:$B$150,0),1),"")</f>
        <v/>
      </c>
      <c r="K45" s="32" t="str">
        <f>IFERROR(INDEX(ROSTER!$AK$23:$AK$150,MATCH('8'!$I45,ROSTER!$B$23:$B$150,0),1),"")</f>
        <v/>
      </c>
      <c r="L45" s="32" t="str">
        <f>IFERROR(INDEX(ROSTER!$AL$23:$AL$150,MATCH('8'!$I45,ROSTER!$B$23:$B$150,0),1),"")</f>
        <v/>
      </c>
      <c r="M45" s="318"/>
    </row>
    <row r="46" spans="1:13" ht="14.4">
      <c r="A46" s="32" t="str">
        <f t="shared" si="9"/>
        <v/>
      </c>
      <c r="B46" s="32" t="str" cm="1">
        <f t="array" ref="B46">IFERROR(INDEX(ROSTER!$B$24:$B$150,MATCH(1,INDEX(($B$24=ROSTER!K$24:K$150)*(COUNTIFS(B$7:B45,ROSTER!$B$24:$B$150)=0),0,1),0),1),"")</f>
        <v/>
      </c>
      <c r="C46" s="32" t="str">
        <f>IFERROR(INDEX(ROSTER!$C$24:$C$94,MATCH('8'!$B46,ROSTER!$B$24:$B$150,0),1),"")</f>
        <v/>
      </c>
      <c r="D46" s="32" t="str">
        <f>IFERROR(INDEX(ROSTER!$AK$23:$AK$150,MATCH('8'!$B46,ROSTER!$B$23:$B$150,0),1),"")</f>
        <v/>
      </c>
      <c r="E46" s="32" t="str">
        <f>IFERROR(INDEX(ROSTER!$AL$23:$AL$150,MATCH('8'!$B46,ROSTER!$B$23:$B$150,0),1),"")</f>
        <v/>
      </c>
      <c r="F46" s="32"/>
      <c r="G46" s="29"/>
      <c r="H46" s="32" t="str">
        <f t="shared" si="4"/>
        <v/>
      </c>
      <c r="I46" s="32" t="str" cm="1">
        <f t="array" ref="I46">IFERROR(INDEX(ROSTER!$B$24:$B$150,MATCH(1,INDEX(($I$7=ROSTER!K$24:K$150)*(COUNTIFS(I$7:I45,ROSTER!$B$24:$B$150)=0),0,1),0),1),"")</f>
        <v/>
      </c>
      <c r="J46" s="32" t="str">
        <f>IFERROR(INDEX(ROSTER!$C$24:$C$94,MATCH('8'!$I46,ROSTER!$B$24:$B$150,0),1),"")</f>
        <v/>
      </c>
      <c r="K46" s="32" t="str">
        <f>IFERROR(INDEX(ROSTER!$AK$23:$AK$150,MATCH('8'!$I46,ROSTER!$B$23:$B$150,0),1),"")</f>
        <v/>
      </c>
      <c r="L46" s="32" t="str">
        <f>IFERROR(INDEX(ROSTER!$AL$23:$AL$150,MATCH('8'!$I46,ROSTER!$B$23:$B$150,0),1),"")</f>
        <v/>
      </c>
      <c r="M46" s="32"/>
    </row>
    <row r="47" spans="1:13" ht="14.4">
      <c r="A47" s="32" t="str">
        <f t="shared" si="9"/>
        <v/>
      </c>
      <c r="B47" s="32" t="str" cm="1">
        <f t="array" ref="B47">IFERROR(INDEX(ROSTER!$B$24:$B$150,MATCH(1,INDEX(($B$24=ROSTER!K$24:K$150)*(COUNTIFS(B$7:B46,ROSTER!$B$24:$B$150)=0),0,1),0),1),"")</f>
        <v/>
      </c>
      <c r="C47" s="32" t="str">
        <f>IFERROR(INDEX(ROSTER!$C$24:$C$94,MATCH('8'!$B47,ROSTER!$B$24:$B$150,0),1),"")</f>
        <v/>
      </c>
      <c r="D47" s="32" t="str">
        <f>IFERROR(INDEX(ROSTER!$AK$23:$AK$150,MATCH('8'!$B47,ROSTER!$B$23:$B$150,0),1),"")</f>
        <v/>
      </c>
      <c r="E47" s="32" t="str">
        <f>IFERROR(INDEX(ROSTER!$AL$23:$AL$150,MATCH('8'!$B47,ROSTER!$B$23:$B$150,0),1),"")</f>
        <v/>
      </c>
      <c r="F47" s="32"/>
      <c r="G47" s="29"/>
      <c r="H47" s="32" t="str">
        <f t="shared" si="4"/>
        <v/>
      </c>
      <c r="I47" s="32" t="str" cm="1">
        <f t="array" ref="I47">IFERROR(INDEX(ROSTER!$B$24:$B$150,MATCH(1,INDEX(($I$7=ROSTER!K$24:K$150)*(COUNTIFS(I$7:I46,ROSTER!$B$24:$B$150)=0),0,1),0),1),"")</f>
        <v/>
      </c>
      <c r="J47" s="32" t="str">
        <f>IFERROR(INDEX(ROSTER!$C$24:$C$94,MATCH('8'!$I47,ROSTER!$B$24:$B$150,0),1),"")</f>
        <v/>
      </c>
      <c r="K47" s="32" t="str">
        <f>IFERROR(INDEX(ROSTER!$AK$23:$AK$150,MATCH('8'!$I47,ROSTER!$B$23:$B$150,0),1),"")</f>
        <v/>
      </c>
      <c r="L47" s="32" t="str">
        <f>IFERROR(INDEX(ROSTER!$AL$23:$AL$150,MATCH('8'!$I47,ROSTER!$B$23:$B$150,0),1),"")</f>
        <v/>
      </c>
      <c r="M47" s="318"/>
    </row>
    <row r="48" spans="1:13" ht="14.4">
      <c r="A48" s="32" t="str">
        <f t="shared" si="9"/>
        <v/>
      </c>
      <c r="B48" s="32" t="str" cm="1">
        <f t="array" ref="B48">IFERROR(INDEX(ROSTER!$B$24:$B$150,MATCH(1,INDEX(($B$24=ROSTER!K$24:K$150)*(COUNTIFS(B$7:B47,ROSTER!$B$24:$B$150)=0),0,1),0),1),"")</f>
        <v/>
      </c>
      <c r="C48" s="32" t="str">
        <f>IFERROR(INDEX(ROSTER!$C$24:$C$94,MATCH('8'!$B48,ROSTER!$B$24:$B$150,0),1),"")</f>
        <v/>
      </c>
      <c r="D48" s="32" t="str">
        <f>IFERROR(INDEX(ROSTER!$AK$23:$AK$150,MATCH('8'!$B48,ROSTER!$B$23:$B$150,0),1),"")</f>
        <v/>
      </c>
      <c r="E48" s="32" t="str">
        <f>IFERROR(INDEX(ROSTER!$AL$23:$AL$150,MATCH('8'!$B48,ROSTER!$B$23:$B$150,0),1),"")</f>
        <v/>
      </c>
      <c r="F48" s="32"/>
      <c r="G48" s="29"/>
      <c r="H48" s="32" t="str">
        <f t="shared" si="4"/>
        <v/>
      </c>
      <c r="I48" s="32" t="str" cm="1">
        <f t="array" ref="I48">IFERROR(INDEX(ROSTER!$B$24:$B$150,MATCH(1,INDEX(($I$7=ROSTER!K$24:K$150)*(COUNTIFS(I$7:I47,ROSTER!$B$24:$B$150)=0),0,1),0),1),"")</f>
        <v/>
      </c>
      <c r="J48" s="32" t="str">
        <f>IFERROR(INDEX(ROSTER!$C$24:$C$94,MATCH('8'!$I48,ROSTER!$B$24:$B$150,0),1),"")</f>
        <v/>
      </c>
      <c r="K48" s="32" t="str">
        <f>IFERROR(INDEX(ROSTER!$AK$23:$AK$150,MATCH('8'!$I48,ROSTER!$B$23:$B$150,0),1),"")</f>
        <v/>
      </c>
      <c r="L48" s="32" t="str">
        <f>IFERROR(INDEX(ROSTER!$AL$23:$AL$150,MATCH('8'!$I48,ROSTER!$B$23:$B$150,0),1),"")</f>
        <v/>
      </c>
      <c r="M48" s="32"/>
    </row>
    <row r="49" spans="5:7" ht="14.4">
      <c r="E49" s="1"/>
      <c r="F49" s="1"/>
      <c r="G49" s="35"/>
    </row>
    <row r="50" spans="5:7" ht="14.4">
      <c r="E50" s="1"/>
      <c r="F50" s="1"/>
      <c r="G50" s="35"/>
    </row>
    <row r="51" spans="5:7" ht="14.4">
      <c r="E51" s="1"/>
      <c r="F51" s="1"/>
      <c r="G51" s="35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G68" s="35"/>
    </row>
    <row r="69" spans="5:7" ht="14.4">
      <c r="G69" s="35"/>
    </row>
    <row r="70" spans="5:7" ht="14.4">
      <c r="G70" s="35"/>
    </row>
    <row r="71" spans="5:7" ht="14.4">
      <c r="G71" s="35"/>
    </row>
    <row r="72" spans="5:7" ht="14.4">
      <c r="G72" s="35"/>
    </row>
    <row r="73" spans="5:7" ht="14.4">
      <c r="G73" s="35"/>
    </row>
    <row r="74" spans="5:7" ht="14.4">
      <c r="G74" s="35"/>
    </row>
    <row r="75" spans="5:7" ht="14.4">
      <c r="G75" s="35"/>
    </row>
    <row r="76" spans="5:7" ht="14.4">
      <c r="G76" s="35"/>
    </row>
    <row r="77" spans="5:7" ht="14.4">
      <c r="G77" s="35"/>
    </row>
    <row r="78" spans="5:7" ht="14.4">
      <c r="G78" s="35"/>
    </row>
    <row r="79" spans="5:7" ht="14.4">
      <c r="G79" s="35"/>
    </row>
    <row r="80" spans="5:7" ht="14.4">
      <c r="G80" s="35"/>
    </row>
    <row r="81" spans="7:7" ht="14.4">
      <c r="G81" s="35"/>
    </row>
    <row r="82" spans="7:7" ht="14.4">
      <c r="G82" s="35"/>
    </row>
    <row r="83" spans="7:7" ht="14.4">
      <c r="G83" s="35"/>
    </row>
    <row r="84" spans="7:7" ht="14.4">
      <c r="G84" s="35"/>
    </row>
    <row r="85" spans="7:7" ht="14.4">
      <c r="G85" s="35"/>
    </row>
    <row r="86" spans="7:7" ht="14.4">
      <c r="G86" s="35"/>
    </row>
    <row r="87" spans="7:7" ht="14.4">
      <c r="G87" s="35"/>
    </row>
    <row r="88" spans="7:7" ht="14.4">
      <c r="G88" s="36"/>
    </row>
    <row r="89" spans="7:7" ht="14.4">
      <c r="G89" s="36"/>
    </row>
    <row r="90" spans="7:7" ht="14.4">
      <c r="G90" s="36"/>
    </row>
    <row r="91" spans="7:7" ht="14.4">
      <c r="G91" s="36"/>
    </row>
    <row r="92" spans="7:7" ht="14.4">
      <c r="G92" s="36"/>
    </row>
    <row r="93" spans="7:7" ht="14.4"/>
    <row r="94" spans="7:7" ht="14.4"/>
    <row r="95" spans="7:7" ht="14.4"/>
  </sheetData>
  <protectedRanges>
    <protectedRange sqref="B7 F7 I7 L7 I18 B20 B27" name="Range1"/>
  </protectedRanges>
  <mergeCells count="9">
    <mergeCell ref="B27:C27"/>
    <mergeCell ref="A1:E1"/>
    <mergeCell ref="F1:H1"/>
    <mergeCell ref="A2:M2"/>
    <mergeCell ref="E3:F3"/>
    <mergeCell ref="B7:C7"/>
    <mergeCell ref="I7:J7"/>
    <mergeCell ref="I18:J18"/>
    <mergeCell ref="B20:C20"/>
  </mergeCells>
  <phoneticPr fontId="157" type="noConversion"/>
  <conditionalFormatting sqref="A8:E16 A17:C18 B19:C19 A19:A20 A21:C26 A27 A28:C35">
    <cfRule type="expression" dxfId="153" priority="49">
      <formula>MOD(ROW(A8),2)=0</formula>
    </cfRule>
  </conditionalFormatting>
  <conditionalFormatting sqref="A36:E48">
    <cfRule type="expression" dxfId="152" priority="45">
      <formula>MOD(ROW(A36),2)=0</formula>
    </cfRule>
  </conditionalFormatting>
  <conditionalFormatting sqref="D17:E35">
    <cfRule type="expression" dxfId="151" priority="48">
      <formula>MOD(ROW(D17),2)=0</formula>
    </cfRule>
  </conditionalFormatting>
  <conditionalFormatting sqref="F8 F10:F12">
    <cfRule type="expression" dxfId="150" priority="37">
      <formula>MOD(ROW(F8),2)=0</formula>
    </cfRule>
  </conditionalFormatting>
  <conditionalFormatting sqref="F14:F18">
    <cfRule type="expression" dxfId="149" priority="1">
      <formula>MOD(ROW(F14),2)=0</formula>
    </cfRule>
  </conditionalFormatting>
  <conditionalFormatting sqref="F20:F48">
    <cfRule type="expression" dxfId="148" priority="8">
      <formula>MOD(ROW(F20),2)=0</formula>
    </cfRule>
  </conditionalFormatting>
  <conditionalFormatting sqref="H8:L8">
    <cfRule type="expression" dxfId="147" priority="44">
      <formula>MOD(ROW(H8),2)=0</formula>
    </cfRule>
  </conditionalFormatting>
  <conditionalFormatting sqref="H10:L10">
    <cfRule type="expression" dxfId="146" priority="43">
      <formula>MOD(ROW(H10),2)=0</formula>
    </cfRule>
  </conditionalFormatting>
  <conditionalFormatting sqref="H12:L17 H18 K18:L18 H19:L26 J27:L33 H27:H35 K34:L35 H36:L48">
    <cfRule type="expression" dxfId="145" priority="42">
      <formula>MOD(ROW(H12),2)=0</formula>
    </cfRule>
  </conditionalFormatting>
  <conditionalFormatting sqref="M8:M34">
    <cfRule type="expression" dxfId="144" priority="2">
      <formula>MOD(ROW(M8),2)=0</formula>
    </cfRule>
  </conditionalFormatting>
  <conditionalFormatting sqref="M36 M38 M40 M42 M44 M46 M48">
    <cfRule type="expression" dxfId="143" priority="18">
      <formula>MOD(ROW(M36),2)=0</formula>
    </cfRule>
  </conditionalFormatting>
  <pageMargins left="0.7" right="0.7" top="0.75" bottom="0.75" header="0.3" footer="0.3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tabColor rgb="FFFFFF00"/>
  </sheetPr>
  <dimension ref="A1:XFA68"/>
  <sheetViews>
    <sheetView zoomScale="37" zoomScaleNormal="80" workbookViewId="0">
      <selection activeCell="O44" sqref="O44"/>
    </sheetView>
  </sheetViews>
  <sheetFormatPr defaultColWidth="9" defaultRowHeight="23.25" customHeight="1"/>
  <cols>
    <col min="1" max="1" width="6" style="1" customWidth="1"/>
    <col min="2" max="2" width="27.6640625" style="1" customWidth="1"/>
    <col min="3" max="3" width="22.6640625" style="1" customWidth="1"/>
    <col min="4" max="4" width="16.44140625" style="1" customWidth="1"/>
    <col min="5" max="5" width="25.77734375" style="2" customWidth="1"/>
    <col min="6" max="6" width="27.44140625" style="2" customWidth="1"/>
    <col min="7" max="7" width="2.5546875" style="1" customWidth="1"/>
    <col min="8" max="8" width="4.44140625" style="1" customWidth="1"/>
    <col min="9" max="9" width="28" style="1" customWidth="1"/>
    <col min="10" max="10" width="21.5546875" style="1" customWidth="1"/>
    <col min="11" max="11" width="11.5546875" style="1" customWidth="1"/>
    <col min="12" max="12" width="18.6640625" style="1" customWidth="1"/>
    <col min="13" max="13" width="20.109375" style="1" customWidth="1"/>
    <col min="14" max="14" width="19" style="88" customWidth="1"/>
    <col min="15" max="15" width="13.44140625" style="1" customWidth="1"/>
    <col min="16" max="16384" width="9" style="1"/>
  </cols>
  <sheetData>
    <row r="1" spans="1:15" ht="66" customHeight="1">
      <c r="A1" s="662"/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1"/>
    </row>
    <row r="3" spans="1:15" ht="23.25" customHeight="1">
      <c r="A3" s="5" t="s">
        <v>255</v>
      </c>
      <c r="B3" s="38" t="str">
        <f>LEFT(VLOOKUP("A*",ROSTER!L24:L70,1,0),4)</f>
        <v>A863</v>
      </c>
      <c r="C3" s="7"/>
      <c r="D3" s="8"/>
      <c r="E3" s="666">
        <f>ROSTER!L24</f>
        <v>46151</v>
      </c>
      <c r="F3" s="666"/>
      <c r="G3" s="9"/>
      <c r="I3" s="278" t="s">
        <v>351</v>
      </c>
      <c r="J3" s="322" t="s">
        <v>27</v>
      </c>
      <c r="K3" s="280" t="s">
        <v>258</v>
      </c>
      <c r="L3" s="323" t="s">
        <v>32</v>
      </c>
      <c r="N3" s="1"/>
    </row>
    <row r="4" spans="1:15" ht="16.8">
      <c r="A4" s="286">
        <v>3</v>
      </c>
      <c r="B4" s="287" t="s">
        <v>257</v>
      </c>
      <c r="C4" s="324" t="str">
        <f>INDEX(ROSTER!$B$25:$B$150,MATCH("*FM*",ROSTER!L$25:L$227,0),1)</f>
        <v>Hứa Quang Trung</v>
      </c>
      <c r="D4" s="289" t="s">
        <v>258</v>
      </c>
      <c r="E4" s="290" t="str">
        <f>INDEX(ROSTER!$AL$25:$AL$211,MATCH('9'!C4,ROSTER!$B$25:$B$150,0),1)</f>
        <v>0937387889</v>
      </c>
      <c r="F4" s="305" t="s">
        <v>259</v>
      </c>
      <c r="G4" s="292"/>
      <c r="H4" s="293"/>
      <c r="I4" s="294" t="s">
        <v>260</v>
      </c>
      <c r="J4" s="288" t="str">
        <f>INDEX(ROSTER!$B$25:$B$150,MATCH("*TECH*",ROSTER!L$25:L$227,0),1)</f>
        <v>Huỳnh Tố Như</v>
      </c>
      <c r="K4" s="295" t="s">
        <v>258</v>
      </c>
      <c r="L4" s="296" t="str">
        <f>INDEX(ROSTER!$AL$25:$AL$211,MATCH('9'!J4,ROSTER!$B$25:$B$150,0),1)</f>
        <v>0702785789</v>
      </c>
      <c r="M4" s="306"/>
      <c r="N4" s="306"/>
    </row>
    <row r="5" spans="1:15" ht="16.8">
      <c r="A5" s="286"/>
      <c r="B5" s="294" t="s">
        <v>262</v>
      </c>
      <c r="C5" s="288" t="str">
        <f>INDEX(ROSTER!$B$25:$B$150,MATCH("*QC*",ROSTER!L$25:L$227,0),1)</f>
        <v>Trần Phương</v>
      </c>
      <c r="D5" s="295" t="s">
        <v>258</v>
      </c>
      <c r="E5" s="298">
        <f>INDEX(ROSTER!$AL$25:$AL$211,MATCH('9'!C5,ROSTER!$B$25:$B$150,0),1)</f>
        <v>84986222241</v>
      </c>
      <c r="F5" s="291"/>
      <c r="G5" s="292"/>
      <c r="H5" s="293"/>
      <c r="I5" s="294" t="s">
        <v>263</v>
      </c>
      <c r="J5" s="288" t="str">
        <f>INDEX(ROSTER!$B$25:$B$150,MATCH("*PPC*",ROSTER!L$25:L$227,0),1)</f>
        <v>Vũ Tuấn Tú</v>
      </c>
      <c r="K5" s="295" t="s">
        <v>258</v>
      </c>
      <c r="L5" s="296" t="str">
        <f>INDEX(ROSTER!$AL$25:$AL$211,MATCH('9'!J5,ROSTER!$B$25:$B$150,0),1)</f>
        <v>0774768007</v>
      </c>
      <c r="M5" s="306"/>
      <c r="N5" s="306"/>
    </row>
    <row r="6" spans="1:15" ht="16.8">
      <c r="A6" s="299" t="s">
        <v>264</v>
      </c>
      <c r="B6" s="300" t="s">
        <v>265</v>
      </c>
      <c r="C6" s="300" t="s">
        <v>266</v>
      </c>
      <c r="D6" s="299" t="s">
        <v>267</v>
      </c>
      <c r="E6" s="299" t="s">
        <v>268</v>
      </c>
      <c r="F6" s="299" t="s">
        <v>269</v>
      </c>
      <c r="G6" s="301"/>
      <c r="H6" s="299" t="s">
        <v>264</v>
      </c>
      <c r="I6" s="299" t="s">
        <v>265</v>
      </c>
      <c r="J6" s="299" t="s">
        <v>266</v>
      </c>
      <c r="K6" s="299" t="s">
        <v>267</v>
      </c>
      <c r="L6" s="299" t="s">
        <v>268</v>
      </c>
      <c r="M6" s="299" t="s">
        <v>269</v>
      </c>
      <c r="N6" s="306"/>
    </row>
    <row r="7" spans="1:15" ht="14.4" customHeight="1">
      <c r="A7" s="302"/>
      <c r="B7" s="692" t="str">
        <f>$B$3&amp;"-128"</f>
        <v>A863-128</v>
      </c>
      <c r="C7" s="694"/>
      <c r="D7" s="325"/>
      <c r="E7" s="325"/>
      <c r="F7" s="326"/>
      <c r="G7" s="301"/>
      <c r="H7" s="302"/>
      <c r="I7" s="700" t="str">
        <f>$B$3&amp;"-34567"</f>
        <v>A863-34567</v>
      </c>
      <c r="J7" s="701"/>
      <c r="K7" s="315"/>
      <c r="L7" s="315"/>
      <c r="M7" s="305"/>
      <c r="N7" s="306"/>
      <c r="O7" s="43" t="s">
        <v>261</v>
      </c>
    </row>
    <row r="8" spans="1:15" ht="14.4" customHeight="1">
      <c r="A8" s="305">
        <f>IF(B8="","",ROW(A1))</f>
        <v>1</v>
      </c>
      <c r="B8" s="305" t="str" cm="1">
        <f t="array" ref="B8">IFERROR(INDEX(ROSTER!$B$24:$B$150,MATCH(1,INDEX(($B$7=ROSTER!L$24:L$150)*(COUNTIFS(B$7:B7,ROSTER!$B$24:$B$150)=0),0,1),0),1),"")</f>
        <v>Hồ Sĩ Út</v>
      </c>
      <c r="C8" s="305" t="str">
        <f>IFERROR(INDEX(ROSTER!$C$24:$C$150,MATCH($B8,ROSTER!$B$24:$B$150,0),1),"")</f>
        <v>VAE02854</v>
      </c>
      <c r="D8" s="305" t="str">
        <f>IFERROR(INDEX(ROSTER!$AK$23:$AK$150,MATCH('9'!$B8,ROSTER!$B$23:$B$150,0),1),"")</f>
        <v>B1 787</v>
      </c>
      <c r="E8" s="305" t="str">
        <f>IFERROR(INDEX(ROSTER!$AL$23:$AL$150,MATCH('9'!$B8,ROSTER!$B$23:$B$150,0),1),"")</f>
        <v>0344242223</v>
      </c>
      <c r="F8" s="305" t="s">
        <v>270</v>
      </c>
      <c r="G8" s="301"/>
      <c r="H8" s="305">
        <f>IF(I8="","",ROW(A1))</f>
        <v>1</v>
      </c>
      <c r="I8" s="305" t="str" cm="1">
        <f t="array" ref="I8">IFERROR(INDEX(ROSTER!$B$24:$B$150,MATCH(1,INDEX(($I$7=ROSTER!L$24:L$150)*(COUNTIFS(I$7:I7,ROSTER!$B$24:$B$150)=0),0,1),0),1),"")</f>
        <v>Nguyễn Đức Tuân</v>
      </c>
      <c r="J8" s="305" t="str">
        <f>IFERROR(INDEX(ROSTER!$C$24:$C$150,MATCH('9'!$I8,ROSTER!$B$24:$B$150,0),1),"")</f>
        <v>VAE00732</v>
      </c>
      <c r="K8" s="305" t="str">
        <f>IFERROR(INDEX(ROSTER!$AK$23:$AK$150,MATCH('9'!$I8,ROSTER!$B$23:$B$150,0),1),"")</f>
        <v>B1 B787/ATR/A321</v>
      </c>
      <c r="L8" s="305" t="str">
        <f>IFERROR(INDEX(ROSTER!$AL$23:$AL$150,MATCH('9'!$I8,ROSTER!$B$23:$B$150,0),1),"")</f>
        <v>0979747380</v>
      </c>
      <c r="M8" s="305" t="s">
        <v>609</v>
      </c>
      <c r="N8" s="306"/>
      <c r="O8" s="31" t="s">
        <v>270</v>
      </c>
    </row>
    <row r="9" spans="1:15" ht="14.4" customHeight="1">
      <c r="A9" s="305">
        <f t="shared" ref="A9:A15" si="0">IF(B9="","",ROW(A2))</f>
        <v>2</v>
      </c>
      <c r="B9" s="305" t="str" cm="1">
        <f t="array" ref="B9">IFERROR(INDEX(ROSTER!$B$24:$B$150,MATCH(1,INDEX(($B$7=ROSTER!L$24:L$150)*(COUNTIFS(B$7:B8,ROSTER!$B$24:$B$150)=0),0,1),0),1),"")</f>
        <v>Phạm Minh Tuấn</v>
      </c>
      <c r="C9" s="305" t="str">
        <f>IFERROR(INDEX(ROSTER!$C$24:$C$150,MATCH($B9,ROSTER!$B$24:$B$150,0),1),"")</f>
        <v>VAE00763</v>
      </c>
      <c r="D9" s="305" t="str">
        <f>IFERROR(INDEX(ROSTER!$AK$23:$AK$150,MATCH('9'!$B9,ROSTER!$B$23:$B$150,0),1),"")</f>
        <v>QM 787</v>
      </c>
      <c r="E9" s="305" t="str">
        <f>IFERROR(INDEX(ROSTER!$AL$23:$AL$150,MATCH('9'!$B9,ROSTER!$B$23:$B$150,0),1),"")</f>
        <v>0903128278</v>
      </c>
      <c r="F9" s="307"/>
      <c r="G9" s="301"/>
      <c r="H9" s="305">
        <f t="shared" ref="H9:H14" si="1">IF(I9="","",ROW(A2))</f>
        <v>2</v>
      </c>
      <c r="I9" s="305" t="str" cm="1">
        <f t="array" ref="I9">IFERROR(INDEX(ROSTER!$B$24:$B$150,MATCH(1,INDEX(($I$7=ROSTER!L$24:L$150)*(COUNTIFS(I$7:I8,ROSTER!$B$24:$B$150)=0),0,1),0),1),"")</f>
        <v>Dương Viết Trìu</v>
      </c>
      <c r="J9" s="305" t="str">
        <f>IFERROR(INDEX(ROSTER!$C$24:$C$150,MATCH('9'!$I9,ROSTER!$B$24:$B$150,0),1),"")</f>
        <v>VAE03250</v>
      </c>
      <c r="K9" s="305" t="str">
        <f>IFERROR(INDEX(ROSTER!$AK$23:$AK$150,MATCH('9'!$I9,ROSTER!$B$23:$B$150,0),1),"")</f>
        <v>B1 B787/A321</v>
      </c>
      <c r="L9" s="305" t="str">
        <f>IFERROR(INDEX(ROSTER!$AL$23:$AL$150,MATCH('9'!$I9,ROSTER!$B$23:$B$150,0),1),"")</f>
        <v>0983990518</v>
      </c>
      <c r="M9" s="305" t="s">
        <v>610</v>
      </c>
      <c r="N9" s="306"/>
      <c r="O9" s="31" t="s">
        <v>271</v>
      </c>
    </row>
    <row r="10" spans="1:15" ht="14.4" customHeight="1">
      <c r="A10" s="305">
        <f t="shared" si="0"/>
        <v>3</v>
      </c>
      <c r="B10" s="305" t="str" cm="1">
        <f t="array" ref="B10">IFERROR(INDEX(ROSTER!$B$24:$B$150,MATCH(1,INDEX(($B$7=ROSTER!L$24:L$150)*(COUNTIFS(B$7:B9,ROSTER!$B$24:$B$150)=0),0,1),0),1),"")</f>
        <v>Đoàn Mạnh Quyết</v>
      </c>
      <c r="C10" s="305" t="str">
        <f>IFERROR(INDEX(ROSTER!$C$24:$C$150,MATCH($B10,ROSTER!$B$24:$B$150,0),1),"")</f>
        <v>VAE00521</v>
      </c>
      <c r="D10" s="305" t="str">
        <f>IFERROR(INDEX(ROSTER!$AK$23:$AK$150,MATCH('9'!$B10,ROSTER!$B$23:$B$150,0),1),"")</f>
        <v>QM 787</v>
      </c>
      <c r="E10" s="305" t="str">
        <f>IFERROR(INDEX(ROSTER!$AL$23:$AL$150,MATCH('9'!$B10,ROSTER!$B$23:$B$150,0),1),"")</f>
        <v>0979789920</v>
      </c>
      <c r="F10" s="305"/>
      <c r="G10" s="301"/>
      <c r="H10" s="305">
        <f t="shared" si="1"/>
        <v>3</v>
      </c>
      <c r="I10" s="305" t="str" cm="1">
        <f t="array" ref="I10">IFERROR(INDEX(ROSTER!$B$24:$B$150,MATCH(1,INDEX(($I$7=ROSTER!L$24:L$150)*(COUNTIFS(I$7:I9,ROSTER!$B$24:$B$150)=0),0,1),0),1),"")</f>
        <v>Võ Tiến Dũng</v>
      </c>
      <c r="J10" s="305" t="str">
        <f>IFERROR(INDEX(ROSTER!$C$24:$C$150,MATCH('9'!$I10,ROSTER!$B$24:$B$150,0),1),"")</f>
        <v>VAE00749</v>
      </c>
      <c r="K10" s="305" t="str">
        <f>IFERROR(INDEX(ROSTER!$AK$23:$AK$150,MATCH('9'!$I10,ROSTER!$B$23:$B$150,0),1),"")</f>
        <v>QM 787</v>
      </c>
      <c r="L10" s="305" t="str">
        <f>IFERROR(INDEX(ROSTER!$AL$23:$AL$150,MATCH('9'!$I10,ROSTER!$B$23:$B$150,0),1),"")</f>
        <v>0375121297</v>
      </c>
      <c r="M10" s="305"/>
      <c r="N10" s="306"/>
      <c r="O10" s="31" t="s">
        <v>272</v>
      </c>
    </row>
    <row r="11" spans="1:15" ht="14.4" customHeight="1">
      <c r="A11" s="305">
        <f t="shared" si="0"/>
        <v>4</v>
      </c>
      <c r="B11" s="305" t="str" cm="1">
        <f t="array" ref="B11">IFERROR(INDEX(ROSTER!$B$24:$B$150,MATCH(1,INDEX(($B$7=ROSTER!L$24:L$150)*(COUNTIFS(B$7:B10,ROSTER!$B$24:$B$150)=0),0,1),0),1),"")</f>
        <v>Nguyễn Anh Tuấn</v>
      </c>
      <c r="C11" s="305" t="str">
        <f>IFERROR(INDEX(ROSTER!$C$24:$C$150,MATCH($B11,ROSTER!$B$24:$B$150,0),1),"")</f>
        <v>VAE02373</v>
      </c>
      <c r="D11" s="305" t="str">
        <f>IFERROR(INDEX(ROSTER!$AK$23:$AK$150,MATCH('9'!$B11,ROSTER!$B$23:$B$150,0),1),"")</f>
        <v>QM 787</v>
      </c>
      <c r="E11" s="305" t="str">
        <f>IFERROR(INDEX(ROSTER!$AL$23:$AL$150,MATCH('9'!$B11,ROSTER!$B$23:$B$150,0),1),"")</f>
        <v>0988034352</v>
      </c>
      <c r="F11" s="305"/>
      <c r="G11" s="301"/>
      <c r="H11" s="305">
        <f t="shared" si="1"/>
        <v>4</v>
      </c>
      <c r="I11" s="305" t="str" cm="1">
        <f t="array" ref="I11">IFERROR(INDEX(ROSTER!$B$24:$B$150,MATCH(1,INDEX(($I$7=ROSTER!L$24:L$150)*(COUNTIFS(I$7:I10,ROSTER!$B$24:$B$150)=0),0,1),0),1),"")</f>
        <v>Đặng Quốc  Tú</v>
      </c>
      <c r="J11" s="305" t="str">
        <f>IFERROR(INDEX(ROSTER!$C$24:$C$150,MATCH('9'!$I11,ROSTER!$B$24:$B$150,0),1),"")</f>
        <v>VAE00733</v>
      </c>
      <c r="K11" s="305" t="str">
        <f>IFERROR(INDEX(ROSTER!$AK$23:$AK$150,MATCH('9'!$I11,ROSTER!$B$23:$B$150,0),1),"")</f>
        <v>QM 787</v>
      </c>
      <c r="L11" s="305" t="str">
        <f>IFERROR(INDEX(ROSTER!$AL$23:$AL$150,MATCH('9'!$I11,ROSTER!$B$23:$B$150,0),1),"")</f>
        <v>0988110968</v>
      </c>
      <c r="M11" s="305"/>
      <c r="N11" s="306"/>
      <c r="O11" s="31" t="s">
        <v>273</v>
      </c>
    </row>
    <row r="12" spans="1:15" ht="14.4" customHeight="1">
      <c r="A12" s="305">
        <f t="shared" si="0"/>
        <v>5</v>
      </c>
      <c r="B12" s="305" t="str" cm="1">
        <f t="array" ref="B12">IFERROR(INDEX(ROSTER!$B$24:$B$150,MATCH(1,INDEX(($B$7=ROSTER!L$24:L$150)*(COUNTIFS(B$7:B11,ROSTER!$B$24:$B$150)=0),0,1),0),1),"")</f>
        <v>Phạm Hùng</v>
      </c>
      <c r="C12" s="305" t="str">
        <f>IFERROR(INDEX(ROSTER!$C$24:$C$150,MATCH($B12,ROSTER!$B$24:$B$150,0),1),"")</f>
        <v>VAE01771</v>
      </c>
      <c r="D12" s="305" t="str">
        <f>IFERROR(INDEX(ROSTER!$AK$23:$AK$150,MATCH('9'!$B12,ROSTER!$B$23:$B$150,0),1),"")</f>
        <v>QM AF</v>
      </c>
      <c r="E12" s="305" t="str">
        <f>IFERROR(INDEX(ROSTER!$AL$23:$AL$150,MATCH('9'!$B12,ROSTER!$B$23:$B$150,0),1),"")</f>
        <v>0908489886</v>
      </c>
      <c r="F12" s="305"/>
      <c r="G12" s="301"/>
      <c r="H12" s="305">
        <f t="shared" si="1"/>
        <v>5</v>
      </c>
      <c r="I12" s="305" t="str" cm="1">
        <f t="array" ref="I12">IFERROR(INDEX(ROSTER!$B$24:$B$150,MATCH(1,INDEX(($I$7=ROSTER!L$24:L$150)*(COUNTIFS(I$7:I11,ROSTER!$B$24:$B$150)=0),0,1),0),1),"")</f>
        <v>Đặng Quang Bảo</v>
      </c>
      <c r="J12" s="305" t="str">
        <f>IFERROR(INDEX(ROSTER!$C$24:$C$150,MATCH('9'!$I12,ROSTER!$B$24:$B$150,0),1),"")</f>
        <v>VAE03610</v>
      </c>
      <c r="K12" s="305" t="str">
        <f>IFERROR(INDEX(ROSTER!$AK$23:$AK$150,MATCH('9'!$I12,ROSTER!$B$23:$B$150,0),1),"")</f>
        <v>QM PP</v>
      </c>
      <c r="L12" s="305" t="str">
        <f>IFERROR(INDEX(ROSTER!$AL$23:$AL$150,MATCH('9'!$I12,ROSTER!$B$23:$B$150,0),1),"")</f>
        <v>0326718845</v>
      </c>
      <c r="M12" s="305" t="s">
        <v>607</v>
      </c>
      <c r="N12" s="306"/>
      <c r="O12" s="31"/>
    </row>
    <row r="13" spans="1:15" ht="14.4" customHeight="1">
      <c r="A13" s="305">
        <f t="shared" si="0"/>
        <v>6</v>
      </c>
      <c r="B13" s="305" t="str" cm="1">
        <f t="array" ref="B13">IFERROR(INDEX(ROSTER!$B$24:$B$150,MATCH(1,INDEX(($B$7=ROSTER!L$24:L$150)*(COUNTIFS(B$7:B12,ROSTER!$B$24:$B$150)=0),0,1),0),1),"")</f>
        <v>Nguyễn Văn Thái</v>
      </c>
      <c r="C13" s="305" t="str">
        <f>IFERROR(INDEX(ROSTER!$C$24:$C$150,MATCH($B13,ROSTER!$B$24:$B$150,0),1),"")</f>
        <v>VAE03591</v>
      </c>
      <c r="D13" s="305" t="str">
        <f>IFERROR(INDEX(ROSTER!$AK$23:$AK$150,MATCH('9'!$B13,ROSTER!$B$23:$B$150,0),1),"")</f>
        <v>QM PP</v>
      </c>
      <c r="E13" s="305" t="str">
        <f>IFERROR(INDEX(ROSTER!$AL$23:$AL$150,MATCH('9'!$B13,ROSTER!$B$23:$B$150,0),1),"")</f>
        <v>0938235487</v>
      </c>
      <c r="F13" s="305" t="s">
        <v>607</v>
      </c>
      <c r="G13" s="301"/>
      <c r="H13" s="305">
        <f t="shared" si="1"/>
        <v>6</v>
      </c>
      <c r="I13" s="305" t="str" cm="1">
        <f t="array" ref="I13">IFERROR(INDEX(ROSTER!$B$24:$B$150,MATCH(1,INDEX(($I$7=ROSTER!L$24:L$150)*(COUNTIFS(I$7:I12,ROSTER!$B$24:$B$150)=0),0,1),0),1),"")</f>
        <v>Trần Trung Tín</v>
      </c>
      <c r="J13" s="305" t="str">
        <f>IFERROR(INDEX(ROSTER!$C$24:$C$150,MATCH('9'!$I13,ROSTER!$B$24:$B$150,0),1),"")</f>
        <v>VAE03612</v>
      </c>
      <c r="K13" s="305" t="str">
        <f>IFERROR(INDEX(ROSTER!$AK$23:$AK$150,MATCH('9'!$I13,ROSTER!$B$23:$B$150,0),1),"")</f>
        <v>QM AF</v>
      </c>
      <c r="L13" s="305" t="str">
        <f>IFERROR(INDEX(ROSTER!$AL$23:$AL$150,MATCH('9'!$I13,ROSTER!$B$23:$B$150,0),1),"")</f>
        <v>0834603606</v>
      </c>
      <c r="M13" s="305" t="s">
        <v>607</v>
      </c>
      <c r="N13" s="306"/>
      <c r="O13" s="31"/>
    </row>
    <row r="14" spans="1:15" ht="14.4" customHeight="1">
      <c r="A14" s="305">
        <f t="shared" si="0"/>
        <v>7</v>
      </c>
      <c r="B14" s="305" t="str" cm="1">
        <f t="array" ref="B14">IFERROR(INDEX(ROSTER!$B$24:$B$150,MATCH(1,INDEX(($B$7=ROSTER!L$24:L$150)*(COUNTIFS(B$7:B13,ROSTER!$B$24:$B$150)=0),0,1),0),1),"")</f>
        <v>Vũ Quang Vinh</v>
      </c>
      <c r="C14" s="305" t="str">
        <f>IFERROR(INDEX(ROSTER!$C$24:$C$150,MATCH($B14,ROSTER!$B$24:$B$150,0),1),"")</f>
        <v>VAE03617</v>
      </c>
      <c r="D14" s="305" t="str">
        <f>IFERROR(INDEX(ROSTER!$AK$23:$AK$150,MATCH('9'!$B14,ROSTER!$B$23:$B$150,0),1),"")</f>
        <v>QM AF</v>
      </c>
      <c r="E14" s="305" t="str">
        <f>IFERROR(INDEX(ROSTER!$AL$23:$AL$150,MATCH('9'!$B14,ROSTER!$B$23:$B$150,0),1),"")</f>
        <v>0773781627</v>
      </c>
      <c r="F14" s="305" t="s">
        <v>607</v>
      </c>
      <c r="G14" s="301"/>
      <c r="H14" s="305">
        <f t="shared" si="1"/>
        <v>7</v>
      </c>
      <c r="I14" s="305" t="str" cm="1">
        <f t="array" ref="I14">IFERROR(INDEX(ROSTER!$B$24:$B$150,MATCH(1,INDEX(($I$7=ROSTER!L$24:L$150)*(COUNTIFS(I$7:I13,ROSTER!$B$24:$B$150)=0),0,1),0),1),"")</f>
        <v>Nguyễn Ngọc Đức</v>
      </c>
      <c r="J14" s="305" t="str">
        <f>IFERROR(INDEX(ROSTER!$C$24:$C$150,MATCH('9'!$I14,ROSTER!$B$24:$B$150,0),1),"")</f>
        <v>VAE04023</v>
      </c>
      <c r="K14" s="305" t="str">
        <f>IFERROR(INDEX(ROSTER!$AK$23:$AK$150,MATCH('9'!$I14,ROSTER!$B$23:$B$150,0),1),"")</f>
        <v>MECH</v>
      </c>
      <c r="L14" s="305" t="str">
        <f>IFERROR(INDEX(ROSTER!$AL$23:$AL$150,MATCH('9'!$I14,ROSTER!$B$23:$B$150,0),1),"")</f>
        <v>0825070997</v>
      </c>
      <c r="M14" s="305" t="s">
        <v>607</v>
      </c>
      <c r="N14" s="306"/>
      <c r="O14" s="31"/>
    </row>
    <row r="15" spans="1:15" ht="14.4" customHeight="1">
      <c r="A15" s="305">
        <f t="shared" si="0"/>
        <v>8</v>
      </c>
      <c r="B15" s="305" t="str" cm="1">
        <f t="array" ref="B15">IFERROR(INDEX(ROSTER!$B$24:$B$150,MATCH(1,INDEX(($B$7=ROSTER!L$24:L$150)*(COUNTIFS(B$7:B14,ROSTER!$B$24:$B$150)=0),0,1),0),1),"")</f>
        <v>Trương Vũ Chung</v>
      </c>
      <c r="C15" s="305" t="str">
        <f>IFERROR(INDEX(ROSTER!$C$24:$C$150,MATCH($B15,ROSTER!$B$24:$B$150,0),1),"")</f>
        <v>VAE04026</v>
      </c>
      <c r="D15" s="305" t="str">
        <f>IFERROR(INDEX(ROSTER!$AK$23:$AK$150,MATCH('9'!$B15,ROSTER!$B$23:$B$150,0),1),"")</f>
        <v>MECH</v>
      </c>
      <c r="E15" s="305" t="str">
        <f>IFERROR(INDEX(ROSTER!$AL$23:$AL$150,MATCH('9'!$B15,ROSTER!$B$23:$B$150,0),1),"")</f>
        <v>0394163748</v>
      </c>
      <c r="F15" s="305" t="s">
        <v>607</v>
      </c>
      <c r="G15" s="301"/>
      <c r="H15" s="305">
        <f t="shared" ref="H15:H16" si="2">IF(I15="","",ROW(A8))</f>
        <v>8</v>
      </c>
      <c r="I15" s="305" t="str" cm="1">
        <f t="array" ref="I15">IFERROR(INDEX(ROSTER!$B$24:$B$150,MATCH(1,INDEX(($I$7=ROSTER!L$24:L$150)*(COUNTIFS(I$7:I14,ROSTER!$B$24:$B$150)=0),0,1),0),1),"")</f>
        <v>Lê Trần Thiên Cương</v>
      </c>
      <c r="J15" s="305" t="str">
        <f>IFERROR(INDEX(ROSTER!$C$24:$C$150,MATCH('9'!$I15,ROSTER!$B$24:$B$150,0),1),"")</f>
        <v>VAE04203</v>
      </c>
      <c r="K15" s="305" t="str">
        <f>IFERROR(INDEX(ROSTER!$AK$23:$AK$150,MATCH('9'!$I15,ROSTER!$B$23:$B$150,0),1),"")</f>
        <v>MECH</v>
      </c>
      <c r="L15" s="305" t="str">
        <f>IFERROR(INDEX(ROSTER!$AL$23:$AL$150,MATCH('9'!$I15,ROSTER!$B$23:$B$150,0),1),"")</f>
        <v>0867773318</v>
      </c>
      <c r="M15" s="305" t="s">
        <v>607</v>
      </c>
      <c r="N15" s="306"/>
      <c r="O15" s="31"/>
    </row>
    <row r="16" spans="1:15" ht="14.4" customHeight="1">
      <c r="A16" s="305">
        <f t="shared" ref="A16:A18" si="3">IF(B16="","",ROW(A9))</f>
        <v>9</v>
      </c>
      <c r="B16" s="305" t="str" cm="1">
        <f t="array" ref="B16">IFERROR(INDEX(ROSTER!$B$24:$B$150,MATCH(1,INDEX(($B$7=ROSTER!L$24:L$150)*(COUNTIFS(B$7:B15,ROSTER!$B$24:$B$150)=0),0,1),0),1),"")</f>
        <v>Nguyễn Thành Trung</v>
      </c>
      <c r="C16" s="305" t="str">
        <f>IFERROR(INDEX(ROSTER!$C$24:$C$150,MATCH($B16,ROSTER!$B$24:$B$150,0),1),"")</f>
        <v>VAE04031</v>
      </c>
      <c r="D16" s="305" t="str">
        <f>IFERROR(INDEX(ROSTER!$AK$23:$AK$150,MATCH('9'!$B16,ROSTER!$B$23:$B$150,0),1),"")</f>
        <v>MECH</v>
      </c>
      <c r="E16" s="305" t="str">
        <f>IFERROR(INDEX(ROSTER!$AL$23:$AL$150,MATCH('9'!$B16,ROSTER!$B$23:$B$150,0),1),"")</f>
        <v>0962516841</v>
      </c>
      <c r="F16" s="305" t="s">
        <v>261</v>
      </c>
      <c r="G16" s="301"/>
      <c r="H16" s="305">
        <f t="shared" si="2"/>
        <v>9</v>
      </c>
      <c r="I16" s="305" t="str" cm="1">
        <f t="array" ref="I16">IFERROR(INDEX(ROSTER!$B$24:$B$150,MATCH(1,INDEX(($I$7=ROSTER!L$24:L$150)*(COUNTIFS(I$7:I15,ROSTER!$B$24:$B$150)=0),0,1),0),1),"")</f>
        <v>Phạm Xuân Tùng</v>
      </c>
      <c r="J16" s="305" t="str">
        <f>IFERROR(INDEX(ROSTER!$C$24:$C$150,MATCH('9'!$I16,ROSTER!$B$24:$B$150,0),1),"")</f>
        <v>VAE04204</v>
      </c>
      <c r="K16" s="305" t="str">
        <f>IFERROR(INDEX(ROSTER!$AK$23:$AK$150,MATCH('9'!$I16,ROSTER!$B$23:$B$150,0),1),"")</f>
        <v>MECH</v>
      </c>
      <c r="L16" s="305" t="str">
        <f>IFERROR(INDEX(ROSTER!$AL$23:$AL$150,MATCH('9'!$I16,ROSTER!$B$23:$B$150,0),1),"")</f>
        <v>0328230801</v>
      </c>
      <c r="M16" s="305" t="s">
        <v>261</v>
      </c>
      <c r="N16" s="306"/>
      <c r="O16" s="31"/>
    </row>
    <row r="17" spans="1:1021 1027:2047 2053:3067 3073:4093 4099:5119 5125:6139 6145:7165 7171:8191 8197:9211 9217:10237 10243:11263 11269:12283 12289:13309 13315:14335 14341:15355 15361:16381" ht="14.4" customHeight="1">
      <c r="A17" s="305" t="str">
        <f t="shared" si="3"/>
        <v/>
      </c>
      <c r="B17" s="305" t="str" cm="1">
        <f t="array" ref="B17">IFERROR(INDEX(ROSTER!$B$24:$B$150,MATCH(1,INDEX(($B$7=ROSTER!L$24:L$150)*(COUNTIFS(B$7:B16,ROSTER!$B$24:$B$150)=0),0,1),0),1),"")</f>
        <v/>
      </c>
      <c r="C17" s="305" t="str">
        <f>IFERROR(INDEX(ROSTER!$C$24:$C$150,MATCH($B17,ROSTER!$B$24:$B$150,0),1),"")</f>
        <v/>
      </c>
      <c r="D17" s="305" t="str">
        <f>IFERROR(INDEX(ROSTER!$AK$23:$AK$150,MATCH('9'!$B17,ROSTER!$B$23:$B$150,0),1),"")</f>
        <v/>
      </c>
      <c r="E17" s="305" t="str">
        <f>IFERROR(INDEX(ROSTER!$AL$23:$AL$150,MATCH('9'!$B17,ROSTER!$B$23:$B$150,0),1),"")</f>
        <v/>
      </c>
      <c r="F17" s="305" t="s">
        <v>261</v>
      </c>
      <c r="G17" s="301"/>
      <c r="H17" s="305">
        <f t="shared" ref="H17" si="4">IF(I17="","",ROW(A10))</f>
        <v>10</v>
      </c>
      <c r="I17" s="305" t="str" cm="1">
        <f t="array" ref="I17">IFERROR(INDEX(ROSTER!$B$24:$B$150,MATCH(1,INDEX(($I$7=ROSTER!L$24:L$150)*(COUNTIFS(I$7:I16,ROSTER!$B$24:$B$150)=0),0,1),0),1),"")</f>
        <v>Thân Minh Nguyên</v>
      </c>
      <c r="J17" s="305" t="str">
        <f>IFERROR(INDEX(ROSTER!$C$24:$C$150,MATCH('9'!$I17,ROSTER!$B$24:$B$150,0),1),"")</f>
        <v>VAE04211</v>
      </c>
      <c r="K17" s="305" t="str">
        <f>IFERROR(INDEX(ROSTER!$AK$23:$AK$150,MATCH('9'!$I17,ROSTER!$B$23:$B$150,0),1),"")</f>
        <v>MECH</v>
      </c>
      <c r="L17" s="305" t="str">
        <f>IFERROR(INDEX(ROSTER!$AL$23:$AL$150,MATCH('9'!$I17,ROSTER!$B$23:$B$150,0),1),"")</f>
        <v>0366492128</v>
      </c>
      <c r="M17" s="305" t="s">
        <v>261</v>
      </c>
      <c r="N17" s="306"/>
      <c r="O17" s="31"/>
    </row>
    <row r="18" spans="1:1021 1027:2047 2053:3067 3073:4093 4099:5119 5125:6139 6145:7165 7171:8191 8197:9211 9217:10237 10243:11263 11269:12283 12289:13309 13315:14335 14341:15355 15361:16381" ht="14.4" customHeight="1">
      <c r="A18" s="305" t="str">
        <f t="shared" si="3"/>
        <v/>
      </c>
      <c r="B18" s="305" t="str" cm="1">
        <f t="array" ref="B18">IFERROR(INDEX(ROSTER!$B$24:$B$150,MATCH(1,INDEX(($B$7=ROSTER!L$24:L$150)*(COUNTIFS(B$7:B17,ROSTER!$B$24:$B$150)=0),0,1),0),1),"")</f>
        <v/>
      </c>
      <c r="C18" s="305" t="str">
        <f>IFERROR(INDEX(ROSTER!$C$24:$C$150,MATCH($B18,ROSTER!$B$24:$B$150,0),1),"")</f>
        <v/>
      </c>
      <c r="D18" s="305" t="str">
        <f>IFERROR(INDEX(ROSTER!$AK$23:$AK$150,MATCH('9'!$B18,ROSTER!$B$23:$B$150,0),1),"")</f>
        <v/>
      </c>
      <c r="E18" s="305" t="str">
        <f>IFERROR(INDEX(ROSTER!$AL$23:$AL$150,MATCH('9'!$B18,ROSTER!$B$23:$B$150,0),1),"")</f>
        <v/>
      </c>
      <c r="F18" s="305"/>
      <c r="G18" s="301"/>
      <c r="H18" s="305"/>
      <c r="I18" s="700" t="str">
        <f>$B$3&amp;"-ALL@14H"</f>
        <v>A863-ALL@14H</v>
      </c>
      <c r="J18" s="701"/>
      <c r="K18" s="305" t="str">
        <f>IFERROR(INDEX(ROSTER!$AK$23:$AK$150,MATCH('9'!$I18,ROSTER!$B$23:$B$150,0),1),"")</f>
        <v/>
      </c>
      <c r="L18" s="305" t="str">
        <f>IFERROR(INDEX(ROSTER!$AL$23:$AL$150,MATCH('9'!$I18,ROSTER!$B$23:$B$150,0),1),"")</f>
        <v/>
      </c>
      <c r="M18" s="305"/>
      <c r="N18" s="306"/>
      <c r="O18" s="31"/>
    </row>
    <row r="19" spans="1:1021 1027:2047 2053:3067 3073:4093 4099:5119 5125:6139 6145:7165 7171:8191 8197:9211 9217:10237 10243:11263 11269:12283 12289:13309 13315:14335 14341:15355 15361:16381" ht="14.4" customHeight="1">
      <c r="A19" s="305" t="str">
        <f t="shared" ref="A19:A20" si="5">IF(B19="","",ROW(A12))</f>
        <v/>
      </c>
      <c r="B19" s="305" t="str" cm="1">
        <f t="array" ref="B19">IFERROR(INDEX(ROSTER!$B$24:$B$150,MATCH(1,INDEX(($B$7=ROSTER!L$24:L$150)*(COUNTIFS(B$7:B18,ROSTER!$B$24:$B$150)=0),0,1),0),1),"")</f>
        <v/>
      </c>
      <c r="C19" s="305" t="str">
        <f>IFERROR(INDEX(ROSTER!$C$24:$C$150,MATCH($B19,ROSTER!$B$24:$B$150,0),1),"")</f>
        <v/>
      </c>
      <c r="D19" s="305" t="str">
        <f>IFERROR(INDEX(ROSTER!$AK$23:$AK$150,MATCH('9'!$B19,ROSTER!$B$23:$B$150,0),1),"")</f>
        <v/>
      </c>
      <c r="E19" s="305" t="str">
        <f>IFERROR(INDEX(ROSTER!$AL$23:$AL$150,MATCH('9'!$B19,ROSTER!$B$23:$B$150,0),1),"")</f>
        <v/>
      </c>
      <c r="F19" s="296"/>
      <c r="G19" s="301"/>
      <c r="H19" s="305">
        <f>IF(I19="","",ROW(A1))</f>
        <v>1</v>
      </c>
      <c r="I19" s="305" t="str" cm="1">
        <f t="array" ref="I19">IFERROR(INDEX(ROSTER!$B$24:$B$150,MATCH(1,INDEX(($I$18=ROSTER!L$24:L$150)*(COUNTIFS(I$7:I18,ROSTER!$B$24:$B$150)=0),0,1),0),1),"")</f>
        <v>Phạm Ngọc Anh</v>
      </c>
      <c r="J19" s="305" t="str">
        <f>IFERROR(INDEX(ROSTER!$C$24:$C$150,MATCH('9'!$I19,ROSTER!$B$24:$B$150,0),1),"")</f>
        <v>VAE01348</v>
      </c>
      <c r="K19" s="305" t="str">
        <f>IFERROR(INDEX(ROSTER!$AK$23:$AK$150,MATCH('9'!$I19,ROSTER!$B$23:$B$150,0),1),"")</f>
        <v>B1 787</v>
      </c>
      <c r="L19" s="305" t="str">
        <f>IFERROR(INDEX(ROSTER!$AL$23:$AL$150,MATCH('9'!$I19,ROSTER!$B$23:$B$150,0),1),"")</f>
        <v>0902153933</v>
      </c>
      <c r="M19" s="305" t="s">
        <v>270</v>
      </c>
      <c r="N19" s="306"/>
      <c r="O19" s="31"/>
    </row>
    <row r="20" spans="1:1021 1027:2047 2053:3067 3073:4093 4099:5119 5125:6139 6145:7165 7171:8191 8197:9211 9217:10237 10243:11263 11269:12283 12289:13309 13315:14335 14341:15355 15361:16381" ht="14.4" customHeight="1">
      <c r="A20" s="305" t="str">
        <f t="shared" si="5"/>
        <v/>
      </c>
      <c r="B20" s="305" t="str" cm="1">
        <f t="array" ref="B20">IFERROR(INDEX(ROSTER!$B$24:$B$150,MATCH(1,INDEX(($B$7=ROSTER!L$24:L$150)*(COUNTIFS(B$7:B19,ROSTER!$B$24:$B$150)=0),0,1),0),1),"")</f>
        <v/>
      </c>
      <c r="C20" s="305" t="str">
        <f>IFERROR(INDEX(ROSTER!$C$24:$C$150,MATCH($B20,ROSTER!$B$24:$B$150,0),1),"")</f>
        <v/>
      </c>
      <c r="D20" s="305" t="str">
        <f>IFERROR(INDEX(ROSTER!$AK$23:$AK$150,MATCH('9'!$B20,ROSTER!$B$23:$B$150,0),1),"")</f>
        <v/>
      </c>
      <c r="E20" s="305" t="str">
        <f>IFERROR(INDEX(ROSTER!$AL$23:$AL$150,MATCH('9'!$B20,ROSTER!$B$23:$B$150,0),1),"")</f>
        <v/>
      </c>
      <c r="F20" s="327"/>
      <c r="G20" s="301"/>
      <c r="H20" s="305">
        <f t="shared" ref="H20:H32" si="6">IF(I20="","",ROW(A2))</f>
        <v>2</v>
      </c>
      <c r="I20" s="305" t="str" cm="1">
        <f t="array" ref="I20">IFERROR(INDEX(ROSTER!$B$24:$B$150,MATCH(1,INDEX(($I$18=ROSTER!L$24:L$150)*(COUNTIFS(I$7:I19,ROSTER!$B$24:$B$150)=0),0,1),0),1),"")</f>
        <v>Đoàn Văn Tú</v>
      </c>
      <c r="J20" s="305" t="str">
        <f>IFERROR(INDEX(ROSTER!$C$24:$C$150,MATCH('9'!$I20,ROSTER!$B$24:$B$150,0),1),"")</f>
        <v>VAE00256</v>
      </c>
      <c r="K20" s="305" t="str">
        <f>IFERROR(INDEX(ROSTER!$AK$23:$AK$150,MATCH('9'!$I20,ROSTER!$B$23:$B$150,0),1),"")</f>
        <v>B2 B787/A321</v>
      </c>
      <c r="L20" s="305" t="str">
        <f>IFERROR(INDEX(ROSTER!$AL$23:$AL$150,MATCH('9'!$I20,ROSTER!$B$23:$B$150,0),1),"")</f>
        <v>0917384394</v>
      </c>
      <c r="M20" s="305"/>
      <c r="N20" s="306"/>
      <c r="O20" s="31"/>
    </row>
    <row r="21" spans="1:1021 1027:2047 2053:3067 3073:4093 4099:5119 5125:6139 6145:7165 7171:8191 8197:9211 9217:10237 10243:11263 11269:12283 12289:13309 13315:14335 14341:15355 15361:16381" ht="14.4" customHeight="1">
      <c r="A21" s="305"/>
      <c r="B21" s="303" t="str">
        <f>$B$3&amp;"-AVI"</f>
        <v>A863-AVI</v>
      </c>
      <c r="C21" s="305" t="str">
        <f>IFERROR(INDEX(ROSTER!$C$24:$C$150,MATCH('9'!$B21,ROSTER!$B$24:$B$150,0),1),"")</f>
        <v/>
      </c>
      <c r="D21" s="305" t="str">
        <f>IFERROR(INDEX(ROSTER!$AK$23:$AK$150,MATCH('9'!$B21,ROSTER!$B$23:$B$150,0),1),"")</f>
        <v/>
      </c>
      <c r="E21" s="305" t="str">
        <f>IFERROR(INDEX(ROSTER!$AL$23:$AL$150,MATCH('9'!$B21,ROSTER!$B$23:$B$150,0),1),"")</f>
        <v/>
      </c>
      <c r="F21" s="305"/>
      <c r="G21" s="301"/>
      <c r="H21" s="305">
        <f t="shared" si="6"/>
        <v>3</v>
      </c>
      <c r="I21" s="305" t="str" cm="1">
        <f t="array" ref="I21">IFERROR(INDEX(ROSTER!$B$24:$B$150,MATCH(1,INDEX(($I$18=ROSTER!L$24:L$150)*(COUNTIFS(I$7:I20,ROSTER!$B$24:$B$150)=0),0,1),0),1),"")</f>
        <v>Lê Hà Vinh</v>
      </c>
      <c r="J21" s="305" t="str">
        <f>IFERROR(INDEX(ROSTER!$C$24:$C$150,MATCH('9'!$I21,ROSTER!$B$24:$B$150,0),1),"")</f>
        <v>VAE03603</v>
      </c>
      <c r="K21" s="305" t="str">
        <f>IFERROR(INDEX(ROSTER!$AK$23:$AK$150,MATCH('9'!$I21,ROSTER!$B$23:$B$150,0),1),"")</f>
        <v>QM PP</v>
      </c>
      <c r="L21" s="305" t="str">
        <f>IFERROR(INDEX(ROSTER!$AL$23:$AL$150,MATCH('9'!$I21,ROSTER!$B$23:$B$150,0),1),"")</f>
        <v>0963322827</v>
      </c>
      <c r="M21" s="305"/>
      <c r="N21" s="306"/>
      <c r="O21" s="31"/>
    </row>
    <row r="22" spans="1:1021 1027:2047 2053:3067 3073:4093 4099:5119 5125:6139 6145:7165 7171:8191 8197:9211 9217:10237 10243:11263 11269:12283 12289:13309 13315:14335 14341:15355 15361:16381" ht="14.4" customHeight="1">
      <c r="A22" s="305">
        <f>IF(B22="","",ROW(A1))</f>
        <v>1</v>
      </c>
      <c r="B22" s="305" t="str" cm="1">
        <f t="array" ref="B22">IFERROR(INDEX(ROSTER!$B$24:$B$150,MATCH(1,INDEX(($B$21=ROSTER!L$24:L$150)*(COUNTIFS(B$7:B21,ROSTER!$B$24:$B$150)=0),0,1),0),1),"")</f>
        <v>Phạm Hồng Quân</v>
      </c>
      <c r="C22" s="305" t="str">
        <f>IFERROR(INDEX(ROSTER!$C$24:$C$150,MATCH('9'!$B22,ROSTER!$B$24:$B$150,0),1),"")</f>
        <v>VAE01301</v>
      </c>
      <c r="D22" s="305" t="str">
        <f>IFERROR(INDEX(ROSTER!$AK$23:$AK$150,MATCH('9'!$B22,ROSTER!$B$23:$B$150,0),1),"")</f>
        <v>B2 787</v>
      </c>
      <c r="E22" s="305" t="str">
        <f>IFERROR(INDEX(ROSTER!$AL$23:$AL$150,MATCH('9'!$B22,ROSTER!$B$23:$B$150,0),1),"")</f>
        <v>0983173064</v>
      </c>
      <c r="F22" s="305" t="s">
        <v>270</v>
      </c>
      <c r="G22" s="301"/>
      <c r="H22" s="305">
        <f t="shared" si="6"/>
        <v>4</v>
      </c>
      <c r="I22" s="305" t="str" cm="1">
        <f t="array" ref="I22">IFERROR(INDEX(ROSTER!$B$24:$B$150,MATCH(1,INDEX(($I$18=ROSTER!L$24:L$150)*(COUNTIFS(I$7:I21,ROSTER!$B$24:$B$150)=0),0,1),0),1),"")</f>
        <v>Nguyễn Mạnh Phố</v>
      </c>
      <c r="J22" s="305" t="str">
        <f>IFERROR(INDEX(ROSTER!$C$24:$C$150,MATCH('9'!$I22,ROSTER!$B$24:$B$150,0),1),"")</f>
        <v>VAE03605</v>
      </c>
      <c r="K22" s="305" t="str">
        <f>IFERROR(INDEX(ROSTER!$AK$23:$AK$150,MATCH('9'!$I22,ROSTER!$B$23:$B$150,0),1),"")</f>
        <v>QM AF</v>
      </c>
      <c r="L22" s="305" t="str">
        <f>IFERROR(INDEX(ROSTER!$AL$23:$AL$150,MATCH('9'!$I22,ROSTER!$B$23:$B$150,0),1),"")</f>
        <v>0829109358</v>
      </c>
      <c r="M22" s="305"/>
      <c r="N22" s="306"/>
      <c r="O22" s="31"/>
    </row>
    <row r="23" spans="1:1021 1027:2047 2053:3067 3073:4093 4099:5119 5125:6139 6145:7165 7171:8191 8197:9211 9217:10237 10243:11263 11269:12283 12289:13309 13315:14335 14341:15355 15361:16381" ht="14.4" customHeight="1">
      <c r="A23" s="305">
        <f t="shared" ref="A23:A27" si="7">IF(B23="","",ROW(A2))</f>
        <v>2</v>
      </c>
      <c r="B23" s="305" t="str" cm="1">
        <f t="array" ref="B23">IFERROR(INDEX(ROSTER!$B$24:$B$150,MATCH(1,INDEX(($B$21=ROSTER!L$24:L$150)*(COUNTIFS(B$7:B22,ROSTER!$B$24:$B$150)=0),0,1),0),1),"")</f>
        <v>Nguyễn Tiến Thịnh</v>
      </c>
      <c r="C23" s="305" t="str">
        <f>IFERROR(INDEX(ROSTER!$C$24:$C$150,MATCH('9'!$B23,ROSTER!$B$24:$B$150,0),1),"")</f>
        <v>VAE02736</v>
      </c>
      <c r="D23" s="305" t="str">
        <f>IFERROR(INDEX(ROSTER!$AK$23:$AK$150,MATCH('9'!$B23,ROSTER!$B$23:$B$150,0),1),"")</f>
        <v>B2 787</v>
      </c>
      <c r="E23" s="305" t="str">
        <f>IFERROR(INDEX(ROSTER!$AL$23:$AL$150,MATCH('9'!$B23,ROSTER!$B$23:$B$150,0),1),"")</f>
        <v>0907669646</v>
      </c>
      <c r="F23" s="305" t="s">
        <v>273</v>
      </c>
      <c r="G23" s="301"/>
      <c r="H23" s="305">
        <f t="shared" si="6"/>
        <v>5</v>
      </c>
      <c r="I23" s="305" t="str" cm="1">
        <f t="array" ref="I23">IFERROR(INDEX(ROSTER!$B$24:$B$150,MATCH(1,INDEX(($I$18=ROSTER!L$24:L$150)*(COUNTIFS(I$7:I22,ROSTER!$B$24:$B$150)=0),0,1),0),1),"")</f>
        <v>Hồ Hoàng Chung</v>
      </c>
      <c r="J23" s="305" t="str">
        <f>IFERROR(INDEX(ROSTER!$C$24:$C$150,MATCH('9'!$I23,ROSTER!$B$24:$B$150,0),1),"")</f>
        <v>VAE04245</v>
      </c>
      <c r="K23" s="305" t="str">
        <f>IFERROR(INDEX(ROSTER!$AK$23:$AK$150,MATCH('9'!$I23,ROSTER!$B$23:$B$150,0),1),"")</f>
        <v>MECH</v>
      </c>
      <c r="L23" s="305" t="str">
        <f>IFERROR(INDEX(ROSTER!$AL$23:$AL$150,MATCH('9'!$I23,ROSTER!$B$23:$B$150,0),1),"")</f>
        <v>0912677545</v>
      </c>
      <c r="M23" s="305"/>
      <c r="N23" s="306"/>
      <c r="O23" s="31"/>
    </row>
    <row r="24" spans="1:1021 1027:2047 2053:3067 3073:4093 4099:5119 5125:6139 6145:7165 7171:8191 8197:9211 9217:10237 10243:11263 11269:12283 12289:13309 13315:14335 14341:15355 15361:16381" ht="14.4" customHeight="1">
      <c r="A24" s="305">
        <f t="shared" si="7"/>
        <v>3</v>
      </c>
      <c r="B24" s="305" t="str" cm="1">
        <f t="array" ref="B24">IFERROR(INDEX(ROSTER!$B$24:$B$150,MATCH(1,INDEX(($B$21=ROSTER!L$24:L$150)*(COUNTIFS(B$7:B23,ROSTER!$B$24:$B$150)=0),0,1),0),1),"")</f>
        <v>Nguyễn Minh Đức</v>
      </c>
      <c r="C24" s="305" t="str">
        <f>IFERROR(INDEX(ROSTER!$C$24:$C$150,MATCH('9'!$B24,ROSTER!$B$24:$B$150,0),1),"")</f>
        <v>VAE04018</v>
      </c>
      <c r="D24" s="305" t="str">
        <f>IFERROR(INDEX(ROSTER!$AK$23:$AK$150,MATCH('9'!$B24,ROSTER!$B$23:$B$150,0),1),"")</f>
        <v xml:space="preserve">EA 787 </v>
      </c>
      <c r="E24" s="305" t="str">
        <f>IFERROR(INDEX(ROSTER!$AL$23:$AL$150,MATCH('9'!$B24,ROSTER!$B$23:$B$150,0),1),"")</f>
        <v>0907548998</v>
      </c>
      <c r="F24" s="305" t="s">
        <v>607</v>
      </c>
      <c r="G24" s="301"/>
      <c r="H24" s="305">
        <f t="shared" si="6"/>
        <v>6</v>
      </c>
      <c r="I24" s="305" t="str" cm="1">
        <f t="array" ref="I24">IFERROR(INDEX(ROSTER!$B$24:$B$150,MATCH(1,INDEX(($I$18=ROSTER!L$24:L$150)*(COUNTIFS(I$7:I23,ROSTER!$B$24:$B$150)=0),0,1),0),1),"")</f>
        <v>Ngô Minh Tuấn</v>
      </c>
      <c r="J24" s="305" t="str">
        <f>IFERROR(INDEX(ROSTER!$C$24:$C$150,MATCH('9'!$I24,ROSTER!$B$24:$B$150,0),1),"")</f>
        <v>VAE04255</v>
      </c>
      <c r="K24" s="305" t="str">
        <f>IFERROR(INDEX(ROSTER!$AK$23:$AK$150,MATCH('9'!$I24,ROSTER!$B$23:$B$150,0),1),"")</f>
        <v>MECH</v>
      </c>
      <c r="L24" s="305" t="str">
        <f>IFERROR(INDEX(ROSTER!$AL$23:$AL$150,MATCH('9'!$I24,ROSTER!$B$23:$B$150,0),1),"")</f>
        <v>0376455036</v>
      </c>
      <c r="M24" s="305" t="s">
        <v>607</v>
      </c>
      <c r="N24" s="306"/>
      <c r="O24" s="31"/>
    </row>
    <row r="25" spans="1:1021 1027:2047 2053:3067 3073:4093 4099:5119 5125:6139 6145:7165 7171:8191 8197:9211 9217:10237 10243:11263 11269:12283 12289:13309 13315:14335 14341:15355 15361:16381" ht="14.4" customHeight="1">
      <c r="A25" s="305">
        <f t="shared" si="7"/>
        <v>4</v>
      </c>
      <c r="B25" s="305" t="str" cm="1">
        <f t="array" ref="B25">IFERROR(INDEX(ROSTER!$B$24:$B$150,MATCH(1,INDEX(($B$21=ROSTER!L$24:L$150)*(COUNTIFS(B$7:B24,ROSTER!$B$24:$B$150)=0),0,1),0),1),"")</f>
        <v>Nguyễn Hữu Hoàng</v>
      </c>
      <c r="C25" s="305" t="str">
        <f>IFERROR(INDEX(ROSTER!$C$24:$C$150,MATCH('9'!$B25,ROSTER!$B$24:$B$150,0),1),"")</f>
        <v>VAE03618</v>
      </c>
      <c r="D25" s="305" t="str">
        <f>IFERROR(INDEX(ROSTER!$AK$23:$AK$150,MATCH('9'!$B25,ROSTER!$B$23:$B$150,0),1),"")</f>
        <v>EA 787/321</v>
      </c>
      <c r="E25" s="305" t="str">
        <f>IFERROR(INDEX(ROSTER!$AL$23:$AL$150,MATCH('9'!$B25,ROSTER!$B$23:$B$150,0),1),"")</f>
        <v>0937919456</v>
      </c>
      <c r="F25" s="305" t="s">
        <v>261</v>
      </c>
      <c r="G25" s="301"/>
      <c r="H25" s="305">
        <f t="shared" si="6"/>
        <v>7</v>
      </c>
      <c r="I25" s="305" t="str" cm="1">
        <f t="array" ref="I25">IFERROR(INDEX(ROSTER!$B$24:$B$150,MATCH(1,INDEX(($I$18=ROSTER!L$24:L$150)*(COUNTIFS(I$7:I24,ROSTER!$B$24:$B$150)=0),0,1),0),1),"")</f>
        <v>Nguyễn Trọng An</v>
      </c>
      <c r="J25" s="305" t="str">
        <f>IFERROR(INDEX(ROSTER!$C$24:$C$150,MATCH('9'!$I25,ROSTER!$B$24:$B$150,0),1),"")</f>
        <v>VAE04249</v>
      </c>
      <c r="K25" s="305" t="str">
        <f>IFERROR(INDEX(ROSTER!$AK$23:$AK$150,MATCH('9'!$I25,ROSTER!$B$23:$B$150,0),1),"")</f>
        <v>MECH</v>
      </c>
      <c r="L25" s="305" t="str">
        <f>IFERROR(INDEX(ROSTER!$AL$23:$AL$150,MATCH('9'!$I25,ROSTER!$B$23:$B$150,0),1),"")</f>
        <v>0982833619</v>
      </c>
      <c r="M25" s="305" t="s">
        <v>607</v>
      </c>
      <c r="N25" s="306"/>
      <c r="O25" s="31"/>
    </row>
    <row r="26" spans="1:1021 1027:2047 2053:3067 3073:4093 4099:5119 5125:6139 6145:7165 7171:8191 8197:9211 9217:10237 10243:11263 11269:12283 12289:13309 13315:14335 14341:15355 15361:16381" ht="14.4" customHeight="1">
      <c r="A26" s="305">
        <f t="shared" si="7"/>
        <v>5</v>
      </c>
      <c r="B26" s="305" t="str" cm="1">
        <f t="array" ref="B26">IFERROR(INDEX(ROSTER!$B$24:$B$150,MATCH(1,INDEX(($B$21=ROSTER!L$24:L$150)*(COUNTIFS(B$7:B25,ROSTER!$B$24:$B$150)=0),0,1),0),1),"")</f>
        <v>Nguyễn Hữu Thắng</v>
      </c>
      <c r="C26" s="305" t="str">
        <f>IFERROR(INDEX(ROSTER!$C$24:$C$150,MATCH('9'!$B26,ROSTER!$B$24:$B$150,0),1),"")</f>
        <v>VAE03620</v>
      </c>
      <c r="D26" s="305" t="str">
        <f>IFERROR(INDEX(ROSTER!$AK$23:$AK$150,MATCH('9'!$B26,ROSTER!$B$23:$B$150,0),1),"")</f>
        <v>EA 787/321</v>
      </c>
      <c r="E26" s="305" t="str">
        <f>IFERROR(INDEX(ROSTER!$AL$23:$AL$150,MATCH('9'!$B26,ROSTER!$B$23:$B$150,0),1),"")</f>
        <v>0865855733</v>
      </c>
      <c r="F26" s="305" t="s">
        <v>261</v>
      </c>
      <c r="G26" s="301"/>
      <c r="H26" s="305">
        <f t="shared" si="6"/>
        <v>8</v>
      </c>
      <c r="I26" s="305" t="str" cm="1">
        <f t="array" ref="I26">IFERROR(INDEX(ROSTER!$B$24:$B$150,MATCH(1,INDEX(($I$18=ROSTER!L$24:L$150)*(COUNTIFS(I$7:I25,ROSTER!$B$24:$B$150)=0),0,1),0),1),"")</f>
        <v>Lê Võ Trường Nhựt</v>
      </c>
      <c r="J26" s="305" t="str">
        <f>IFERROR(INDEX(ROSTER!$C$24:$C$150,MATCH('9'!$I26,ROSTER!$B$24:$B$150,0),1),"")</f>
        <v>VAE04254</v>
      </c>
      <c r="K26" s="305" t="str">
        <f>IFERROR(INDEX(ROSTER!$AK$23:$AK$150,MATCH('9'!$I26,ROSTER!$B$23:$B$150,0),1),"")</f>
        <v>MECH</v>
      </c>
      <c r="L26" s="305" t="str">
        <f>IFERROR(INDEX(ROSTER!$AL$23:$AL$150,MATCH('9'!$I26,ROSTER!$B$23:$B$150,0),1),"")</f>
        <v>0784052950</v>
      </c>
      <c r="M26" s="305" t="s">
        <v>261</v>
      </c>
      <c r="N26" s="306"/>
      <c r="O26" s="31"/>
    </row>
    <row r="27" spans="1:1021 1027:2047 2053:3067 3073:4093 4099:5119 5125:6139 6145:7165 7171:8191 8197:9211 9217:10237 10243:11263 11269:12283 12289:13309 13315:14335 14341:15355 15361:16381" ht="14.4" customHeight="1">
      <c r="A27" s="305" t="str">
        <f t="shared" si="7"/>
        <v/>
      </c>
      <c r="B27" s="305" t="str" cm="1">
        <f t="array" ref="B27">IFERROR(INDEX(ROSTER!$B$24:$B$150,MATCH(1,INDEX(($B$21=ROSTER!L$24:L$150)*(COUNTIFS(B$7:B26,ROSTER!$B$24:$B$150)=0),0,1),0),1),"")</f>
        <v/>
      </c>
      <c r="C27" s="305" t="str">
        <f>IFERROR(INDEX(ROSTER!$C$24:$C$150,MATCH('9'!$B27,ROSTER!$B$24:$B$150,0),1),"")</f>
        <v/>
      </c>
      <c r="D27" s="305" t="str">
        <f>IFERROR(INDEX(ROSTER!$AK$23:$AK$150,MATCH('9'!$B27,ROSTER!$B$23:$B$150,0),1),"")</f>
        <v/>
      </c>
      <c r="E27" s="305" t="str">
        <f>IFERROR(INDEX(ROSTER!$AL$23:$AL$150,MATCH('9'!$B27,ROSTER!$B$23:$B$150,0),1),"")</f>
        <v/>
      </c>
      <c r="F27" s="305" t="str">
        <f>IFERROR(INDEX(ROSTER!$AL$23:$AL$150,MATCH('9'!$B27,ROSTER!$B$23:$B$150,0),1),"")</f>
        <v/>
      </c>
      <c r="G27" s="301"/>
      <c r="H27" s="305">
        <f t="shared" si="6"/>
        <v>9</v>
      </c>
      <c r="I27" s="305" t="str" cm="1">
        <f t="array" ref="I27">IFERROR(INDEX(ROSTER!$B$24:$B$150,MATCH(1,INDEX(($I$18=ROSTER!L$24:L$150)*(COUNTIFS(I$7:I26,ROSTER!$B$24:$B$150)=0),0,1),0),1),"")</f>
        <v>Nguyễn Hoàng Nhật</v>
      </c>
      <c r="J27" s="305" t="str">
        <f>IFERROR(INDEX(ROSTER!$C$24:$C$150,MATCH('9'!$I27,ROSTER!$B$24:$B$150,0),1),"")</f>
        <v>VAE04247</v>
      </c>
      <c r="K27" s="305" t="str">
        <f>IFERROR(INDEX(ROSTER!$AK$23:$AK$150,MATCH('9'!$I27,ROSTER!$B$23:$B$150,0),1),"")</f>
        <v>MECH</v>
      </c>
      <c r="L27" s="305" t="str">
        <f>IFERROR(INDEX(ROSTER!$AL$23:$AL$150,MATCH('9'!$I27,ROSTER!$B$23:$B$150,0),1),"")</f>
        <v>0326807523</v>
      </c>
      <c r="M27" s="305" t="s">
        <v>261</v>
      </c>
      <c r="N27" s="306"/>
      <c r="O27" s="31"/>
    </row>
    <row r="28" spans="1:1021 1027:2047 2053:3067 3073:4093 4099:5119 5125:6139 6145:7165 7171:8191 8197:9211 9217:10237 10243:11263 11269:12283 12289:13309 13315:14335 14341:15355 15361:16381" ht="14.4" customHeight="1">
      <c r="A28" s="562"/>
      <c r="B28" s="562"/>
      <c r="C28" s="562"/>
      <c r="D28" s="562"/>
      <c r="E28" s="562"/>
      <c r="F28" s="562"/>
      <c r="G28" s="301"/>
      <c r="H28" s="562" t="str">
        <f t="shared" si="6"/>
        <v/>
      </c>
      <c r="I28" s="562" t="str" cm="1">
        <f t="array" ref="I28">IFERROR(INDEX(ROSTER!$B$24:$B$150,MATCH(1,INDEX(($I$18=ROSTER!L$24:L$150)*(COUNTIFS(I$7:I27,ROSTER!$B$24:$B$150)=0),0,1),0),1),"")</f>
        <v/>
      </c>
      <c r="J28" s="562" t="str">
        <f>IFERROR(INDEX(ROSTER!$C$24:$C$150,MATCH('9'!$I28,ROSTER!$B$24:$B$150,0),1),"")</f>
        <v/>
      </c>
      <c r="K28" s="562" t="str">
        <f>IFERROR(INDEX(ROSTER!$AK$23:$AK$150,MATCH('9'!$I28,ROSTER!$B$23:$B$150,0),1),"")</f>
        <v/>
      </c>
      <c r="L28" s="562" t="str">
        <f>IFERROR(INDEX(ROSTER!$AL$23:$AL$150,MATCH('9'!$I28,ROSTER!$B$23:$B$150,0),1),"")</f>
        <v/>
      </c>
      <c r="M28" s="565"/>
      <c r="N28" s="306"/>
      <c r="O28" s="31"/>
    </row>
    <row r="29" spans="1:1021 1027:2047 2053:3067 3073:4093 4099:5119 5125:6139 6145:7165 7171:8191 8197:9211 9217:10237 10243:11263 11269:12283 12289:13309 13315:14335 14341:15355 15361:16381" ht="17.55" customHeight="1">
      <c r="A29" s="566"/>
      <c r="B29" s="699" t="s">
        <v>337</v>
      </c>
      <c r="C29" s="699"/>
      <c r="D29" s="567"/>
      <c r="E29" s="567"/>
      <c r="F29" s="567"/>
      <c r="G29" s="301"/>
      <c r="H29" s="568" t="s">
        <v>329</v>
      </c>
      <c r="I29" s="698" t="s">
        <v>292</v>
      </c>
      <c r="J29" s="698"/>
      <c r="K29" s="569"/>
      <c r="L29" s="569"/>
      <c r="M29" s="569" t="s">
        <v>503</v>
      </c>
      <c r="N29" s="306"/>
      <c r="O29" s="31"/>
    </row>
    <row r="30" spans="1:1021 1027:2047 2053:3067 3073:4093 4099:5119 5125:6139 6145:7165 7171:8191 8197:9211 9217:10237 10243:11263 11269:12283 12289:13309 13315:14335 14341:15355 15361:16381" ht="14.4" customHeight="1">
      <c r="A30" s="310">
        <v>1</v>
      </c>
      <c r="B30" s="311" t="s">
        <v>619</v>
      </c>
      <c r="C30" s="311" t="s">
        <v>620</v>
      </c>
      <c r="D30" s="310" t="s">
        <v>174</v>
      </c>
      <c r="E30" s="310">
        <v>772048258</v>
      </c>
      <c r="F30" s="311" t="s">
        <v>291</v>
      </c>
      <c r="G30" s="301"/>
      <c r="H30" s="568">
        <v>1</v>
      </c>
      <c r="I30" s="570" t="s">
        <v>614</v>
      </c>
      <c r="J30" s="570" t="s">
        <v>615</v>
      </c>
      <c r="K30" s="570" t="s">
        <v>330</v>
      </c>
      <c r="L30" s="570">
        <v>703259575</v>
      </c>
      <c r="M30" s="570" t="s">
        <v>331</v>
      </c>
      <c r="N30" s="1"/>
      <c r="O30" s="31"/>
    </row>
    <row r="31" spans="1:1021 1027:2047 2053:3067 3073:4093 4099:5119 5125:6139 6145:7165 7171:8191 8197:9211 9217:10237 10243:11263 11269:12283 12289:13309 13315:14335 14341:15355 15361:16381" s="563" customFormat="1" ht="33.6">
      <c r="A31" s="568">
        <v>2</v>
      </c>
      <c r="B31" s="570" t="s">
        <v>295</v>
      </c>
      <c r="C31" s="570" t="s">
        <v>296</v>
      </c>
      <c r="D31" s="570" t="s">
        <v>293</v>
      </c>
      <c r="E31" s="570">
        <v>919377867</v>
      </c>
      <c r="F31" s="570" t="s">
        <v>621</v>
      </c>
      <c r="G31" s="568"/>
      <c r="H31" s="570">
        <v>2</v>
      </c>
      <c r="I31" s="570" t="s">
        <v>616</v>
      </c>
      <c r="J31" s="570" t="s">
        <v>617</v>
      </c>
      <c r="K31" s="570" t="s">
        <v>357</v>
      </c>
      <c r="L31" s="570">
        <v>988223007</v>
      </c>
      <c r="M31" s="568" t="s">
        <v>336</v>
      </c>
      <c r="S31" s="561"/>
      <c r="Y31" s="561"/>
      <c r="AE31" s="561"/>
      <c r="AK31" s="561"/>
      <c r="AQ31" s="561"/>
      <c r="AW31" s="561"/>
      <c r="BC31" s="561"/>
      <c r="BI31" s="561"/>
      <c r="BO31" s="561"/>
      <c r="BU31" s="561"/>
      <c r="CA31" s="561"/>
      <c r="CG31" s="561"/>
      <c r="CM31" s="561"/>
      <c r="CS31" s="561"/>
      <c r="CY31" s="561"/>
      <c r="DE31" s="561"/>
      <c r="DK31" s="561"/>
      <c r="DQ31" s="561"/>
      <c r="DW31" s="561"/>
      <c r="EC31" s="561"/>
      <c r="EI31" s="561"/>
      <c r="EO31" s="561"/>
      <c r="EU31" s="561"/>
      <c r="FA31" s="561"/>
      <c r="FG31" s="561"/>
      <c r="FM31" s="561"/>
      <c r="FS31" s="561"/>
      <c r="FY31" s="561"/>
      <c r="GE31" s="561"/>
      <c r="GK31" s="561"/>
      <c r="GQ31" s="561"/>
      <c r="GW31" s="561"/>
      <c r="HC31" s="561"/>
      <c r="HI31" s="561"/>
      <c r="HO31" s="561"/>
      <c r="HU31" s="561"/>
      <c r="IA31" s="561"/>
      <c r="IG31" s="561"/>
      <c r="IM31" s="561"/>
      <c r="IS31" s="561"/>
      <c r="IY31" s="561"/>
      <c r="JE31" s="561"/>
      <c r="JK31" s="561"/>
      <c r="JQ31" s="561"/>
      <c r="JW31" s="561"/>
      <c r="KC31" s="561"/>
      <c r="KI31" s="561"/>
      <c r="KO31" s="561"/>
      <c r="KU31" s="561"/>
      <c r="LA31" s="561"/>
      <c r="LG31" s="561"/>
      <c r="LM31" s="561"/>
      <c r="LS31" s="561"/>
      <c r="LY31" s="561"/>
      <c r="ME31" s="561"/>
      <c r="MK31" s="561"/>
      <c r="MQ31" s="561"/>
      <c r="MW31" s="561"/>
      <c r="NC31" s="561"/>
      <c r="NI31" s="561"/>
      <c r="NO31" s="561"/>
      <c r="NU31" s="561"/>
      <c r="OA31" s="561"/>
      <c r="OG31" s="561"/>
      <c r="OM31" s="561"/>
      <c r="OS31" s="561"/>
      <c r="OY31" s="561"/>
      <c r="PE31" s="561"/>
      <c r="PK31" s="561"/>
      <c r="PQ31" s="561"/>
      <c r="PW31" s="561"/>
      <c r="QC31" s="561"/>
      <c r="QI31" s="561"/>
      <c r="QO31" s="561"/>
      <c r="QU31" s="561"/>
      <c r="RA31" s="561"/>
      <c r="RG31" s="561"/>
      <c r="RM31" s="561"/>
      <c r="RS31" s="561"/>
      <c r="RY31" s="561"/>
      <c r="SE31" s="561"/>
      <c r="SK31" s="561"/>
      <c r="SQ31" s="561"/>
      <c r="SW31" s="561"/>
      <c r="TC31" s="561"/>
      <c r="TI31" s="561"/>
      <c r="TO31" s="561"/>
      <c r="TU31" s="561"/>
      <c r="UA31" s="561"/>
      <c r="UG31" s="561"/>
      <c r="UM31" s="561"/>
      <c r="US31" s="561"/>
      <c r="UY31" s="561"/>
      <c r="VE31" s="561"/>
      <c r="VK31" s="561"/>
      <c r="VQ31" s="561"/>
      <c r="VW31" s="561"/>
      <c r="WC31" s="561"/>
      <c r="WI31" s="561"/>
      <c r="WO31" s="561"/>
      <c r="WU31" s="561"/>
      <c r="XA31" s="561"/>
      <c r="XG31" s="561"/>
      <c r="XM31" s="561"/>
      <c r="XS31" s="561"/>
      <c r="XY31" s="561"/>
      <c r="YE31" s="561"/>
      <c r="YK31" s="561"/>
      <c r="YQ31" s="561"/>
      <c r="YW31" s="561"/>
      <c r="ZC31" s="561"/>
      <c r="ZI31" s="561"/>
      <c r="ZO31" s="561"/>
      <c r="ZU31" s="561"/>
      <c r="AAA31" s="561"/>
      <c r="AAG31" s="561"/>
      <c r="AAM31" s="561"/>
      <c r="AAS31" s="561"/>
      <c r="AAY31" s="561"/>
      <c r="ABE31" s="561"/>
      <c r="ABK31" s="561"/>
      <c r="ABQ31" s="561"/>
      <c r="ABW31" s="561"/>
      <c r="ACC31" s="561"/>
      <c r="ACI31" s="561"/>
      <c r="ACO31" s="561"/>
      <c r="ACU31" s="561"/>
      <c r="ADA31" s="561"/>
      <c r="ADG31" s="561"/>
      <c r="ADM31" s="561"/>
      <c r="ADS31" s="561"/>
      <c r="ADY31" s="561"/>
      <c r="AEE31" s="561"/>
      <c r="AEK31" s="561"/>
      <c r="AEQ31" s="561"/>
      <c r="AEW31" s="561"/>
      <c r="AFC31" s="561"/>
      <c r="AFI31" s="561"/>
      <c r="AFO31" s="561"/>
      <c r="AFU31" s="561"/>
      <c r="AGA31" s="561"/>
      <c r="AGG31" s="561"/>
      <c r="AGM31" s="561"/>
      <c r="AGS31" s="561"/>
      <c r="AGY31" s="561"/>
      <c r="AHE31" s="561"/>
      <c r="AHK31" s="561"/>
      <c r="AHQ31" s="561"/>
      <c r="AHW31" s="561"/>
      <c r="AIC31" s="561"/>
      <c r="AII31" s="561"/>
      <c r="AIO31" s="561"/>
      <c r="AIU31" s="561"/>
      <c r="AJA31" s="561"/>
      <c r="AJG31" s="561"/>
      <c r="AJM31" s="561"/>
      <c r="AJS31" s="561"/>
      <c r="AJY31" s="561"/>
      <c r="AKE31" s="561"/>
      <c r="AKK31" s="561"/>
      <c r="AKQ31" s="561"/>
      <c r="AKW31" s="561"/>
      <c r="ALC31" s="561"/>
      <c r="ALI31" s="561"/>
      <c r="ALO31" s="561"/>
      <c r="ALU31" s="561"/>
      <c r="AMA31" s="561"/>
      <c r="AMG31" s="561"/>
      <c r="AMM31" s="561"/>
      <c r="AMS31" s="561"/>
      <c r="AMY31" s="561"/>
      <c r="ANE31" s="561"/>
      <c r="ANK31" s="561"/>
      <c r="ANQ31" s="561"/>
      <c r="ANW31" s="561"/>
      <c r="AOC31" s="561"/>
      <c r="AOI31" s="561"/>
      <c r="AOO31" s="561"/>
      <c r="AOU31" s="561"/>
      <c r="APA31" s="561"/>
      <c r="APG31" s="561"/>
      <c r="APM31" s="561"/>
      <c r="APS31" s="561"/>
      <c r="APY31" s="561"/>
      <c r="AQE31" s="561"/>
      <c r="AQK31" s="561"/>
      <c r="AQQ31" s="561"/>
      <c r="AQW31" s="561"/>
      <c r="ARC31" s="561"/>
      <c r="ARI31" s="561"/>
      <c r="ARO31" s="561"/>
      <c r="ARU31" s="561"/>
      <c r="ASA31" s="561"/>
      <c r="ASG31" s="561"/>
      <c r="ASM31" s="561"/>
      <c r="ASS31" s="561"/>
      <c r="ASY31" s="561"/>
      <c r="ATE31" s="561"/>
      <c r="ATK31" s="561"/>
      <c r="ATQ31" s="561"/>
      <c r="ATW31" s="561"/>
      <c r="AUC31" s="561"/>
      <c r="AUI31" s="561"/>
      <c r="AUO31" s="561"/>
      <c r="AUU31" s="561"/>
      <c r="AVA31" s="561"/>
      <c r="AVG31" s="561"/>
      <c r="AVM31" s="561"/>
      <c r="AVS31" s="561"/>
      <c r="AVY31" s="561"/>
      <c r="AWE31" s="561"/>
      <c r="AWK31" s="561"/>
      <c r="AWQ31" s="561"/>
      <c r="AWW31" s="561"/>
      <c r="AXC31" s="561"/>
      <c r="AXI31" s="561"/>
      <c r="AXO31" s="561"/>
      <c r="AXU31" s="561"/>
      <c r="AYA31" s="561"/>
      <c r="AYG31" s="561"/>
      <c r="AYM31" s="561"/>
      <c r="AYS31" s="561"/>
      <c r="AYY31" s="561"/>
      <c r="AZE31" s="561"/>
      <c r="AZK31" s="561"/>
      <c r="AZQ31" s="561"/>
      <c r="AZW31" s="561"/>
      <c r="BAC31" s="561"/>
      <c r="BAI31" s="561"/>
      <c r="BAO31" s="561"/>
      <c r="BAU31" s="561"/>
      <c r="BBA31" s="561"/>
      <c r="BBG31" s="561"/>
      <c r="BBM31" s="561"/>
      <c r="BBS31" s="561"/>
      <c r="BBY31" s="561"/>
      <c r="BCE31" s="561"/>
      <c r="BCK31" s="561"/>
      <c r="BCQ31" s="561"/>
      <c r="BCW31" s="561"/>
      <c r="BDC31" s="561"/>
      <c r="BDI31" s="561"/>
      <c r="BDO31" s="561"/>
      <c r="BDU31" s="561"/>
      <c r="BEA31" s="561"/>
      <c r="BEG31" s="561"/>
      <c r="BEM31" s="561"/>
      <c r="BES31" s="561"/>
      <c r="BEY31" s="561"/>
      <c r="BFE31" s="561"/>
      <c r="BFK31" s="561"/>
      <c r="BFQ31" s="561"/>
      <c r="BFW31" s="561"/>
      <c r="BGC31" s="561"/>
      <c r="BGI31" s="561"/>
      <c r="BGO31" s="561"/>
      <c r="BGU31" s="561"/>
      <c r="BHA31" s="561"/>
      <c r="BHG31" s="561"/>
      <c r="BHM31" s="561"/>
      <c r="BHS31" s="561"/>
      <c r="BHY31" s="561"/>
      <c r="BIE31" s="561"/>
      <c r="BIK31" s="561"/>
      <c r="BIQ31" s="561"/>
      <c r="BIW31" s="561"/>
      <c r="BJC31" s="561"/>
      <c r="BJI31" s="561"/>
      <c r="BJO31" s="561"/>
      <c r="BJU31" s="561"/>
      <c r="BKA31" s="561"/>
      <c r="BKG31" s="561"/>
      <c r="BKM31" s="561"/>
      <c r="BKS31" s="561"/>
      <c r="BKY31" s="561"/>
      <c r="BLE31" s="561"/>
      <c r="BLK31" s="561"/>
      <c r="BLQ31" s="561"/>
      <c r="BLW31" s="561"/>
      <c r="BMC31" s="561"/>
      <c r="BMI31" s="561"/>
      <c r="BMO31" s="561"/>
      <c r="BMU31" s="561"/>
      <c r="BNA31" s="561"/>
      <c r="BNG31" s="561"/>
      <c r="BNM31" s="561"/>
      <c r="BNS31" s="561"/>
      <c r="BNY31" s="561"/>
      <c r="BOE31" s="561"/>
      <c r="BOK31" s="561"/>
      <c r="BOQ31" s="561"/>
      <c r="BOW31" s="561"/>
      <c r="BPC31" s="561"/>
      <c r="BPI31" s="561"/>
      <c r="BPO31" s="561"/>
      <c r="BPU31" s="561"/>
      <c r="BQA31" s="561"/>
      <c r="BQG31" s="561"/>
      <c r="BQM31" s="561"/>
      <c r="BQS31" s="561"/>
      <c r="BQY31" s="561"/>
      <c r="BRE31" s="561"/>
      <c r="BRK31" s="561"/>
      <c r="BRQ31" s="561"/>
      <c r="BRW31" s="561"/>
      <c r="BSC31" s="561"/>
      <c r="BSI31" s="561"/>
      <c r="BSO31" s="561"/>
      <c r="BSU31" s="561"/>
      <c r="BTA31" s="561"/>
      <c r="BTG31" s="561"/>
      <c r="BTM31" s="561"/>
      <c r="BTS31" s="561"/>
      <c r="BTY31" s="561"/>
      <c r="BUE31" s="561"/>
      <c r="BUK31" s="561"/>
      <c r="BUQ31" s="561"/>
      <c r="BUW31" s="561"/>
      <c r="BVC31" s="561"/>
      <c r="BVI31" s="561"/>
      <c r="BVO31" s="561"/>
      <c r="BVU31" s="561"/>
      <c r="BWA31" s="561"/>
      <c r="BWG31" s="561"/>
      <c r="BWM31" s="561"/>
      <c r="BWS31" s="561"/>
      <c r="BWY31" s="561"/>
      <c r="BXE31" s="561"/>
      <c r="BXK31" s="561"/>
      <c r="BXQ31" s="561"/>
      <c r="BXW31" s="561"/>
      <c r="BYC31" s="561"/>
      <c r="BYI31" s="561"/>
      <c r="BYO31" s="561"/>
      <c r="BYU31" s="561"/>
      <c r="BZA31" s="561"/>
      <c r="BZG31" s="561"/>
      <c r="BZM31" s="561"/>
      <c r="BZS31" s="561"/>
      <c r="BZY31" s="561"/>
      <c r="CAE31" s="561"/>
      <c r="CAK31" s="561"/>
      <c r="CAQ31" s="561"/>
      <c r="CAW31" s="561"/>
      <c r="CBC31" s="561"/>
      <c r="CBI31" s="561"/>
      <c r="CBO31" s="561"/>
      <c r="CBU31" s="561"/>
      <c r="CCA31" s="561"/>
      <c r="CCG31" s="561"/>
      <c r="CCM31" s="561"/>
      <c r="CCS31" s="561"/>
      <c r="CCY31" s="561"/>
      <c r="CDE31" s="561"/>
      <c r="CDK31" s="561"/>
      <c r="CDQ31" s="561"/>
      <c r="CDW31" s="561"/>
      <c r="CEC31" s="561"/>
      <c r="CEI31" s="561"/>
      <c r="CEO31" s="561"/>
      <c r="CEU31" s="561"/>
      <c r="CFA31" s="561"/>
      <c r="CFG31" s="561"/>
      <c r="CFM31" s="561"/>
      <c r="CFS31" s="561"/>
      <c r="CFY31" s="561"/>
      <c r="CGE31" s="561"/>
      <c r="CGK31" s="561"/>
      <c r="CGQ31" s="561"/>
      <c r="CGW31" s="561"/>
      <c r="CHC31" s="561"/>
      <c r="CHI31" s="561"/>
      <c r="CHO31" s="561"/>
      <c r="CHU31" s="561"/>
      <c r="CIA31" s="561"/>
      <c r="CIG31" s="561"/>
      <c r="CIM31" s="561"/>
      <c r="CIS31" s="561"/>
      <c r="CIY31" s="561"/>
      <c r="CJE31" s="561"/>
      <c r="CJK31" s="561"/>
      <c r="CJQ31" s="561"/>
      <c r="CJW31" s="561"/>
      <c r="CKC31" s="561"/>
      <c r="CKI31" s="561"/>
      <c r="CKO31" s="561"/>
      <c r="CKU31" s="561"/>
      <c r="CLA31" s="561"/>
      <c r="CLG31" s="561"/>
      <c r="CLM31" s="561"/>
      <c r="CLS31" s="561"/>
      <c r="CLY31" s="561"/>
      <c r="CME31" s="561"/>
      <c r="CMK31" s="561"/>
      <c r="CMQ31" s="561"/>
      <c r="CMW31" s="561"/>
      <c r="CNC31" s="561"/>
      <c r="CNI31" s="561"/>
      <c r="CNO31" s="561"/>
      <c r="CNU31" s="561"/>
      <c r="COA31" s="561"/>
      <c r="COG31" s="561"/>
      <c r="COM31" s="561"/>
      <c r="COS31" s="561"/>
      <c r="COY31" s="561"/>
      <c r="CPE31" s="561"/>
      <c r="CPK31" s="561"/>
      <c r="CPQ31" s="561"/>
      <c r="CPW31" s="561"/>
      <c r="CQC31" s="561"/>
      <c r="CQI31" s="561"/>
      <c r="CQO31" s="561"/>
      <c r="CQU31" s="561"/>
      <c r="CRA31" s="561"/>
      <c r="CRG31" s="561"/>
      <c r="CRM31" s="561"/>
      <c r="CRS31" s="561"/>
      <c r="CRY31" s="561"/>
      <c r="CSE31" s="561"/>
      <c r="CSK31" s="561"/>
      <c r="CSQ31" s="561"/>
      <c r="CSW31" s="561"/>
      <c r="CTC31" s="561"/>
      <c r="CTI31" s="561"/>
      <c r="CTO31" s="561"/>
      <c r="CTU31" s="561"/>
      <c r="CUA31" s="561"/>
      <c r="CUG31" s="561"/>
      <c r="CUM31" s="561"/>
      <c r="CUS31" s="561"/>
      <c r="CUY31" s="561"/>
      <c r="CVE31" s="561"/>
      <c r="CVK31" s="561"/>
      <c r="CVQ31" s="561"/>
      <c r="CVW31" s="561"/>
      <c r="CWC31" s="561"/>
      <c r="CWI31" s="561"/>
      <c r="CWO31" s="561"/>
      <c r="CWU31" s="561"/>
      <c r="CXA31" s="561"/>
      <c r="CXG31" s="561"/>
      <c r="CXM31" s="561"/>
      <c r="CXS31" s="561"/>
      <c r="CXY31" s="561"/>
      <c r="CYE31" s="561"/>
      <c r="CYK31" s="561"/>
      <c r="CYQ31" s="561"/>
      <c r="CYW31" s="561"/>
      <c r="CZC31" s="561"/>
      <c r="CZI31" s="561"/>
      <c r="CZO31" s="561"/>
      <c r="CZU31" s="561"/>
      <c r="DAA31" s="561"/>
      <c r="DAG31" s="561"/>
      <c r="DAM31" s="561"/>
      <c r="DAS31" s="561"/>
      <c r="DAY31" s="561"/>
      <c r="DBE31" s="561"/>
      <c r="DBK31" s="561"/>
      <c r="DBQ31" s="561"/>
      <c r="DBW31" s="561"/>
      <c r="DCC31" s="561"/>
      <c r="DCI31" s="561"/>
      <c r="DCO31" s="561"/>
      <c r="DCU31" s="561"/>
      <c r="DDA31" s="561"/>
      <c r="DDG31" s="561"/>
      <c r="DDM31" s="561"/>
      <c r="DDS31" s="561"/>
      <c r="DDY31" s="561"/>
      <c r="DEE31" s="561"/>
      <c r="DEK31" s="561"/>
      <c r="DEQ31" s="561"/>
      <c r="DEW31" s="561"/>
      <c r="DFC31" s="561"/>
      <c r="DFI31" s="561"/>
      <c r="DFO31" s="561"/>
      <c r="DFU31" s="561"/>
      <c r="DGA31" s="561"/>
      <c r="DGG31" s="561"/>
      <c r="DGM31" s="561"/>
      <c r="DGS31" s="561"/>
      <c r="DGY31" s="561"/>
      <c r="DHE31" s="561"/>
      <c r="DHK31" s="561"/>
      <c r="DHQ31" s="561"/>
      <c r="DHW31" s="561"/>
      <c r="DIC31" s="561"/>
      <c r="DII31" s="561"/>
      <c r="DIO31" s="561"/>
      <c r="DIU31" s="561"/>
      <c r="DJA31" s="561"/>
      <c r="DJG31" s="561"/>
      <c r="DJM31" s="561"/>
      <c r="DJS31" s="561"/>
      <c r="DJY31" s="561"/>
      <c r="DKE31" s="561"/>
      <c r="DKK31" s="561"/>
      <c r="DKQ31" s="561"/>
      <c r="DKW31" s="561"/>
      <c r="DLC31" s="561"/>
      <c r="DLI31" s="561"/>
      <c r="DLO31" s="561"/>
      <c r="DLU31" s="561"/>
      <c r="DMA31" s="561"/>
      <c r="DMG31" s="561"/>
      <c r="DMM31" s="561"/>
      <c r="DMS31" s="561"/>
      <c r="DMY31" s="561"/>
      <c r="DNE31" s="561"/>
      <c r="DNK31" s="561"/>
      <c r="DNQ31" s="561"/>
      <c r="DNW31" s="561"/>
      <c r="DOC31" s="561"/>
      <c r="DOI31" s="561"/>
      <c r="DOO31" s="561"/>
      <c r="DOU31" s="561"/>
      <c r="DPA31" s="561"/>
      <c r="DPG31" s="561"/>
      <c r="DPM31" s="561"/>
      <c r="DPS31" s="561"/>
      <c r="DPY31" s="561"/>
      <c r="DQE31" s="561"/>
      <c r="DQK31" s="561"/>
      <c r="DQQ31" s="561"/>
      <c r="DQW31" s="561"/>
      <c r="DRC31" s="561"/>
      <c r="DRI31" s="561"/>
      <c r="DRO31" s="561"/>
      <c r="DRU31" s="561"/>
      <c r="DSA31" s="561"/>
      <c r="DSG31" s="561"/>
      <c r="DSM31" s="561"/>
      <c r="DSS31" s="561"/>
      <c r="DSY31" s="561"/>
      <c r="DTE31" s="561"/>
      <c r="DTK31" s="561"/>
      <c r="DTQ31" s="561"/>
      <c r="DTW31" s="561"/>
      <c r="DUC31" s="561"/>
      <c r="DUI31" s="561"/>
      <c r="DUO31" s="561"/>
      <c r="DUU31" s="561"/>
      <c r="DVA31" s="561"/>
      <c r="DVG31" s="561"/>
      <c r="DVM31" s="561"/>
      <c r="DVS31" s="561"/>
      <c r="DVY31" s="561"/>
      <c r="DWE31" s="561"/>
      <c r="DWK31" s="561"/>
      <c r="DWQ31" s="561"/>
      <c r="DWW31" s="561"/>
      <c r="DXC31" s="561"/>
      <c r="DXI31" s="561"/>
      <c r="DXO31" s="561"/>
      <c r="DXU31" s="561"/>
      <c r="DYA31" s="561"/>
      <c r="DYG31" s="561"/>
      <c r="DYM31" s="561"/>
      <c r="DYS31" s="561"/>
      <c r="DYY31" s="561"/>
      <c r="DZE31" s="561"/>
      <c r="DZK31" s="561"/>
      <c r="DZQ31" s="561"/>
      <c r="DZW31" s="561"/>
      <c r="EAC31" s="561"/>
      <c r="EAI31" s="561"/>
      <c r="EAO31" s="561"/>
      <c r="EAU31" s="561"/>
      <c r="EBA31" s="561"/>
      <c r="EBG31" s="561"/>
      <c r="EBM31" s="561"/>
      <c r="EBS31" s="561"/>
      <c r="EBY31" s="561"/>
      <c r="ECE31" s="561"/>
      <c r="ECK31" s="561"/>
      <c r="ECQ31" s="561"/>
      <c r="ECW31" s="561"/>
      <c r="EDC31" s="561"/>
      <c r="EDI31" s="561"/>
      <c r="EDO31" s="561"/>
      <c r="EDU31" s="561"/>
      <c r="EEA31" s="561"/>
      <c r="EEG31" s="561"/>
      <c r="EEM31" s="561"/>
      <c r="EES31" s="561"/>
      <c r="EEY31" s="561"/>
      <c r="EFE31" s="561"/>
      <c r="EFK31" s="561"/>
      <c r="EFQ31" s="561"/>
      <c r="EFW31" s="561"/>
      <c r="EGC31" s="561"/>
      <c r="EGI31" s="561"/>
      <c r="EGO31" s="561"/>
      <c r="EGU31" s="561"/>
      <c r="EHA31" s="561"/>
      <c r="EHG31" s="561"/>
      <c r="EHM31" s="561"/>
      <c r="EHS31" s="561"/>
      <c r="EHY31" s="561"/>
      <c r="EIE31" s="561"/>
      <c r="EIK31" s="561"/>
      <c r="EIQ31" s="561"/>
      <c r="EIW31" s="561"/>
      <c r="EJC31" s="561"/>
      <c r="EJI31" s="561"/>
      <c r="EJO31" s="561"/>
      <c r="EJU31" s="561"/>
      <c r="EKA31" s="561"/>
      <c r="EKG31" s="561"/>
      <c r="EKM31" s="561"/>
      <c r="EKS31" s="561"/>
      <c r="EKY31" s="561"/>
      <c r="ELE31" s="561"/>
      <c r="ELK31" s="561"/>
      <c r="ELQ31" s="561"/>
      <c r="ELW31" s="561"/>
      <c r="EMC31" s="561"/>
      <c r="EMI31" s="561"/>
      <c r="EMO31" s="561"/>
      <c r="EMU31" s="561"/>
      <c r="ENA31" s="561"/>
      <c r="ENG31" s="561"/>
      <c r="ENM31" s="561"/>
      <c r="ENS31" s="561"/>
      <c r="ENY31" s="561"/>
      <c r="EOE31" s="561"/>
      <c r="EOK31" s="561"/>
      <c r="EOQ31" s="561"/>
      <c r="EOW31" s="561"/>
      <c r="EPC31" s="561"/>
      <c r="EPI31" s="561"/>
      <c r="EPO31" s="561"/>
      <c r="EPU31" s="561"/>
      <c r="EQA31" s="561"/>
      <c r="EQG31" s="561"/>
      <c r="EQM31" s="561"/>
      <c r="EQS31" s="561"/>
      <c r="EQY31" s="561"/>
      <c r="ERE31" s="561"/>
      <c r="ERK31" s="561"/>
      <c r="ERQ31" s="561"/>
      <c r="ERW31" s="561"/>
      <c r="ESC31" s="561"/>
      <c r="ESI31" s="561"/>
      <c r="ESO31" s="561"/>
      <c r="ESU31" s="561"/>
      <c r="ETA31" s="561"/>
      <c r="ETG31" s="561"/>
      <c r="ETM31" s="561"/>
      <c r="ETS31" s="561"/>
      <c r="ETY31" s="561"/>
      <c r="EUE31" s="561"/>
      <c r="EUK31" s="561"/>
      <c r="EUQ31" s="561"/>
      <c r="EUW31" s="561"/>
      <c r="EVC31" s="561"/>
      <c r="EVI31" s="561"/>
      <c r="EVO31" s="561"/>
      <c r="EVU31" s="561"/>
      <c r="EWA31" s="561"/>
      <c r="EWG31" s="561"/>
      <c r="EWM31" s="561"/>
      <c r="EWS31" s="561"/>
      <c r="EWY31" s="561"/>
      <c r="EXE31" s="561"/>
      <c r="EXK31" s="561"/>
      <c r="EXQ31" s="561"/>
      <c r="EXW31" s="561"/>
      <c r="EYC31" s="561"/>
      <c r="EYI31" s="561"/>
      <c r="EYO31" s="561"/>
      <c r="EYU31" s="561"/>
      <c r="EZA31" s="561"/>
      <c r="EZG31" s="561"/>
      <c r="EZM31" s="561"/>
      <c r="EZS31" s="561"/>
      <c r="EZY31" s="561"/>
      <c r="FAE31" s="561"/>
      <c r="FAK31" s="561"/>
      <c r="FAQ31" s="561"/>
      <c r="FAW31" s="561"/>
      <c r="FBC31" s="561"/>
      <c r="FBI31" s="561"/>
      <c r="FBO31" s="561"/>
      <c r="FBU31" s="561"/>
      <c r="FCA31" s="561"/>
      <c r="FCG31" s="561"/>
      <c r="FCM31" s="561"/>
      <c r="FCS31" s="561"/>
      <c r="FCY31" s="561"/>
      <c r="FDE31" s="561"/>
      <c r="FDK31" s="561"/>
      <c r="FDQ31" s="561"/>
      <c r="FDW31" s="561"/>
      <c r="FEC31" s="561"/>
      <c r="FEI31" s="561"/>
      <c r="FEO31" s="561"/>
      <c r="FEU31" s="561"/>
      <c r="FFA31" s="561"/>
      <c r="FFG31" s="561"/>
      <c r="FFM31" s="561"/>
      <c r="FFS31" s="561"/>
      <c r="FFY31" s="561"/>
      <c r="FGE31" s="561"/>
      <c r="FGK31" s="561"/>
      <c r="FGQ31" s="561"/>
      <c r="FGW31" s="561"/>
      <c r="FHC31" s="561"/>
      <c r="FHI31" s="561"/>
      <c r="FHO31" s="561"/>
      <c r="FHU31" s="561"/>
      <c r="FIA31" s="561"/>
      <c r="FIG31" s="561"/>
      <c r="FIM31" s="561"/>
      <c r="FIS31" s="561"/>
      <c r="FIY31" s="561"/>
      <c r="FJE31" s="561"/>
      <c r="FJK31" s="561"/>
      <c r="FJQ31" s="561"/>
      <c r="FJW31" s="561"/>
      <c r="FKC31" s="561"/>
      <c r="FKI31" s="561"/>
      <c r="FKO31" s="561"/>
      <c r="FKU31" s="561"/>
      <c r="FLA31" s="561"/>
      <c r="FLG31" s="561"/>
      <c r="FLM31" s="561"/>
      <c r="FLS31" s="561"/>
      <c r="FLY31" s="561"/>
      <c r="FME31" s="561"/>
      <c r="FMK31" s="561"/>
      <c r="FMQ31" s="561"/>
      <c r="FMW31" s="561"/>
      <c r="FNC31" s="561"/>
      <c r="FNI31" s="561"/>
      <c r="FNO31" s="561"/>
      <c r="FNU31" s="561"/>
      <c r="FOA31" s="561"/>
      <c r="FOG31" s="561"/>
      <c r="FOM31" s="561"/>
      <c r="FOS31" s="561"/>
      <c r="FOY31" s="561"/>
      <c r="FPE31" s="561"/>
      <c r="FPK31" s="561"/>
      <c r="FPQ31" s="561"/>
      <c r="FPW31" s="561"/>
      <c r="FQC31" s="561"/>
      <c r="FQI31" s="561"/>
      <c r="FQO31" s="561"/>
      <c r="FQU31" s="561"/>
      <c r="FRA31" s="561"/>
      <c r="FRG31" s="561"/>
      <c r="FRM31" s="561"/>
      <c r="FRS31" s="561"/>
      <c r="FRY31" s="561"/>
      <c r="FSE31" s="561"/>
      <c r="FSK31" s="561"/>
      <c r="FSQ31" s="561"/>
      <c r="FSW31" s="561"/>
      <c r="FTC31" s="561"/>
      <c r="FTI31" s="561"/>
      <c r="FTO31" s="561"/>
      <c r="FTU31" s="561"/>
      <c r="FUA31" s="561"/>
      <c r="FUG31" s="561"/>
      <c r="FUM31" s="561"/>
      <c r="FUS31" s="561"/>
      <c r="FUY31" s="561"/>
      <c r="FVE31" s="561"/>
      <c r="FVK31" s="561"/>
      <c r="FVQ31" s="561"/>
      <c r="FVW31" s="561"/>
      <c r="FWC31" s="561"/>
      <c r="FWI31" s="561"/>
      <c r="FWO31" s="561"/>
      <c r="FWU31" s="561"/>
      <c r="FXA31" s="561"/>
      <c r="FXG31" s="561"/>
      <c r="FXM31" s="561"/>
      <c r="FXS31" s="561"/>
      <c r="FXY31" s="561"/>
      <c r="FYE31" s="561"/>
      <c r="FYK31" s="561"/>
      <c r="FYQ31" s="561"/>
      <c r="FYW31" s="561"/>
      <c r="FZC31" s="561"/>
      <c r="FZI31" s="561"/>
      <c r="FZO31" s="561"/>
      <c r="FZU31" s="561"/>
      <c r="GAA31" s="561"/>
      <c r="GAG31" s="561"/>
      <c r="GAM31" s="561"/>
      <c r="GAS31" s="561"/>
      <c r="GAY31" s="561"/>
      <c r="GBE31" s="561"/>
      <c r="GBK31" s="561"/>
      <c r="GBQ31" s="561"/>
      <c r="GBW31" s="561"/>
      <c r="GCC31" s="561"/>
      <c r="GCI31" s="561"/>
      <c r="GCO31" s="561"/>
      <c r="GCU31" s="561"/>
      <c r="GDA31" s="561"/>
      <c r="GDG31" s="561"/>
      <c r="GDM31" s="561"/>
      <c r="GDS31" s="561"/>
      <c r="GDY31" s="561"/>
      <c r="GEE31" s="561"/>
      <c r="GEK31" s="561"/>
      <c r="GEQ31" s="561"/>
      <c r="GEW31" s="561"/>
      <c r="GFC31" s="561"/>
      <c r="GFI31" s="561"/>
      <c r="GFO31" s="561"/>
      <c r="GFU31" s="561"/>
      <c r="GGA31" s="561"/>
      <c r="GGG31" s="561"/>
      <c r="GGM31" s="561"/>
      <c r="GGS31" s="561"/>
      <c r="GGY31" s="561"/>
      <c r="GHE31" s="561"/>
      <c r="GHK31" s="561"/>
      <c r="GHQ31" s="561"/>
      <c r="GHW31" s="561"/>
      <c r="GIC31" s="561"/>
      <c r="GII31" s="561"/>
      <c r="GIO31" s="561"/>
      <c r="GIU31" s="561"/>
      <c r="GJA31" s="561"/>
      <c r="GJG31" s="561"/>
      <c r="GJM31" s="561"/>
      <c r="GJS31" s="561"/>
      <c r="GJY31" s="561"/>
      <c r="GKE31" s="561"/>
      <c r="GKK31" s="561"/>
      <c r="GKQ31" s="561"/>
      <c r="GKW31" s="561"/>
      <c r="GLC31" s="561"/>
      <c r="GLI31" s="561"/>
      <c r="GLO31" s="561"/>
      <c r="GLU31" s="561"/>
      <c r="GMA31" s="561"/>
      <c r="GMG31" s="561"/>
      <c r="GMM31" s="561"/>
      <c r="GMS31" s="561"/>
      <c r="GMY31" s="561"/>
      <c r="GNE31" s="561"/>
      <c r="GNK31" s="561"/>
      <c r="GNQ31" s="561"/>
      <c r="GNW31" s="561"/>
      <c r="GOC31" s="561"/>
      <c r="GOI31" s="561"/>
      <c r="GOO31" s="561"/>
      <c r="GOU31" s="561"/>
      <c r="GPA31" s="561"/>
      <c r="GPG31" s="561"/>
      <c r="GPM31" s="561"/>
      <c r="GPS31" s="561"/>
      <c r="GPY31" s="561"/>
      <c r="GQE31" s="561"/>
      <c r="GQK31" s="561"/>
      <c r="GQQ31" s="561"/>
      <c r="GQW31" s="561"/>
      <c r="GRC31" s="561"/>
      <c r="GRI31" s="561"/>
      <c r="GRO31" s="561"/>
      <c r="GRU31" s="561"/>
      <c r="GSA31" s="561"/>
      <c r="GSG31" s="561"/>
      <c r="GSM31" s="561"/>
      <c r="GSS31" s="561"/>
      <c r="GSY31" s="561"/>
      <c r="GTE31" s="561"/>
      <c r="GTK31" s="561"/>
      <c r="GTQ31" s="561"/>
      <c r="GTW31" s="561"/>
      <c r="GUC31" s="561"/>
      <c r="GUI31" s="561"/>
      <c r="GUO31" s="561"/>
      <c r="GUU31" s="561"/>
      <c r="GVA31" s="561"/>
      <c r="GVG31" s="561"/>
      <c r="GVM31" s="561"/>
      <c r="GVS31" s="561"/>
      <c r="GVY31" s="561"/>
      <c r="GWE31" s="561"/>
      <c r="GWK31" s="561"/>
      <c r="GWQ31" s="561"/>
      <c r="GWW31" s="561"/>
      <c r="GXC31" s="561"/>
      <c r="GXI31" s="561"/>
      <c r="GXO31" s="561"/>
      <c r="GXU31" s="561"/>
      <c r="GYA31" s="561"/>
      <c r="GYG31" s="561"/>
      <c r="GYM31" s="561"/>
      <c r="GYS31" s="561"/>
      <c r="GYY31" s="561"/>
      <c r="GZE31" s="561"/>
      <c r="GZK31" s="561"/>
      <c r="GZQ31" s="561"/>
      <c r="GZW31" s="561"/>
      <c r="HAC31" s="561"/>
      <c r="HAI31" s="561"/>
      <c r="HAO31" s="561"/>
      <c r="HAU31" s="561"/>
      <c r="HBA31" s="561"/>
      <c r="HBG31" s="561"/>
      <c r="HBM31" s="561"/>
      <c r="HBS31" s="561"/>
      <c r="HBY31" s="561"/>
      <c r="HCE31" s="561"/>
      <c r="HCK31" s="561"/>
      <c r="HCQ31" s="561"/>
      <c r="HCW31" s="561"/>
      <c r="HDC31" s="561"/>
      <c r="HDI31" s="561"/>
      <c r="HDO31" s="561"/>
      <c r="HDU31" s="561"/>
      <c r="HEA31" s="561"/>
      <c r="HEG31" s="561"/>
      <c r="HEM31" s="561"/>
      <c r="HES31" s="561"/>
      <c r="HEY31" s="561"/>
      <c r="HFE31" s="561"/>
      <c r="HFK31" s="561"/>
      <c r="HFQ31" s="561"/>
      <c r="HFW31" s="561"/>
      <c r="HGC31" s="561"/>
      <c r="HGI31" s="561"/>
      <c r="HGO31" s="561"/>
      <c r="HGU31" s="561"/>
      <c r="HHA31" s="561"/>
      <c r="HHG31" s="561"/>
      <c r="HHM31" s="561"/>
      <c r="HHS31" s="561"/>
      <c r="HHY31" s="561"/>
      <c r="HIE31" s="561"/>
      <c r="HIK31" s="561"/>
      <c r="HIQ31" s="561"/>
      <c r="HIW31" s="561"/>
      <c r="HJC31" s="561"/>
      <c r="HJI31" s="561"/>
      <c r="HJO31" s="561"/>
      <c r="HJU31" s="561"/>
      <c r="HKA31" s="561"/>
      <c r="HKG31" s="561"/>
      <c r="HKM31" s="561"/>
      <c r="HKS31" s="561"/>
      <c r="HKY31" s="561"/>
      <c r="HLE31" s="561"/>
      <c r="HLK31" s="561"/>
      <c r="HLQ31" s="561"/>
      <c r="HLW31" s="561"/>
      <c r="HMC31" s="561"/>
      <c r="HMI31" s="561"/>
      <c r="HMO31" s="561"/>
      <c r="HMU31" s="561"/>
      <c r="HNA31" s="561"/>
      <c r="HNG31" s="561"/>
      <c r="HNM31" s="561"/>
      <c r="HNS31" s="561"/>
      <c r="HNY31" s="561"/>
      <c r="HOE31" s="561"/>
      <c r="HOK31" s="561"/>
      <c r="HOQ31" s="561"/>
      <c r="HOW31" s="561"/>
      <c r="HPC31" s="561"/>
      <c r="HPI31" s="561"/>
      <c r="HPO31" s="561"/>
      <c r="HPU31" s="561"/>
      <c r="HQA31" s="561"/>
      <c r="HQG31" s="561"/>
      <c r="HQM31" s="561"/>
      <c r="HQS31" s="561"/>
      <c r="HQY31" s="561"/>
      <c r="HRE31" s="561"/>
      <c r="HRK31" s="561"/>
      <c r="HRQ31" s="561"/>
      <c r="HRW31" s="561"/>
      <c r="HSC31" s="561"/>
      <c r="HSI31" s="561"/>
      <c r="HSO31" s="561"/>
      <c r="HSU31" s="561"/>
      <c r="HTA31" s="561"/>
      <c r="HTG31" s="561"/>
      <c r="HTM31" s="561"/>
      <c r="HTS31" s="561"/>
      <c r="HTY31" s="561"/>
      <c r="HUE31" s="561"/>
      <c r="HUK31" s="561"/>
      <c r="HUQ31" s="561"/>
      <c r="HUW31" s="561"/>
      <c r="HVC31" s="561"/>
      <c r="HVI31" s="561"/>
      <c r="HVO31" s="561"/>
      <c r="HVU31" s="561"/>
      <c r="HWA31" s="561"/>
      <c r="HWG31" s="561"/>
      <c r="HWM31" s="561"/>
      <c r="HWS31" s="561"/>
      <c r="HWY31" s="561"/>
      <c r="HXE31" s="561"/>
      <c r="HXK31" s="561"/>
      <c r="HXQ31" s="561"/>
      <c r="HXW31" s="561"/>
      <c r="HYC31" s="561"/>
      <c r="HYI31" s="561"/>
      <c r="HYO31" s="561"/>
      <c r="HYU31" s="561"/>
      <c r="HZA31" s="561"/>
      <c r="HZG31" s="561"/>
      <c r="HZM31" s="561"/>
      <c r="HZS31" s="561"/>
      <c r="HZY31" s="561"/>
      <c r="IAE31" s="561"/>
      <c r="IAK31" s="561"/>
      <c r="IAQ31" s="561"/>
      <c r="IAW31" s="561"/>
      <c r="IBC31" s="561"/>
      <c r="IBI31" s="561"/>
      <c r="IBO31" s="561"/>
      <c r="IBU31" s="561"/>
      <c r="ICA31" s="561"/>
      <c r="ICG31" s="561"/>
      <c r="ICM31" s="561"/>
      <c r="ICS31" s="561"/>
      <c r="ICY31" s="561"/>
      <c r="IDE31" s="561"/>
      <c r="IDK31" s="561"/>
      <c r="IDQ31" s="561"/>
      <c r="IDW31" s="561"/>
      <c r="IEC31" s="561"/>
      <c r="IEI31" s="561"/>
      <c r="IEO31" s="561"/>
      <c r="IEU31" s="561"/>
      <c r="IFA31" s="561"/>
      <c r="IFG31" s="561"/>
      <c r="IFM31" s="561"/>
      <c r="IFS31" s="561"/>
      <c r="IFY31" s="561"/>
      <c r="IGE31" s="561"/>
      <c r="IGK31" s="561"/>
      <c r="IGQ31" s="561"/>
      <c r="IGW31" s="561"/>
      <c r="IHC31" s="561"/>
      <c r="IHI31" s="561"/>
      <c r="IHO31" s="561"/>
      <c r="IHU31" s="561"/>
      <c r="IIA31" s="561"/>
      <c r="IIG31" s="561"/>
      <c r="IIM31" s="561"/>
      <c r="IIS31" s="561"/>
      <c r="IIY31" s="561"/>
      <c r="IJE31" s="561"/>
      <c r="IJK31" s="561"/>
      <c r="IJQ31" s="561"/>
      <c r="IJW31" s="561"/>
      <c r="IKC31" s="561"/>
      <c r="IKI31" s="561"/>
      <c r="IKO31" s="561"/>
      <c r="IKU31" s="561"/>
      <c r="ILA31" s="561"/>
      <c r="ILG31" s="561"/>
      <c r="ILM31" s="561"/>
      <c r="ILS31" s="561"/>
      <c r="ILY31" s="561"/>
      <c r="IME31" s="561"/>
      <c r="IMK31" s="561"/>
      <c r="IMQ31" s="561"/>
      <c r="IMW31" s="561"/>
      <c r="INC31" s="561"/>
      <c r="INI31" s="561"/>
      <c r="INO31" s="561"/>
      <c r="INU31" s="561"/>
      <c r="IOA31" s="561"/>
      <c r="IOG31" s="561"/>
      <c r="IOM31" s="561"/>
      <c r="IOS31" s="561"/>
      <c r="IOY31" s="561"/>
      <c r="IPE31" s="561"/>
      <c r="IPK31" s="561"/>
      <c r="IPQ31" s="561"/>
      <c r="IPW31" s="561"/>
      <c r="IQC31" s="561"/>
      <c r="IQI31" s="561"/>
      <c r="IQO31" s="561"/>
      <c r="IQU31" s="561"/>
      <c r="IRA31" s="561"/>
      <c r="IRG31" s="561"/>
      <c r="IRM31" s="561"/>
      <c r="IRS31" s="561"/>
      <c r="IRY31" s="561"/>
      <c r="ISE31" s="561"/>
      <c r="ISK31" s="561"/>
      <c r="ISQ31" s="561"/>
      <c r="ISW31" s="561"/>
      <c r="ITC31" s="561"/>
      <c r="ITI31" s="561"/>
      <c r="ITO31" s="561"/>
      <c r="ITU31" s="561"/>
      <c r="IUA31" s="561"/>
      <c r="IUG31" s="561"/>
      <c r="IUM31" s="561"/>
      <c r="IUS31" s="561"/>
      <c r="IUY31" s="561"/>
      <c r="IVE31" s="561"/>
      <c r="IVK31" s="561"/>
      <c r="IVQ31" s="561"/>
      <c r="IVW31" s="561"/>
      <c r="IWC31" s="561"/>
      <c r="IWI31" s="561"/>
      <c r="IWO31" s="561"/>
      <c r="IWU31" s="561"/>
      <c r="IXA31" s="561"/>
      <c r="IXG31" s="561"/>
      <c r="IXM31" s="561"/>
      <c r="IXS31" s="561"/>
      <c r="IXY31" s="561"/>
      <c r="IYE31" s="561"/>
      <c r="IYK31" s="561"/>
      <c r="IYQ31" s="561"/>
      <c r="IYW31" s="561"/>
      <c r="IZC31" s="561"/>
      <c r="IZI31" s="561"/>
      <c r="IZO31" s="561"/>
      <c r="IZU31" s="561"/>
      <c r="JAA31" s="561"/>
      <c r="JAG31" s="561"/>
      <c r="JAM31" s="561"/>
      <c r="JAS31" s="561"/>
      <c r="JAY31" s="561"/>
      <c r="JBE31" s="561"/>
      <c r="JBK31" s="561"/>
      <c r="JBQ31" s="561"/>
      <c r="JBW31" s="561"/>
      <c r="JCC31" s="561"/>
      <c r="JCI31" s="561"/>
      <c r="JCO31" s="561"/>
      <c r="JCU31" s="561"/>
      <c r="JDA31" s="561"/>
      <c r="JDG31" s="561"/>
      <c r="JDM31" s="561"/>
      <c r="JDS31" s="561"/>
      <c r="JDY31" s="561"/>
      <c r="JEE31" s="561"/>
      <c r="JEK31" s="561"/>
      <c r="JEQ31" s="561"/>
      <c r="JEW31" s="561"/>
      <c r="JFC31" s="561"/>
      <c r="JFI31" s="561"/>
      <c r="JFO31" s="561"/>
      <c r="JFU31" s="561"/>
      <c r="JGA31" s="561"/>
      <c r="JGG31" s="561"/>
      <c r="JGM31" s="561"/>
      <c r="JGS31" s="561"/>
      <c r="JGY31" s="561"/>
      <c r="JHE31" s="561"/>
      <c r="JHK31" s="561"/>
      <c r="JHQ31" s="561"/>
      <c r="JHW31" s="561"/>
      <c r="JIC31" s="561"/>
      <c r="JII31" s="561"/>
      <c r="JIO31" s="561"/>
      <c r="JIU31" s="561"/>
      <c r="JJA31" s="561"/>
      <c r="JJG31" s="561"/>
      <c r="JJM31" s="561"/>
      <c r="JJS31" s="561"/>
      <c r="JJY31" s="561"/>
      <c r="JKE31" s="561"/>
      <c r="JKK31" s="561"/>
      <c r="JKQ31" s="561"/>
      <c r="JKW31" s="561"/>
      <c r="JLC31" s="561"/>
      <c r="JLI31" s="561"/>
      <c r="JLO31" s="561"/>
      <c r="JLU31" s="561"/>
      <c r="JMA31" s="561"/>
      <c r="JMG31" s="561"/>
      <c r="JMM31" s="561"/>
      <c r="JMS31" s="561"/>
      <c r="JMY31" s="561"/>
      <c r="JNE31" s="561"/>
      <c r="JNK31" s="561"/>
      <c r="JNQ31" s="561"/>
      <c r="JNW31" s="561"/>
      <c r="JOC31" s="561"/>
      <c r="JOI31" s="561"/>
      <c r="JOO31" s="561"/>
      <c r="JOU31" s="561"/>
      <c r="JPA31" s="561"/>
      <c r="JPG31" s="561"/>
      <c r="JPM31" s="561"/>
      <c r="JPS31" s="561"/>
      <c r="JPY31" s="561"/>
      <c r="JQE31" s="561"/>
      <c r="JQK31" s="561"/>
      <c r="JQQ31" s="561"/>
      <c r="JQW31" s="561"/>
      <c r="JRC31" s="561"/>
      <c r="JRI31" s="561"/>
      <c r="JRO31" s="561"/>
      <c r="JRU31" s="561"/>
      <c r="JSA31" s="561"/>
      <c r="JSG31" s="561"/>
      <c r="JSM31" s="561"/>
      <c r="JSS31" s="561"/>
      <c r="JSY31" s="561"/>
      <c r="JTE31" s="561"/>
      <c r="JTK31" s="561"/>
      <c r="JTQ31" s="561"/>
      <c r="JTW31" s="561"/>
      <c r="JUC31" s="561"/>
      <c r="JUI31" s="561"/>
      <c r="JUO31" s="561"/>
      <c r="JUU31" s="561"/>
      <c r="JVA31" s="561"/>
      <c r="JVG31" s="561"/>
      <c r="JVM31" s="561"/>
      <c r="JVS31" s="561"/>
      <c r="JVY31" s="561"/>
      <c r="JWE31" s="561"/>
      <c r="JWK31" s="561"/>
      <c r="JWQ31" s="561"/>
      <c r="JWW31" s="561"/>
      <c r="JXC31" s="561"/>
      <c r="JXI31" s="561"/>
      <c r="JXO31" s="561"/>
      <c r="JXU31" s="561"/>
      <c r="JYA31" s="561"/>
      <c r="JYG31" s="561"/>
      <c r="JYM31" s="561"/>
      <c r="JYS31" s="561"/>
      <c r="JYY31" s="561"/>
      <c r="JZE31" s="561"/>
      <c r="JZK31" s="561"/>
      <c r="JZQ31" s="561"/>
      <c r="JZW31" s="561"/>
      <c r="KAC31" s="561"/>
      <c r="KAI31" s="561"/>
      <c r="KAO31" s="561"/>
      <c r="KAU31" s="561"/>
      <c r="KBA31" s="561"/>
      <c r="KBG31" s="561"/>
      <c r="KBM31" s="561"/>
      <c r="KBS31" s="561"/>
      <c r="KBY31" s="561"/>
      <c r="KCE31" s="561"/>
      <c r="KCK31" s="561"/>
      <c r="KCQ31" s="561"/>
      <c r="KCW31" s="561"/>
      <c r="KDC31" s="561"/>
      <c r="KDI31" s="561"/>
      <c r="KDO31" s="561"/>
      <c r="KDU31" s="561"/>
      <c r="KEA31" s="561"/>
      <c r="KEG31" s="561"/>
      <c r="KEM31" s="561"/>
      <c r="KES31" s="561"/>
      <c r="KEY31" s="561"/>
      <c r="KFE31" s="561"/>
      <c r="KFK31" s="561"/>
      <c r="KFQ31" s="561"/>
      <c r="KFW31" s="561"/>
      <c r="KGC31" s="561"/>
      <c r="KGI31" s="561"/>
      <c r="KGO31" s="561"/>
      <c r="KGU31" s="561"/>
      <c r="KHA31" s="561"/>
      <c r="KHG31" s="561"/>
      <c r="KHM31" s="561"/>
      <c r="KHS31" s="561"/>
      <c r="KHY31" s="561"/>
      <c r="KIE31" s="561"/>
      <c r="KIK31" s="561"/>
      <c r="KIQ31" s="561"/>
      <c r="KIW31" s="561"/>
      <c r="KJC31" s="561"/>
      <c r="KJI31" s="561"/>
      <c r="KJO31" s="561"/>
      <c r="KJU31" s="561"/>
      <c r="KKA31" s="561"/>
      <c r="KKG31" s="561"/>
      <c r="KKM31" s="561"/>
      <c r="KKS31" s="561"/>
      <c r="KKY31" s="561"/>
      <c r="KLE31" s="561"/>
      <c r="KLK31" s="561"/>
      <c r="KLQ31" s="561"/>
      <c r="KLW31" s="561"/>
      <c r="KMC31" s="561"/>
      <c r="KMI31" s="561"/>
      <c r="KMO31" s="561"/>
      <c r="KMU31" s="561"/>
      <c r="KNA31" s="561"/>
      <c r="KNG31" s="561"/>
      <c r="KNM31" s="561"/>
      <c r="KNS31" s="561"/>
      <c r="KNY31" s="561"/>
      <c r="KOE31" s="561"/>
      <c r="KOK31" s="561"/>
      <c r="KOQ31" s="561"/>
      <c r="KOW31" s="561"/>
      <c r="KPC31" s="561"/>
      <c r="KPI31" s="561"/>
      <c r="KPO31" s="561"/>
      <c r="KPU31" s="561"/>
      <c r="KQA31" s="561"/>
      <c r="KQG31" s="561"/>
      <c r="KQM31" s="561"/>
      <c r="KQS31" s="561"/>
      <c r="KQY31" s="561"/>
      <c r="KRE31" s="561"/>
      <c r="KRK31" s="561"/>
      <c r="KRQ31" s="561"/>
      <c r="KRW31" s="561"/>
      <c r="KSC31" s="561"/>
      <c r="KSI31" s="561"/>
      <c r="KSO31" s="561"/>
      <c r="KSU31" s="561"/>
      <c r="KTA31" s="561"/>
      <c r="KTG31" s="561"/>
      <c r="KTM31" s="561"/>
      <c r="KTS31" s="561"/>
      <c r="KTY31" s="561"/>
      <c r="KUE31" s="561"/>
      <c r="KUK31" s="561"/>
      <c r="KUQ31" s="561"/>
      <c r="KUW31" s="561"/>
      <c r="KVC31" s="561"/>
      <c r="KVI31" s="561"/>
      <c r="KVO31" s="561"/>
      <c r="KVU31" s="561"/>
      <c r="KWA31" s="561"/>
      <c r="KWG31" s="561"/>
      <c r="KWM31" s="561"/>
      <c r="KWS31" s="561"/>
      <c r="KWY31" s="561"/>
      <c r="KXE31" s="561"/>
      <c r="KXK31" s="561"/>
      <c r="KXQ31" s="561"/>
      <c r="KXW31" s="561"/>
      <c r="KYC31" s="561"/>
      <c r="KYI31" s="561"/>
      <c r="KYO31" s="561"/>
      <c r="KYU31" s="561"/>
      <c r="KZA31" s="561"/>
      <c r="KZG31" s="561"/>
      <c r="KZM31" s="561"/>
      <c r="KZS31" s="561"/>
      <c r="KZY31" s="561"/>
      <c r="LAE31" s="561"/>
      <c r="LAK31" s="561"/>
      <c r="LAQ31" s="561"/>
      <c r="LAW31" s="561"/>
      <c r="LBC31" s="561"/>
      <c r="LBI31" s="561"/>
      <c r="LBO31" s="561"/>
      <c r="LBU31" s="561"/>
      <c r="LCA31" s="561"/>
      <c r="LCG31" s="561"/>
      <c r="LCM31" s="561"/>
      <c r="LCS31" s="561"/>
      <c r="LCY31" s="561"/>
      <c r="LDE31" s="561"/>
      <c r="LDK31" s="561"/>
      <c r="LDQ31" s="561"/>
      <c r="LDW31" s="561"/>
      <c r="LEC31" s="561"/>
      <c r="LEI31" s="561"/>
      <c r="LEO31" s="561"/>
      <c r="LEU31" s="561"/>
      <c r="LFA31" s="561"/>
      <c r="LFG31" s="561"/>
      <c r="LFM31" s="561"/>
      <c r="LFS31" s="561"/>
      <c r="LFY31" s="561"/>
      <c r="LGE31" s="561"/>
      <c r="LGK31" s="561"/>
      <c r="LGQ31" s="561"/>
      <c r="LGW31" s="561"/>
      <c r="LHC31" s="561"/>
      <c r="LHI31" s="561"/>
      <c r="LHO31" s="561"/>
      <c r="LHU31" s="561"/>
      <c r="LIA31" s="561"/>
      <c r="LIG31" s="561"/>
      <c r="LIM31" s="561"/>
      <c r="LIS31" s="561"/>
      <c r="LIY31" s="561"/>
      <c r="LJE31" s="561"/>
      <c r="LJK31" s="561"/>
      <c r="LJQ31" s="561"/>
      <c r="LJW31" s="561"/>
      <c r="LKC31" s="561"/>
      <c r="LKI31" s="561"/>
      <c r="LKO31" s="561"/>
      <c r="LKU31" s="561"/>
      <c r="LLA31" s="561"/>
      <c r="LLG31" s="561"/>
      <c r="LLM31" s="561"/>
      <c r="LLS31" s="561"/>
      <c r="LLY31" s="561"/>
      <c r="LME31" s="561"/>
      <c r="LMK31" s="561"/>
      <c r="LMQ31" s="561"/>
      <c r="LMW31" s="561"/>
      <c r="LNC31" s="561"/>
      <c r="LNI31" s="561"/>
      <c r="LNO31" s="561"/>
      <c r="LNU31" s="561"/>
      <c r="LOA31" s="561"/>
      <c r="LOG31" s="561"/>
      <c r="LOM31" s="561"/>
      <c r="LOS31" s="561"/>
      <c r="LOY31" s="561"/>
      <c r="LPE31" s="561"/>
      <c r="LPK31" s="561"/>
      <c r="LPQ31" s="561"/>
      <c r="LPW31" s="561"/>
      <c r="LQC31" s="561"/>
      <c r="LQI31" s="561"/>
      <c r="LQO31" s="561"/>
      <c r="LQU31" s="561"/>
      <c r="LRA31" s="561"/>
      <c r="LRG31" s="561"/>
      <c r="LRM31" s="561"/>
      <c r="LRS31" s="561"/>
      <c r="LRY31" s="561"/>
      <c r="LSE31" s="561"/>
      <c r="LSK31" s="561"/>
      <c r="LSQ31" s="561"/>
      <c r="LSW31" s="561"/>
      <c r="LTC31" s="561"/>
      <c r="LTI31" s="561"/>
      <c r="LTO31" s="561"/>
      <c r="LTU31" s="561"/>
      <c r="LUA31" s="561"/>
      <c r="LUG31" s="561"/>
      <c r="LUM31" s="561"/>
      <c r="LUS31" s="561"/>
      <c r="LUY31" s="561"/>
      <c r="LVE31" s="561"/>
      <c r="LVK31" s="561"/>
      <c r="LVQ31" s="561"/>
      <c r="LVW31" s="561"/>
      <c r="LWC31" s="561"/>
      <c r="LWI31" s="561"/>
      <c r="LWO31" s="561"/>
      <c r="LWU31" s="561"/>
      <c r="LXA31" s="561"/>
      <c r="LXG31" s="561"/>
      <c r="LXM31" s="561"/>
      <c r="LXS31" s="561"/>
      <c r="LXY31" s="561"/>
      <c r="LYE31" s="561"/>
      <c r="LYK31" s="561"/>
      <c r="LYQ31" s="561"/>
      <c r="LYW31" s="561"/>
      <c r="LZC31" s="561"/>
      <c r="LZI31" s="561"/>
      <c r="LZO31" s="561"/>
      <c r="LZU31" s="561"/>
      <c r="MAA31" s="561"/>
      <c r="MAG31" s="561"/>
      <c r="MAM31" s="561"/>
      <c r="MAS31" s="561"/>
      <c r="MAY31" s="561"/>
      <c r="MBE31" s="561"/>
      <c r="MBK31" s="561"/>
      <c r="MBQ31" s="561"/>
      <c r="MBW31" s="561"/>
      <c r="MCC31" s="561"/>
      <c r="MCI31" s="561"/>
      <c r="MCO31" s="561"/>
      <c r="MCU31" s="561"/>
      <c r="MDA31" s="561"/>
      <c r="MDG31" s="561"/>
      <c r="MDM31" s="561"/>
      <c r="MDS31" s="561"/>
      <c r="MDY31" s="561"/>
      <c r="MEE31" s="561"/>
      <c r="MEK31" s="561"/>
      <c r="MEQ31" s="561"/>
      <c r="MEW31" s="561"/>
      <c r="MFC31" s="561"/>
      <c r="MFI31" s="561"/>
      <c r="MFO31" s="561"/>
      <c r="MFU31" s="561"/>
      <c r="MGA31" s="561"/>
      <c r="MGG31" s="561"/>
      <c r="MGM31" s="561"/>
      <c r="MGS31" s="561"/>
      <c r="MGY31" s="561"/>
      <c r="MHE31" s="561"/>
      <c r="MHK31" s="561"/>
      <c r="MHQ31" s="561"/>
      <c r="MHW31" s="561"/>
      <c r="MIC31" s="561"/>
      <c r="MII31" s="561"/>
      <c r="MIO31" s="561"/>
      <c r="MIU31" s="561"/>
      <c r="MJA31" s="561"/>
      <c r="MJG31" s="561"/>
      <c r="MJM31" s="561"/>
      <c r="MJS31" s="561"/>
      <c r="MJY31" s="561"/>
      <c r="MKE31" s="561"/>
      <c r="MKK31" s="561"/>
      <c r="MKQ31" s="561"/>
      <c r="MKW31" s="561"/>
      <c r="MLC31" s="561"/>
      <c r="MLI31" s="561"/>
      <c r="MLO31" s="561"/>
      <c r="MLU31" s="561"/>
      <c r="MMA31" s="561"/>
      <c r="MMG31" s="561"/>
      <c r="MMM31" s="561"/>
      <c r="MMS31" s="561"/>
      <c r="MMY31" s="561"/>
      <c r="MNE31" s="561"/>
      <c r="MNK31" s="561"/>
      <c r="MNQ31" s="561"/>
      <c r="MNW31" s="561"/>
      <c r="MOC31" s="561"/>
      <c r="MOI31" s="561"/>
      <c r="MOO31" s="561"/>
      <c r="MOU31" s="561"/>
      <c r="MPA31" s="561"/>
      <c r="MPG31" s="561"/>
      <c r="MPM31" s="561"/>
      <c r="MPS31" s="561"/>
      <c r="MPY31" s="561"/>
      <c r="MQE31" s="561"/>
      <c r="MQK31" s="561"/>
      <c r="MQQ31" s="561"/>
      <c r="MQW31" s="561"/>
      <c r="MRC31" s="561"/>
      <c r="MRI31" s="561"/>
      <c r="MRO31" s="561"/>
      <c r="MRU31" s="561"/>
      <c r="MSA31" s="561"/>
      <c r="MSG31" s="561"/>
      <c r="MSM31" s="561"/>
      <c r="MSS31" s="561"/>
      <c r="MSY31" s="561"/>
      <c r="MTE31" s="561"/>
      <c r="MTK31" s="561"/>
      <c r="MTQ31" s="561"/>
      <c r="MTW31" s="561"/>
      <c r="MUC31" s="561"/>
      <c r="MUI31" s="561"/>
      <c r="MUO31" s="561"/>
      <c r="MUU31" s="561"/>
      <c r="MVA31" s="561"/>
      <c r="MVG31" s="561"/>
      <c r="MVM31" s="561"/>
      <c r="MVS31" s="561"/>
      <c r="MVY31" s="561"/>
      <c r="MWE31" s="561"/>
      <c r="MWK31" s="561"/>
      <c r="MWQ31" s="561"/>
      <c r="MWW31" s="561"/>
      <c r="MXC31" s="561"/>
      <c r="MXI31" s="561"/>
      <c r="MXO31" s="561"/>
      <c r="MXU31" s="561"/>
      <c r="MYA31" s="561"/>
      <c r="MYG31" s="561"/>
      <c r="MYM31" s="561"/>
      <c r="MYS31" s="561"/>
      <c r="MYY31" s="561"/>
      <c r="MZE31" s="561"/>
      <c r="MZK31" s="561"/>
      <c r="MZQ31" s="561"/>
      <c r="MZW31" s="561"/>
      <c r="NAC31" s="561"/>
      <c r="NAI31" s="561"/>
      <c r="NAO31" s="561"/>
      <c r="NAU31" s="561"/>
      <c r="NBA31" s="561"/>
      <c r="NBG31" s="561"/>
      <c r="NBM31" s="561"/>
      <c r="NBS31" s="561"/>
      <c r="NBY31" s="561"/>
      <c r="NCE31" s="561"/>
      <c r="NCK31" s="561"/>
      <c r="NCQ31" s="561"/>
      <c r="NCW31" s="561"/>
      <c r="NDC31" s="561"/>
      <c r="NDI31" s="561"/>
      <c r="NDO31" s="561"/>
      <c r="NDU31" s="561"/>
      <c r="NEA31" s="561"/>
      <c r="NEG31" s="561"/>
      <c r="NEM31" s="561"/>
      <c r="NES31" s="561"/>
      <c r="NEY31" s="561"/>
      <c r="NFE31" s="561"/>
      <c r="NFK31" s="561"/>
      <c r="NFQ31" s="561"/>
      <c r="NFW31" s="561"/>
      <c r="NGC31" s="561"/>
      <c r="NGI31" s="561"/>
      <c r="NGO31" s="561"/>
      <c r="NGU31" s="561"/>
      <c r="NHA31" s="561"/>
      <c r="NHG31" s="561"/>
      <c r="NHM31" s="561"/>
      <c r="NHS31" s="561"/>
      <c r="NHY31" s="561"/>
      <c r="NIE31" s="561"/>
      <c r="NIK31" s="561"/>
      <c r="NIQ31" s="561"/>
      <c r="NIW31" s="561"/>
      <c r="NJC31" s="561"/>
      <c r="NJI31" s="561"/>
      <c r="NJO31" s="561"/>
      <c r="NJU31" s="561"/>
      <c r="NKA31" s="561"/>
      <c r="NKG31" s="561"/>
      <c r="NKM31" s="561"/>
      <c r="NKS31" s="561"/>
      <c r="NKY31" s="561"/>
      <c r="NLE31" s="561"/>
      <c r="NLK31" s="561"/>
      <c r="NLQ31" s="561"/>
      <c r="NLW31" s="561"/>
      <c r="NMC31" s="561"/>
      <c r="NMI31" s="561"/>
      <c r="NMO31" s="561"/>
      <c r="NMU31" s="561"/>
      <c r="NNA31" s="561"/>
      <c r="NNG31" s="561"/>
      <c r="NNM31" s="561"/>
      <c r="NNS31" s="561"/>
      <c r="NNY31" s="561"/>
      <c r="NOE31" s="561"/>
      <c r="NOK31" s="561"/>
      <c r="NOQ31" s="561"/>
      <c r="NOW31" s="561"/>
      <c r="NPC31" s="561"/>
      <c r="NPI31" s="561"/>
      <c r="NPO31" s="561"/>
      <c r="NPU31" s="561"/>
      <c r="NQA31" s="561"/>
      <c r="NQG31" s="561"/>
      <c r="NQM31" s="561"/>
      <c r="NQS31" s="561"/>
      <c r="NQY31" s="561"/>
      <c r="NRE31" s="561"/>
      <c r="NRK31" s="561"/>
      <c r="NRQ31" s="561"/>
      <c r="NRW31" s="561"/>
      <c r="NSC31" s="561"/>
      <c r="NSI31" s="561"/>
      <c r="NSO31" s="561"/>
      <c r="NSU31" s="561"/>
      <c r="NTA31" s="561"/>
      <c r="NTG31" s="561"/>
      <c r="NTM31" s="561"/>
      <c r="NTS31" s="561"/>
      <c r="NTY31" s="561"/>
      <c r="NUE31" s="561"/>
      <c r="NUK31" s="561"/>
      <c r="NUQ31" s="561"/>
      <c r="NUW31" s="561"/>
      <c r="NVC31" s="561"/>
      <c r="NVI31" s="561"/>
      <c r="NVO31" s="561"/>
      <c r="NVU31" s="561"/>
      <c r="NWA31" s="561"/>
      <c r="NWG31" s="561"/>
      <c r="NWM31" s="561"/>
      <c r="NWS31" s="561"/>
      <c r="NWY31" s="561"/>
      <c r="NXE31" s="561"/>
      <c r="NXK31" s="561"/>
      <c r="NXQ31" s="561"/>
      <c r="NXW31" s="561"/>
      <c r="NYC31" s="561"/>
      <c r="NYI31" s="561"/>
      <c r="NYO31" s="561"/>
      <c r="NYU31" s="561"/>
      <c r="NZA31" s="561"/>
      <c r="NZG31" s="561"/>
      <c r="NZM31" s="561"/>
      <c r="NZS31" s="561"/>
      <c r="NZY31" s="561"/>
      <c r="OAE31" s="561"/>
      <c r="OAK31" s="561"/>
      <c r="OAQ31" s="561"/>
      <c r="OAW31" s="561"/>
      <c r="OBC31" s="561"/>
      <c r="OBI31" s="561"/>
      <c r="OBO31" s="561"/>
      <c r="OBU31" s="561"/>
      <c r="OCA31" s="561"/>
      <c r="OCG31" s="561"/>
      <c r="OCM31" s="561"/>
      <c r="OCS31" s="561"/>
      <c r="OCY31" s="561"/>
      <c r="ODE31" s="561"/>
      <c r="ODK31" s="561"/>
      <c r="ODQ31" s="561"/>
      <c r="ODW31" s="561"/>
      <c r="OEC31" s="561"/>
      <c r="OEI31" s="561"/>
      <c r="OEO31" s="561"/>
      <c r="OEU31" s="561"/>
      <c r="OFA31" s="561"/>
      <c r="OFG31" s="561"/>
      <c r="OFM31" s="561"/>
      <c r="OFS31" s="561"/>
      <c r="OFY31" s="561"/>
      <c r="OGE31" s="561"/>
      <c r="OGK31" s="561"/>
      <c r="OGQ31" s="561"/>
      <c r="OGW31" s="561"/>
      <c r="OHC31" s="561"/>
      <c r="OHI31" s="561"/>
      <c r="OHO31" s="561"/>
      <c r="OHU31" s="561"/>
      <c r="OIA31" s="561"/>
      <c r="OIG31" s="561"/>
      <c r="OIM31" s="561"/>
      <c r="OIS31" s="561"/>
      <c r="OIY31" s="561"/>
      <c r="OJE31" s="561"/>
      <c r="OJK31" s="561"/>
      <c r="OJQ31" s="561"/>
      <c r="OJW31" s="561"/>
      <c r="OKC31" s="561"/>
      <c r="OKI31" s="561"/>
      <c r="OKO31" s="561"/>
      <c r="OKU31" s="561"/>
      <c r="OLA31" s="561"/>
      <c r="OLG31" s="561"/>
      <c r="OLM31" s="561"/>
      <c r="OLS31" s="561"/>
      <c r="OLY31" s="561"/>
      <c r="OME31" s="561"/>
      <c r="OMK31" s="561"/>
      <c r="OMQ31" s="561"/>
      <c r="OMW31" s="561"/>
      <c r="ONC31" s="561"/>
      <c r="ONI31" s="561"/>
      <c r="ONO31" s="561"/>
      <c r="ONU31" s="561"/>
      <c r="OOA31" s="561"/>
      <c r="OOG31" s="561"/>
      <c r="OOM31" s="561"/>
      <c r="OOS31" s="561"/>
      <c r="OOY31" s="561"/>
      <c r="OPE31" s="561"/>
      <c r="OPK31" s="561"/>
      <c r="OPQ31" s="561"/>
      <c r="OPW31" s="561"/>
      <c r="OQC31" s="561"/>
      <c r="OQI31" s="561"/>
      <c r="OQO31" s="561"/>
      <c r="OQU31" s="561"/>
      <c r="ORA31" s="561"/>
      <c r="ORG31" s="561"/>
      <c r="ORM31" s="561"/>
      <c r="ORS31" s="561"/>
      <c r="ORY31" s="561"/>
      <c r="OSE31" s="561"/>
      <c r="OSK31" s="561"/>
      <c r="OSQ31" s="561"/>
      <c r="OSW31" s="561"/>
      <c r="OTC31" s="561"/>
      <c r="OTI31" s="561"/>
      <c r="OTO31" s="561"/>
      <c r="OTU31" s="561"/>
      <c r="OUA31" s="561"/>
      <c r="OUG31" s="561"/>
      <c r="OUM31" s="561"/>
      <c r="OUS31" s="561"/>
      <c r="OUY31" s="561"/>
      <c r="OVE31" s="561"/>
      <c r="OVK31" s="561"/>
      <c r="OVQ31" s="561"/>
      <c r="OVW31" s="561"/>
      <c r="OWC31" s="561"/>
      <c r="OWI31" s="561"/>
      <c r="OWO31" s="561"/>
      <c r="OWU31" s="561"/>
      <c r="OXA31" s="561"/>
      <c r="OXG31" s="561"/>
      <c r="OXM31" s="561"/>
      <c r="OXS31" s="561"/>
      <c r="OXY31" s="561"/>
      <c r="OYE31" s="561"/>
      <c r="OYK31" s="561"/>
      <c r="OYQ31" s="561"/>
      <c r="OYW31" s="561"/>
      <c r="OZC31" s="561"/>
      <c r="OZI31" s="561"/>
      <c r="OZO31" s="561"/>
      <c r="OZU31" s="561"/>
      <c r="PAA31" s="561"/>
      <c r="PAG31" s="561"/>
      <c r="PAM31" s="561"/>
      <c r="PAS31" s="561"/>
      <c r="PAY31" s="561"/>
      <c r="PBE31" s="561"/>
      <c r="PBK31" s="561"/>
      <c r="PBQ31" s="561"/>
      <c r="PBW31" s="561"/>
      <c r="PCC31" s="561"/>
      <c r="PCI31" s="561"/>
      <c r="PCO31" s="561"/>
      <c r="PCU31" s="561"/>
      <c r="PDA31" s="561"/>
      <c r="PDG31" s="561"/>
      <c r="PDM31" s="561"/>
      <c r="PDS31" s="561"/>
      <c r="PDY31" s="561"/>
      <c r="PEE31" s="561"/>
      <c r="PEK31" s="561"/>
      <c r="PEQ31" s="561"/>
      <c r="PEW31" s="561"/>
      <c r="PFC31" s="561"/>
      <c r="PFI31" s="561"/>
      <c r="PFO31" s="561"/>
      <c r="PFU31" s="561"/>
      <c r="PGA31" s="561"/>
      <c r="PGG31" s="561"/>
      <c r="PGM31" s="561"/>
      <c r="PGS31" s="561"/>
      <c r="PGY31" s="561"/>
      <c r="PHE31" s="561"/>
      <c r="PHK31" s="561"/>
      <c r="PHQ31" s="561"/>
      <c r="PHW31" s="561"/>
      <c r="PIC31" s="561"/>
      <c r="PII31" s="561"/>
      <c r="PIO31" s="561"/>
      <c r="PIU31" s="561"/>
      <c r="PJA31" s="561"/>
      <c r="PJG31" s="561"/>
      <c r="PJM31" s="561"/>
      <c r="PJS31" s="561"/>
      <c r="PJY31" s="561"/>
      <c r="PKE31" s="561"/>
      <c r="PKK31" s="561"/>
      <c r="PKQ31" s="561"/>
      <c r="PKW31" s="561"/>
      <c r="PLC31" s="561"/>
      <c r="PLI31" s="561"/>
      <c r="PLO31" s="561"/>
      <c r="PLU31" s="561"/>
      <c r="PMA31" s="561"/>
      <c r="PMG31" s="561"/>
      <c r="PMM31" s="561"/>
      <c r="PMS31" s="561"/>
      <c r="PMY31" s="561"/>
      <c r="PNE31" s="561"/>
      <c r="PNK31" s="561"/>
      <c r="PNQ31" s="561"/>
      <c r="PNW31" s="561"/>
      <c r="POC31" s="561"/>
      <c r="POI31" s="561"/>
      <c r="POO31" s="561"/>
      <c r="POU31" s="561"/>
      <c r="PPA31" s="561"/>
      <c r="PPG31" s="561"/>
      <c r="PPM31" s="561"/>
      <c r="PPS31" s="561"/>
      <c r="PPY31" s="561"/>
      <c r="PQE31" s="561"/>
      <c r="PQK31" s="561"/>
      <c r="PQQ31" s="561"/>
      <c r="PQW31" s="561"/>
      <c r="PRC31" s="561"/>
      <c r="PRI31" s="561"/>
      <c r="PRO31" s="561"/>
      <c r="PRU31" s="561"/>
      <c r="PSA31" s="561"/>
      <c r="PSG31" s="561"/>
      <c r="PSM31" s="561"/>
      <c r="PSS31" s="561"/>
      <c r="PSY31" s="561"/>
      <c r="PTE31" s="561"/>
      <c r="PTK31" s="561"/>
      <c r="PTQ31" s="561"/>
      <c r="PTW31" s="561"/>
      <c r="PUC31" s="561"/>
      <c r="PUI31" s="561"/>
      <c r="PUO31" s="561"/>
      <c r="PUU31" s="561"/>
      <c r="PVA31" s="561"/>
      <c r="PVG31" s="561"/>
      <c r="PVM31" s="561"/>
      <c r="PVS31" s="561"/>
      <c r="PVY31" s="561"/>
      <c r="PWE31" s="561"/>
      <c r="PWK31" s="561"/>
      <c r="PWQ31" s="561"/>
      <c r="PWW31" s="561"/>
      <c r="PXC31" s="561"/>
      <c r="PXI31" s="561"/>
      <c r="PXO31" s="561"/>
      <c r="PXU31" s="561"/>
      <c r="PYA31" s="561"/>
      <c r="PYG31" s="561"/>
      <c r="PYM31" s="561"/>
      <c r="PYS31" s="561"/>
      <c r="PYY31" s="561"/>
      <c r="PZE31" s="561"/>
      <c r="PZK31" s="561"/>
      <c r="PZQ31" s="561"/>
      <c r="PZW31" s="561"/>
      <c r="QAC31" s="561"/>
      <c r="QAI31" s="561"/>
      <c r="QAO31" s="561"/>
      <c r="QAU31" s="561"/>
      <c r="QBA31" s="561"/>
      <c r="QBG31" s="561"/>
      <c r="QBM31" s="561"/>
      <c r="QBS31" s="561"/>
      <c r="QBY31" s="561"/>
      <c r="QCE31" s="561"/>
      <c r="QCK31" s="561"/>
      <c r="QCQ31" s="561"/>
      <c r="QCW31" s="561"/>
      <c r="QDC31" s="561"/>
      <c r="QDI31" s="561"/>
      <c r="QDO31" s="561"/>
      <c r="QDU31" s="561"/>
      <c r="QEA31" s="561"/>
      <c r="QEG31" s="561"/>
      <c r="QEM31" s="561"/>
      <c r="QES31" s="561"/>
      <c r="QEY31" s="561"/>
      <c r="QFE31" s="561"/>
      <c r="QFK31" s="561"/>
      <c r="QFQ31" s="561"/>
      <c r="QFW31" s="561"/>
      <c r="QGC31" s="561"/>
      <c r="QGI31" s="561"/>
      <c r="QGO31" s="561"/>
      <c r="QGU31" s="561"/>
      <c r="QHA31" s="561"/>
      <c r="QHG31" s="561"/>
      <c r="QHM31" s="561"/>
      <c r="QHS31" s="561"/>
      <c r="QHY31" s="561"/>
      <c r="QIE31" s="561"/>
      <c r="QIK31" s="561"/>
      <c r="QIQ31" s="561"/>
      <c r="QIW31" s="561"/>
      <c r="QJC31" s="561"/>
      <c r="QJI31" s="561"/>
      <c r="QJO31" s="561"/>
      <c r="QJU31" s="561"/>
      <c r="QKA31" s="561"/>
      <c r="QKG31" s="561"/>
      <c r="QKM31" s="561"/>
      <c r="QKS31" s="561"/>
      <c r="QKY31" s="561"/>
      <c r="QLE31" s="561"/>
      <c r="QLK31" s="561"/>
      <c r="QLQ31" s="561"/>
      <c r="QLW31" s="561"/>
      <c r="QMC31" s="561"/>
      <c r="QMI31" s="561"/>
      <c r="QMO31" s="561"/>
      <c r="QMU31" s="561"/>
      <c r="QNA31" s="561"/>
      <c r="QNG31" s="561"/>
      <c r="QNM31" s="561"/>
      <c r="QNS31" s="561"/>
      <c r="QNY31" s="561"/>
      <c r="QOE31" s="561"/>
      <c r="QOK31" s="561"/>
      <c r="QOQ31" s="561"/>
      <c r="QOW31" s="561"/>
      <c r="QPC31" s="561"/>
      <c r="QPI31" s="561"/>
      <c r="QPO31" s="561"/>
      <c r="QPU31" s="561"/>
      <c r="QQA31" s="561"/>
      <c r="QQG31" s="561"/>
      <c r="QQM31" s="561"/>
      <c r="QQS31" s="561"/>
      <c r="QQY31" s="561"/>
      <c r="QRE31" s="561"/>
      <c r="QRK31" s="561"/>
      <c r="QRQ31" s="561"/>
      <c r="QRW31" s="561"/>
      <c r="QSC31" s="561"/>
      <c r="QSI31" s="561"/>
      <c r="QSO31" s="561"/>
      <c r="QSU31" s="561"/>
      <c r="QTA31" s="561"/>
      <c r="QTG31" s="561"/>
      <c r="QTM31" s="561"/>
      <c r="QTS31" s="561"/>
      <c r="QTY31" s="561"/>
      <c r="QUE31" s="561"/>
      <c r="QUK31" s="561"/>
      <c r="QUQ31" s="561"/>
      <c r="QUW31" s="561"/>
      <c r="QVC31" s="561"/>
      <c r="QVI31" s="561"/>
      <c r="QVO31" s="561"/>
      <c r="QVU31" s="561"/>
      <c r="QWA31" s="561"/>
      <c r="QWG31" s="561"/>
      <c r="QWM31" s="561"/>
      <c r="QWS31" s="561"/>
      <c r="QWY31" s="561"/>
      <c r="QXE31" s="561"/>
      <c r="QXK31" s="561"/>
      <c r="QXQ31" s="561"/>
      <c r="QXW31" s="561"/>
      <c r="QYC31" s="561"/>
      <c r="QYI31" s="561"/>
      <c r="QYO31" s="561"/>
      <c r="QYU31" s="561"/>
      <c r="QZA31" s="561"/>
      <c r="QZG31" s="561"/>
      <c r="QZM31" s="561"/>
      <c r="QZS31" s="561"/>
      <c r="QZY31" s="561"/>
      <c r="RAE31" s="561"/>
      <c r="RAK31" s="561"/>
      <c r="RAQ31" s="561"/>
      <c r="RAW31" s="561"/>
      <c r="RBC31" s="561"/>
      <c r="RBI31" s="561"/>
      <c r="RBO31" s="561"/>
      <c r="RBU31" s="561"/>
      <c r="RCA31" s="561"/>
      <c r="RCG31" s="561"/>
      <c r="RCM31" s="561"/>
      <c r="RCS31" s="561"/>
      <c r="RCY31" s="561"/>
      <c r="RDE31" s="561"/>
      <c r="RDK31" s="561"/>
      <c r="RDQ31" s="561"/>
      <c r="RDW31" s="561"/>
      <c r="REC31" s="561"/>
      <c r="REI31" s="561"/>
      <c r="REO31" s="561"/>
      <c r="REU31" s="561"/>
      <c r="RFA31" s="561"/>
      <c r="RFG31" s="561"/>
      <c r="RFM31" s="561"/>
      <c r="RFS31" s="561"/>
      <c r="RFY31" s="561"/>
      <c r="RGE31" s="561"/>
      <c r="RGK31" s="561"/>
      <c r="RGQ31" s="561"/>
      <c r="RGW31" s="561"/>
      <c r="RHC31" s="561"/>
      <c r="RHI31" s="561"/>
      <c r="RHO31" s="561"/>
      <c r="RHU31" s="561"/>
      <c r="RIA31" s="561"/>
      <c r="RIG31" s="561"/>
      <c r="RIM31" s="561"/>
      <c r="RIS31" s="561"/>
      <c r="RIY31" s="561"/>
      <c r="RJE31" s="561"/>
      <c r="RJK31" s="561"/>
      <c r="RJQ31" s="561"/>
      <c r="RJW31" s="561"/>
      <c r="RKC31" s="561"/>
      <c r="RKI31" s="561"/>
      <c r="RKO31" s="561"/>
      <c r="RKU31" s="561"/>
      <c r="RLA31" s="561"/>
      <c r="RLG31" s="561"/>
      <c r="RLM31" s="561"/>
      <c r="RLS31" s="561"/>
      <c r="RLY31" s="561"/>
      <c r="RME31" s="561"/>
      <c r="RMK31" s="561"/>
      <c r="RMQ31" s="561"/>
      <c r="RMW31" s="561"/>
      <c r="RNC31" s="561"/>
      <c r="RNI31" s="561"/>
      <c r="RNO31" s="561"/>
      <c r="RNU31" s="561"/>
      <c r="ROA31" s="561"/>
      <c r="ROG31" s="561"/>
      <c r="ROM31" s="561"/>
      <c r="ROS31" s="561"/>
      <c r="ROY31" s="561"/>
      <c r="RPE31" s="561"/>
      <c r="RPK31" s="561"/>
      <c r="RPQ31" s="561"/>
      <c r="RPW31" s="561"/>
      <c r="RQC31" s="561"/>
      <c r="RQI31" s="561"/>
      <c r="RQO31" s="561"/>
      <c r="RQU31" s="561"/>
      <c r="RRA31" s="561"/>
      <c r="RRG31" s="561"/>
      <c r="RRM31" s="561"/>
      <c r="RRS31" s="561"/>
      <c r="RRY31" s="561"/>
      <c r="RSE31" s="561"/>
      <c r="RSK31" s="561"/>
      <c r="RSQ31" s="561"/>
      <c r="RSW31" s="561"/>
      <c r="RTC31" s="561"/>
      <c r="RTI31" s="561"/>
      <c r="RTO31" s="561"/>
      <c r="RTU31" s="561"/>
      <c r="RUA31" s="561"/>
      <c r="RUG31" s="561"/>
      <c r="RUM31" s="561"/>
      <c r="RUS31" s="561"/>
      <c r="RUY31" s="561"/>
      <c r="RVE31" s="561"/>
      <c r="RVK31" s="561"/>
      <c r="RVQ31" s="561"/>
      <c r="RVW31" s="561"/>
      <c r="RWC31" s="561"/>
      <c r="RWI31" s="561"/>
      <c r="RWO31" s="561"/>
      <c r="RWU31" s="561"/>
      <c r="RXA31" s="561"/>
      <c r="RXG31" s="561"/>
      <c r="RXM31" s="561"/>
      <c r="RXS31" s="561"/>
      <c r="RXY31" s="561"/>
      <c r="RYE31" s="561"/>
      <c r="RYK31" s="561"/>
      <c r="RYQ31" s="561"/>
      <c r="RYW31" s="561"/>
      <c r="RZC31" s="561"/>
      <c r="RZI31" s="561"/>
      <c r="RZO31" s="561"/>
      <c r="RZU31" s="561"/>
      <c r="SAA31" s="561"/>
      <c r="SAG31" s="561"/>
      <c r="SAM31" s="561"/>
      <c r="SAS31" s="561"/>
      <c r="SAY31" s="561"/>
      <c r="SBE31" s="561"/>
      <c r="SBK31" s="561"/>
      <c r="SBQ31" s="561"/>
      <c r="SBW31" s="561"/>
      <c r="SCC31" s="561"/>
      <c r="SCI31" s="561"/>
      <c r="SCO31" s="561"/>
      <c r="SCU31" s="561"/>
      <c r="SDA31" s="561"/>
      <c r="SDG31" s="561"/>
      <c r="SDM31" s="561"/>
      <c r="SDS31" s="561"/>
      <c r="SDY31" s="561"/>
      <c r="SEE31" s="561"/>
      <c r="SEK31" s="561"/>
      <c r="SEQ31" s="561"/>
      <c r="SEW31" s="561"/>
      <c r="SFC31" s="561"/>
      <c r="SFI31" s="561"/>
      <c r="SFO31" s="561"/>
      <c r="SFU31" s="561"/>
      <c r="SGA31" s="561"/>
      <c r="SGG31" s="561"/>
      <c r="SGM31" s="561"/>
      <c r="SGS31" s="561"/>
      <c r="SGY31" s="561"/>
      <c r="SHE31" s="561"/>
      <c r="SHK31" s="561"/>
      <c r="SHQ31" s="561"/>
      <c r="SHW31" s="561"/>
      <c r="SIC31" s="561"/>
      <c r="SII31" s="561"/>
      <c r="SIO31" s="561"/>
      <c r="SIU31" s="561"/>
      <c r="SJA31" s="561"/>
      <c r="SJG31" s="561"/>
      <c r="SJM31" s="561"/>
      <c r="SJS31" s="561"/>
      <c r="SJY31" s="561"/>
      <c r="SKE31" s="561"/>
      <c r="SKK31" s="561"/>
      <c r="SKQ31" s="561"/>
      <c r="SKW31" s="561"/>
      <c r="SLC31" s="561"/>
      <c r="SLI31" s="561"/>
      <c r="SLO31" s="561"/>
      <c r="SLU31" s="561"/>
      <c r="SMA31" s="561"/>
      <c r="SMG31" s="561"/>
      <c r="SMM31" s="561"/>
      <c r="SMS31" s="561"/>
      <c r="SMY31" s="561"/>
      <c r="SNE31" s="561"/>
      <c r="SNK31" s="561"/>
      <c r="SNQ31" s="561"/>
      <c r="SNW31" s="561"/>
      <c r="SOC31" s="561"/>
      <c r="SOI31" s="561"/>
      <c r="SOO31" s="561"/>
      <c r="SOU31" s="561"/>
      <c r="SPA31" s="561"/>
      <c r="SPG31" s="561"/>
      <c r="SPM31" s="561"/>
      <c r="SPS31" s="561"/>
      <c r="SPY31" s="561"/>
      <c r="SQE31" s="561"/>
      <c r="SQK31" s="561"/>
      <c r="SQQ31" s="561"/>
      <c r="SQW31" s="561"/>
      <c r="SRC31" s="561"/>
      <c r="SRI31" s="561"/>
      <c r="SRO31" s="561"/>
      <c r="SRU31" s="561"/>
      <c r="SSA31" s="561"/>
      <c r="SSG31" s="561"/>
      <c r="SSM31" s="561"/>
      <c r="SSS31" s="561"/>
      <c r="SSY31" s="561"/>
      <c r="STE31" s="561"/>
      <c r="STK31" s="561"/>
      <c r="STQ31" s="561"/>
      <c r="STW31" s="561"/>
      <c r="SUC31" s="561"/>
      <c r="SUI31" s="561"/>
      <c r="SUO31" s="561"/>
      <c r="SUU31" s="561"/>
      <c r="SVA31" s="561"/>
      <c r="SVG31" s="561"/>
      <c r="SVM31" s="561"/>
      <c r="SVS31" s="561"/>
      <c r="SVY31" s="561"/>
      <c r="SWE31" s="561"/>
      <c r="SWK31" s="561"/>
      <c r="SWQ31" s="561"/>
      <c r="SWW31" s="561"/>
      <c r="SXC31" s="561"/>
      <c r="SXI31" s="561"/>
      <c r="SXO31" s="561"/>
      <c r="SXU31" s="561"/>
      <c r="SYA31" s="561"/>
      <c r="SYG31" s="561"/>
      <c r="SYM31" s="561"/>
      <c r="SYS31" s="561"/>
      <c r="SYY31" s="561"/>
      <c r="SZE31" s="561"/>
      <c r="SZK31" s="561"/>
      <c r="SZQ31" s="561"/>
      <c r="SZW31" s="561"/>
      <c r="TAC31" s="561"/>
      <c r="TAI31" s="561"/>
      <c r="TAO31" s="561"/>
      <c r="TAU31" s="561"/>
      <c r="TBA31" s="561"/>
      <c r="TBG31" s="561"/>
      <c r="TBM31" s="561"/>
      <c r="TBS31" s="561"/>
      <c r="TBY31" s="561"/>
      <c r="TCE31" s="561"/>
      <c r="TCK31" s="561"/>
      <c r="TCQ31" s="561"/>
      <c r="TCW31" s="561"/>
      <c r="TDC31" s="561"/>
      <c r="TDI31" s="561"/>
      <c r="TDO31" s="561"/>
      <c r="TDU31" s="561"/>
      <c r="TEA31" s="561"/>
      <c r="TEG31" s="561"/>
      <c r="TEM31" s="561"/>
      <c r="TES31" s="561"/>
      <c r="TEY31" s="561"/>
      <c r="TFE31" s="561"/>
      <c r="TFK31" s="561"/>
      <c r="TFQ31" s="561"/>
      <c r="TFW31" s="561"/>
      <c r="TGC31" s="561"/>
      <c r="TGI31" s="561"/>
      <c r="TGO31" s="561"/>
      <c r="TGU31" s="561"/>
      <c r="THA31" s="561"/>
      <c r="THG31" s="561"/>
      <c r="THM31" s="561"/>
      <c r="THS31" s="561"/>
      <c r="THY31" s="561"/>
      <c r="TIE31" s="561"/>
      <c r="TIK31" s="561"/>
      <c r="TIQ31" s="561"/>
      <c r="TIW31" s="561"/>
      <c r="TJC31" s="561"/>
      <c r="TJI31" s="561"/>
      <c r="TJO31" s="561"/>
      <c r="TJU31" s="561"/>
      <c r="TKA31" s="561"/>
      <c r="TKG31" s="561"/>
      <c r="TKM31" s="561"/>
      <c r="TKS31" s="561"/>
      <c r="TKY31" s="561"/>
      <c r="TLE31" s="561"/>
      <c r="TLK31" s="561"/>
      <c r="TLQ31" s="561"/>
      <c r="TLW31" s="561"/>
      <c r="TMC31" s="561"/>
      <c r="TMI31" s="561"/>
      <c r="TMO31" s="561"/>
      <c r="TMU31" s="561"/>
      <c r="TNA31" s="561"/>
      <c r="TNG31" s="561"/>
      <c r="TNM31" s="561"/>
      <c r="TNS31" s="561"/>
      <c r="TNY31" s="561"/>
      <c r="TOE31" s="561"/>
      <c r="TOK31" s="561"/>
      <c r="TOQ31" s="561"/>
      <c r="TOW31" s="561"/>
      <c r="TPC31" s="561"/>
      <c r="TPI31" s="561"/>
      <c r="TPO31" s="561"/>
      <c r="TPU31" s="561"/>
      <c r="TQA31" s="561"/>
      <c r="TQG31" s="561"/>
      <c r="TQM31" s="561"/>
      <c r="TQS31" s="561"/>
      <c r="TQY31" s="561"/>
      <c r="TRE31" s="561"/>
      <c r="TRK31" s="561"/>
      <c r="TRQ31" s="561"/>
      <c r="TRW31" s="561"/>
      <c r="TSC31" s="561"/>
      <c r="TSI31" s="561"/>
      <c r="TSO31" s="561"/>
      <c r="TSU31" s="561"/>
      <c r="TTA31" s="561"/>
      <c r="TTG31" s="561"/>
      <c r="TTM31" s="561"/>
      <c r="TTS31" s="561"/>
      <c r="TTY31" s="561"/>
      <c r="TUE31" s="561"/>
      <c r="TUK31" s="561"/>
      <c r="TUQ31" s="561"/>
      <c r="TUW31" s="561"/>
      <c r="TVC31" s="561"/>
      <c r="TVI31" s="561"/>
      <c r="TVO31" s="561"/>
      <c r="TVU31" s="561"/>
      <c r="TWA31" s="561"/>
      <c r="TWG31" s="561"/>
      <c r="TWM31" s="561"/>
      <c r="TWS31" s="561"/>
      <c r="TWY31" s="561"/>
      <c r="TXE31" s="561"/>
      <c r="TXK31" s="561"/>
      <c r="TXQ31" s="561"/>
      <c r="TXW31" s="561"/>
      <c r="TYC31" s="561"/>
      <c r="TYI31" s="561"/>
      <c r="TYO31" s="561"/>
      <c r="TYU31" s="561"/>
      <c r="TZA31" s="561"/>
      <c r="TZG31" s="561"/>
      <c r="TZM31" s="561"/>
      <c r="TZS31" s="561"/>
      <c r="TZY31" s="561"/>
      <c r="UAE31" s="561"/>
      <c r="UAK31" s="561"/>
      <c r="UAQ31" s="561"/>
      <c r="UAW31" s="561"/>
      <c r="UBC31" s="561"/>
      <c r="UBI31" s="561"/>
      <c r="UBO31" s="561"/>
      <c r="UBU31" s="561"/>
      <c r="UCA31" s="561"/>
      <c r="UCG31" s="561"/>
      <c r="UCM31" s="561"/>
      <c r="UCS31" s="561"/>
      <c r="UCY31" s="561"/>
      <c r="UDE31" s="561"/>
      <c r="UDK31" s="561"/>
      <c r="UDQ31" s="561"/>
      <c r="UDW31" s="561"/>
      <c r="UEC31" s="561"/>
      <c r="UEI31" s="561"/>
      <c r="UEO31" s="561"/>
      <c r="UEU31" s="561"/>
      <c r="UFA31" s="561"/>
      <c r="UFG31" s="561"/>
      <c r="UFM31" s="561"/>
      <c r="UFS31" s="561"/>
      <c r="UFY31" s="561"/>
      <c r="UGE31" s="561"/>
      <c r="UGK31" s="561"/>
      <c r="UGQ31" s="561"/>
      <c r="UGW31" s="561"/>
      <c r="UHC31" s="561"/>
      <c r="UHI31" s="561"/>
      <c r="UHO31" s="561"/>
      <c r="UHU31" s="561"/>
      <c r="UIA31" s="561"/>
      <c r="UIG31" s="561"/>
      <c r="UIM31" s="561"/>
      <c r="UIS31" s="561"/>
      <c r="UIY31" s="561"/>
      <c r="UJE31" s="561"/>
      <c r="UJK31" s="561"/>
      <c r="UJQ31" s="561"/>
      <c r="UJW31" s="561"/>
      <c r="UKC31" s="561"/>
      <c r="UKI31" s="561"/>
      <c r="UKO31" s="561"/>
      <c r="UKU31" s="561"/>
      <c r="ULA31" s="561"/>
      <c r="ULG31" s="561"/>
      <c r="ULM31" s="561"/>
      <c r="ULS31" s="561"/>
      <c r="ULY31" s="561"/>
      <c r="UME31" s="561"/>
      <c r="UMK31" s="561"/>
      <c r="UMQ31" s="561"/>
      <c r="UMW31" s="561"/>
      <c r="UNC31" s="561"/>
      <c r="UNI31" s="561"/>
      <c r="UNO31" s="561"/>
      <c r="UNU31" s="561"/>
      <c r="UOA31" s="561"/>
      <c r="UOG31" s="561"/>
      <c r="UOM31" s="561"/>
      <c r="UOS31" s="561"/>
      <c r="UOY31" s="561"/>
      <c r="UPE31" s="561"/>
      <c r="UPK31" s="561"/>
      <c r="UPQ31" s="561"/>
      <c r="UPW31" s="561"/>
      <c r="UQC31" s="561"/>
      <c r="UQI31" s="561"/>
      <c r="UQO31" s="561"/>
      <c r="UQU31" s="561"/>
      <c r="URA31" s="561"/>
      <c r="URG31" s="561"/>
      <c r="URM31" s="561"/>
      <c r="URS31" s="561"/>
      <c r="URY31" s="561"/>
      <c r="USE31" s="561"/>
      <c r="USK31" s="561"/>
      <c r="USQ31" s="561"/>
      <c r="USW31" s="561"/>
      <c r="UTC31" s="561"/>
      <c r="UTI31" s="561"/>
      <c r="UTO31" s="561"/>
      <c r="UTU31" s="561"/>
      <c r="UUA31" s="561"/>
      <c r="UUG31" s="561"/>
      <c r="UUM31" s="561"/>
      <c r="UUS31" s="561"/>
      <c r="UUY31" s="561"/>
      <c r="UVE31" s="561"/>
      <c r="UVK31" s="561"/>
      <c r="UVQ31" s="561"/>
      <c r="UVW31" s="561"/>
      <c r="UWC31" s="561"/>
      <c r="UWI31" s="561"/>
      <c r="UWO31" s="561"/>
      <c r="UWU31" s="561"/>
      <c r="UXA31" s="561"/>
      <c r="UXG31" s="561"/>
      <c r="UXM31" s="561"/>
      <c r="UXS31" s="561"/>
      <c r="UXY31" s="561"/>
      <c r="UYE31" s="561"/>
      <c r="UYK31" s="561"/>
      <c r="UYQ31" s="561"/>
      <c r="UYW31" s="561"/>
      <c r="UZC31" s="561"/>
      <c r="UZI31" s="561"/>
      <c r="UZO31" s="561"/>
      <c r="UZU31" s="561"/>
      <c r="VAA31" s="561"/>
      <c r="VAG31" s="561"/>
      <c r="VAM31" s="561"/>
      <c r="VAS31" s="561"/>
      <c r="VAY31" s="561"/>
      <c r="VBE31" s="561"/>
      <c r="VBK31" s="561"/>
      <c r="VBQ31" s="561"/>
      <c r="VBW31" s="561"/>
      <c r="VCC31" s="561"/>
      <c r="VCI31" s="561"/>
      <c r="VCO31" s="561"/>
      <c r="VCU31" s="561"/>
      <c r="VDA31" s="561"/>
      <c r="VDG31" s="561"/>
      <c r="VDM31" s="561"/>
      <c r="VDS31" s="561"/>
      <c r="VDY31" s="561"/>
      <c r="VEE31" s="561"/>
      <c r="VEK31" s="561"/>
      <c r="VEQ31" s="561"/>
      <c r="VEW31" s="561"/>
      <c r="VFC31" s="561"/>
      <c r="VFI31" s="561"/>
      <c r="VFO31" s="561"/>
      <c r="VFU31" s="561"/>
      <c r="VGA31" s="561"/>
      <c r="VGG31" s="561"/>
      <c r="VGM31" s="561"/>
      <c r="VGS31" s="561"/>
      <c r="VGY31" s="561"/>
      <c r="VHE31" s="561"/>
      <c r="VHK31" s="561"/>
      <c r="VHQ31" s="561"/>
      <c r="VHW31" s="561"/>
      <c r="VIC31" s="561"/>
      <c r="VII31" s="561"/>
      <c r="VIO31" s="561"/>
      <c r="VIU31" s="561"/>
      <c r="VJA31" s="561"/>
      <c r="VJG31" s="561"/>
      <c r="VJM31" s="561"/>
      <c r="VJS31" s="561"/>
      <c r="VJY31" s="561"/>
      <c r="VKE31" s="561"/>
      <c r="VKK31" s="561"/>
      <c r="VKQ31" s="561"/>
      <c r="VKW31" s="561"/>
      <c r="VLC31" s="561"/>
      <c r="VLI31" s="561"/>
      <c r="VLO31" s="561"/>
      <c r="VLU31" s="561"/>
      <c r="VMA31" s="561"/>
      <c r="VMG31" s="561"/>
      <c r="VMM31" s="561"/>
      <c r="VMS31" s="561"/>
      <c r="VMY31" s="561"/>
      <c r="VNE31" s="561"/>
      <c r="VNK31" s="561"/>
      <c r="VNQ31" s="561"/>
      <c r="VNW31" s="561"/>
      <c r="VOC31" s="561"/>
      <c r="VOI31" s="561"/>
      <c r="VOO31" s="561"/>
      <c r="VOU31" s="561"/>
      <c r="VPA31" s="561"/>
      <c r="VPG31" s="561"/>
      <c r="VPM31" s="561"/>
      <c r="VPS31" s="561"/>
      <c r="VPY31" s="561"/>
      <c r="VQE31" s="561"/>
      <c r="VQK31" s="561"/>
      <c r="VQQ31" s="561"/>
      <c r="VQW31" s="561"/>
      <c r="VRC31" s="561"/>
      <c r="VRI31" s="561"/>
      <c r="VRO31" s="561"/>
      <c r="VRU31" s="561"/>
      <c r="VSA31" s="561"/>
      <c r="VSG31" s="561"/>
      <c r="VSM31" s="561"/>
      <c r="VSS31" s="561"/>
      <c r="VSY31" s="561"/>
      <c r="VTE31" s="561"/>
      <c r="VTK31" s="561"/>
      <c r="VTQ31" s="561"/>
      <c r="VTW31" s="561"/>
      <c r="VUC31" s="561"/>
      <c r="VUI31" s="561"/>
      <c r="VUO31" s="561"/>
      <c r="VUU31" s="561"/>
      <c r="VVA31" s="561"/>
      <c r="VVG31" s="561"/>
      <c r="VVM31" s="561"/>
      <c r="VVS31" s="561"/>
      <c r="VVY31" s="561"/>
      <c r="VWE31" s="561"/>
      <c r="VWK31" s="561"/>
      <c r="VWQ31" s="561"/>
      <c r="VWW31" s="561"/>
      <c r="VXC31" s="561"/>
      <c r="VXI31" s="561"/>
      <c r="VXO31" s="561"/>
      <c r="VXU31" s="561"/>
      <c r="VYA31" s="561"/>
      <c r="VYG31" s="561"/>
      <c r="VYM31" s="561"/>
      <c r="VYS31" s="561"/>
      <c r="VYY31" s="561"/>
      <c r="VZE31" s="561"/>
      <c r="VZK31" s="561"/>
      <c r="VZQ31" s="561"/>
      <c r="VZW31" s="561"/>
      <c r="WAC31" s="561"/>
      <c r="WAI31" s="561"/>
      <c r="WAO31" s="561"/>
      <c r="WAU31" s="561"/>
      <c r="WBA31" s="561"/>
      <c r="WBG31" s="561"/>
      <c r="WBM31" s="561"/>
      <c r="WBS31" s="561"/>
      <c r="WBY31" s="561"/>
      <c r="WCE31" s="561"/>
      <c r="WCK31" s="561"/>
      <c r="WCQ31" s="561"/>
      <c r="WCW31" s="561"/>
      <c r="WDC31" s="561"/>
      <c r="WDI31" s="561"/>
      <c r="WDO31" s="561"/>
      <c r="WDU31" s="561"/>
      <c r="WEA31" s="561"/>
      <c r="WEG31" s="561"/>
      <c r="WEM31" s="561"/>
      <c r="WES31" s="561"/>
      <c r="WEY31" s="561"/>
      <c r="WFE31" s="561"/>
      <c r="WFK31" s="561"/>
      <c r="WFQ31" s="561"/>
      <c r="WFW31" s="561"/>
      <c r="WGC31" s="561"/>
      <c r="WGI31" s="561"/>
      <c r="WGO31" s="561"/>
      <c r="WGU31" s="561"/>
      <c r="WHA31" s="561"/>
      <c r="WHG31" s="561"/>
      <c r="WHM31" s="561"/>
      <c r="WHS31" s="561"/>
      <c r="WHY31" s="561"/>
      <c r="WIE31" s="561"/>
      <c r="WIK31" s="561"/>
      <c r="WIQ31" s="561"/>
      <c r="WIW31" s="561"/>
      <c r="WJC31" s="561"/>
      <c r="WJI31" s="561"/>
      <c r="WJO31" s="561"/>
      <c r="WJU31" s="561"/>
      <c r="WKA31" s="561"/>
      <c r="WKG31" s="561"/>
      <c r="WKM31" s="561"/>
      <c r="WKS31" s="561"/>
      <c r="WKY31" s="561"/>
      <c r="WLE31" s="561"/>
      <c r="WLK31" s="561"/>
      <c r="WLQ31" s="561"/>
      <c r="WLW31" s="561"/>
      <c r="WMC31" s="561"/>
      <c r="WMI31" s="561"/>
      <c r="WMO31" s="561"/>
      <c r="WMU31" s="561"/>
      <c r="WNA31" s="561"/>
      <c r="WNG31" s="561"/>
      <c r="WNM31" s="561"/>
      <c r="WNS31" s="561"/>
      <c r="WNY31" s="561"/>
      <c r="WOE31" s="561"/>
      <c r="WOK31" s="561"/>
      <c r="WOQ31" s="561"/>
      <c r="WOW31" s="561"/>
      <c r="WPC31" s="561"/>
      <c r="WPI31" s="561"/>
      <c r="WPO31" s="561"/>
      <c r="WPU31" s="561"/>
      <c r="WQA31" s="561"/>
      <c r="WQG31" s="561"/>
      <c r="WQM31" s="561"/>
      <c r="WQS31" s="561"/>
      <c r="WQY31" s="561"/>
      <c r="WRE31" s="561"/>
      <c r="WRK31" s="561"/>
      <c r="WRQ31" s="561"/>
      <c r="WRW31" s="561"/>
      <c r="WSC31" s="561"/>
      <c r="WSI31" s="561"/>
      <c r="WSO31" s="561"/>
      <c r="WSU31" s="561"/>
      <c r="WTA31" s="561"/>
      <c r="WTG31" s="561"/>
      <c r="WTM31" s="561"/>
      <c r="WTS31" s="561"/>
      <c r="WTY31" s="561"/>
      <c r="WUE31" s="561"/>
      <c r="WUK31" s="561"/>
      <c r="WUQ31" s="561"/>
      <c r="WUW31" s="561"/>
      <c r="WVC31" s="561"/>
      <c r="WVI31" s="561"/>
      <c r="WVO31" s="561"/>
      <c r="WVU31" s="561"/>
      <c r="WWA31" s="561"/>
      <c r="WWG31" s="561"/>
      <c r="WWM31" s="561"/>
      <c r="WWS31" s="561"/>
      <c r="WWY31" s="561"/>
      <c r="WXE31" s="561"/>
      <c r="WXK31" s="561"/>
      <c r="WXQ31" s="561"/>
      <c r="WXW31" s="561"/>
      <c r="WYC31" s="561"/>
      <c r="WYI31" s="561"/>
      <c r="WYO31" s="561"/>
      <c r="WYU31" s="561"/>
      <c r="WZA31" s="561"/>
      <c r="WZG31" s="561"/>
      <c r="WZM31" s="561"/>
      <c r="WZS31" s="561"/>
      <c r="WZY31" s="561"/>
      <c r="XAE31" s="561"/>
      <c r="XAK31" s="561"/>
      <c r="XAQ31" s="561"/>
      <c r="XAW31" s="561"/>
      <c r="XBC31" s="561"/>
      <c r="XBI31" s="561"/>
      <c r="XBO31" s="561"/>
      <c r="XBU31" s="561"/>
      <c r="XCA31" s="561"/>
      <c r="XCG31" s="561"/>
      <c r="XCM31" s="561"/>
      <c r="XCS31" s="561"/>
      <c r="XCY31" s="561"/>
      <c r="XDE31" s="561"/>
      <c r="XDK31" s="561"/>
      <c r="XDQ31" s="561"/>
      <c r="XDW31" s="561"/>
      <c r="XEC31" s="561"/>
      <c r="XEI31" s="561"/>
      <c r="XEO31" s="561"/>
      <c r="XEU31" s="561"/>
      <c r="XFA31" s="561"/>
    </row>
    <row r="32" spans="1:1021 1027:2047 2053:3067 3073:4093 4099:5119 5125:6139 6145:7165 7171:8191 8197:9211 9217:10237 10243:11263 11269:12283 12289:13309 13315:14335 14341:15355 15361:16381" ht="13.5" customHeight="1">
      <c r="A32" s="310">
        <v>3</v>
      </c>
      <c r="B32" s="311" t="s">
        <v>343</v>
      </c>
      <c r="C32" s="311" t="s">
        <v>344</v>
      </c>
      <c r="D32" s="312"/>
      <c r="E32" s="310" t="s">
        <v>622</v>
      </c>
      <c r="F32" s="313"/>
      <c r="G32" s="301"/>
      <c r="H32" s="564" t="str">
        <f t="shared" si="6"/>
        <v/>
      </c>
      <c r="I32" s="564" t="str" cm="1">
        <f t="array" ref="I32">IFERROR(INDEX(ROSTER!$B$24:$B$150,MATCH(1,INDEX(($I$18=ROSTER!L$24:L$150)*(COUNTIFS(I$7:I31,ROSTER!$B$24:$B$150)=0),0,1),0),1),"")</f>
        <v/>
      </c>
      <c r="J32" s="564" t="str">
        <f>IFERROR(INDEX(ROSTER!$C$24:$C$150,MATCH('9'!$I32,ROSTER!$B$24:$B$150,0),1),"")</f>
        <v/>
      </c>
      <c r="K32" s="564" t="str">
        <f>IFERROR(INDEX(ROSTER!$AK$23:$AK$150,MATCH('9'!$I32,ROSTER!$B$23:$B$150,0),1),"")</f>
        <v/>
      </c>
      <c r="L32" s="564" t="str">
        <f>IFERROR(INDEX(ROSTER!$AL$23:$AL$150,MATCH('9'!$I32,ROSTER!$B$23:$B$150,0),1),"")</f>
        <v/>
      </c>
      <c r="M32" s="564"/>
      <c r="N32" s="1"/>
    </row>
    <row r="33" spans="1:14" ht="17.7" customHeight="1">
      <c r="A33" s="310">
        <v>4</v>
      </c>
      <c r="B33" s="311" t="s">
        <v>338</v>
      </c>
      <c r="C33" s="311" t="s">
        <v>339</v>
      </c>
      <c r="D33" s="310" t="s">
        <v>293</v>
      </c>
      <c r="E33" s="312"/>
      <c r="F33" s="311" t="s">
        <v>297</v>
      </c>
      <c r="G33" s="301"/>
      <c r="H33" s="568"/>
      <c r="I33" s="698" t="s">
        <v>301</v>
      </c>
      <c r="J33" s="698"/>
      <c r="K33" s="569"/>
      <c r="L33" s="569"/>
      <c r="M33" s="569"/>
      <c r="N33" s="1"/>
    </row>
    <row r="34" spans="1:14" ht="13.5" customHeight="1">
      <c r="A34" s="310">
        <v>5</v>
      </c>
      <c r="B34" s="311" t="s">
        <v>623</v>
      </c>
      <c r="C34" s="311" t="s">
        <v>624</v>
      </c>
      <c r="D34" s="310" t="s">
        <v>293</v>
      </c>
      <c r="E34" s="312"/>
      <c r="F34" s="311" t="s">
        <v>297</v>
      </c>
      <c r="G34" s="301"/>
      <c r="H34" s="568">
        <v>1</v>
      </c>
      <c r="I34" s="569" t="s">
        <v>461</v>
      </c>
      <c r="J34" s="569" t="s">
        <v>462</v>
      </c>
      <c r="K34" s="569" t="s">
        <v>353</v>
      </c>
      <c r="L34" s="569">
        <v>949517171</v>
      </c>
      <c r="M34" s="569" t="s">
        <v>331</v>
      </c>
      <c r="N34" s="1"/>
    </row>
    <row r="35" spans="1:14" ht="13.5" customHeight="1">
      <c r="A35" s="310">
        <v>6</v>
      </c>
      <c r="B35" s="311" t="s">
        <v>625</v>
      </c>
      <c r="C35" s="311" t="s">
        <v>626</v>
      </c>
      <c r="D35" s="310" t="s">
        <v>340</v>
      </c>
      <c r="E35" s="312"/>
      <c r="F35" s="311" t="s">
        <v>297</v>
      </c>
      <c r="G35" s="301"/>
      <c r="H35" s="568">
        <v>2</v>
      </c>
      <c r="I35" s="569" t="s">
        <v>399</v>
      </c>
      <c r="J35" s="569" t="s">
        <v>400</v>
      </c>
      <c r="K35" s="569" t="s">
        <v>618</v>
      </c>
      <c r="L35" s="569">
        <v>984042086</v>
      </c>
      <c r="M35" s="569" t="s">
        <v>336</v>
      </c>
      <c r="N35" s="1"/>
    </row>
    <row r="36" spans="1:14" ht="13.5" customHeight="1">
      <c r="A36" s="310">
        <v>7</v>
      </c>
      <c r="B36" s="311" t="s">
        <v>360</v>
      </c>
      <c r="C36" s="311" t="s">
        <v>361</v>
      </c>
      <c r="D36" s="310" t="s">
        <v>340</v>
      </c>
      <c r="E36" s="312"/>
      <c r="F36" s="311" t="s">
        <v>297</v>
      </c>
      <c r="G36" s="301"/>
      <c r="H36" s="568">
        <v>3</v>
      </c>
      <c r="I36" s="570" t="s">
        <v>401</v>
      </c>
      <c r="J36" s="570" t="s">
        <v>402</v>
      </c>
      <c r="K36" s="570" t="s">
        <v>354</v>
      </c>
      <c r="L36" s="570">
        <v>977103108</v>
      </c>
      <c r="M36" s="570" t="s">
        <v>336</v>
      </c>
      <c r="N36" s="1"/>
    </row>
    <row r="37" spans="1:14" ht="13.5" customHeight="1">
      <c r="A37" s="310">
        <v>8</v>
      </c>
      <c r="B37" s="311" t="s">
        <v>475</v>
      </c>
      <c r="C37" s="311" t="s">
        <v>476</v>
      </c>
      <c r="D37" s="310" t="s">
        <v>340</v>
      </c>
      <c r="E37" s="312"/>
      <c r="F37" s="311" t="s">
        <v>297</v>
      </c>
      <c r="G37" s="301"/>
      <c r="H37" s="568"/>
      <c r="I37" s="696" t="s">
        <v>345</v>
      </c>
      <c r="J37" s="697"/>
      <c r="K37" s="570"/>
      <c r="L37" s="570"/>
      <c r="M37" s="570"/>
      <c r="N37" s="1"/>
    </row>
    <row r="38" spans="1:14" ht="13.5" customHeight="1">
      <c r="A38" s="310">
        <v>9</v>
      </c>
      <c r="B38" s="311" t="s">
        <v>302</v>
      </c>
      <c r="C38" s="311" t="s">
        <v>303</v>
      </c>
      <c r="D38" s="310" t="s">
        <v>174</v>
      </c>
      <c r="E38" s="312"/>
      <c r="F38" s="313"/>
      <c r="G38" s="301"/>
      <c r="H38" s="568">
        <v>1</v>
      </c>
      <c r="I38" s="570" t="s">
        <v>389</v>
      </c>
      <c r="J38" s="570"/>
      <c r="K38" s="570" t="s">
        <v>345</v>
      </c>
      <c r="L38" s="571" t="s">
        <v>640</v>
      </c>
      <c r="M38" s="570"/>
      <c r="N38" s="1"/>
    </row>
    <row r="39" spans="1:14" ht="13.5" customHeight="1">
      <c r="A39" s="310">
        <v>10</v>
      </c>
      <c r="B39" s="311" t="s">
        <v>315</v>
      </c>
      <c r="C39" s="311" t="s">
        <v>316</v>
      </c>
      <c r="D39" s="310" t="s">
        <v>452</v>
      </c>
      <c r="E39" s="312"/>
      <c r="F39" s="311" t="s">
        <v>297</v>
      </c>
      <c r="G39" s="301"/>
      <c r="H39" s="568"/>
      <c r="I39" s="696" t="s">
        <v>347</v>
      </c>
      <c r="J39" s="697"/>
      <c r="K39" s="570"/>
      <c r="L39" s="570"/>
      <c r="M39" s="570"/>
      <c r="N39" s="1"/>
    </row>
    <row r="40" spans="1:14" ht="13.5" customHeight="1">
      <c r="A40" s="310">
        <v>11</v>
      </c>
      <c r="B40" s="311" t="s">
        <v>341</v>
      </c>
      <c r="C40" s="311" t="s">
        <v>342</v>
      </c>
      <c r="D40" s="310" t="s">
        <v>174</v>
      </c>
      <c r="E40" s="312"/>
      <c r="F40" s="313"/>
      <c r="G40" s="301"/>
      <c r="H40" s="568">
        <v>1</v>
      </c>
      <c r="I40" s="570" t="s">
        <v>348</v>
      </c>
      <c r="J40" s="570"/>
      <c r="K40" s="570" t="s">
        <v>347</v>
      </c>
      <c r="L40" s="571" t="s">
        <v>349</v>
      </c>
      <c r="M40" s="570"/>
      <c r="N40" s="1"/>
    </row>
    <row r="41" spans="1:14" ht="13.5" customHeight="1">
      <c r="A41" s="310">
        <v>12</v>
      </c>
      <c r="B41" s="311" t="s">
        <v>627</v>
      </c>
      <c r="C41" s="311" t="s">
        <v>628</v>
      </c>
      <c r="D41" s="310" t="s">
        <v>629</v>
      </c>
      <c r="E41" s="312"/>
      <c r="F41" s="311" t="s">
        <v>297</v>
      </c>
      <c r="G41" s="301"/>
      <c r="H41" s="568"/>
      <c r="I41" s="570"/>
      <c r="J41" s="570"/>
      <c r="K41" s="570"/>
      <c r="L41" s="570"/>
      <c r="M41" s="570"/>
      <c r="N41" s="1"/>
    </row>
    <row r="42" spans="1:14" ht="16.8">
      <c r="A42" s="310">
        <v>13</v>
      </c>
      <c r="B42" s="311" t="s">
        <v>630</v>
      </c>
      <c r="C42" s="311" t="s">
        <v>631</v>
      </c>
      <c r="D42" s="310" t="s">
        <v>174</v>
      </c>
      <c r="E42" s="312"/>
      <c r="F42" s="313"/>
      <c r="G42" s="301"/>
      <c r="H42" s="568"/>
      <c r="I42" s="570"/>
      <c r="J42" s="570"/>
      <c r="K42" s="570"/>
      <c r="L42" s="570"/>
      <c r="M42" s="570"/>
      <c r="N42" s="1"/>
    </row>
    <row r="43" spans="1:14" ht="17.850000000000001" customHeight="1">
      <c r="A43" s="310">
        <v>14</v>
      </c>
      <c r="B43" s="311" t="s">
        <v>632</v>
      </c>
      <c r="C43" s="311" t="s">
        <v>344</v>
      </c>
      <c r="D43" s="312"/>
      <c r="E43" s="312"/>
      <c r="F43" s="313"/>
      <c r="G43" s="301"/>
      <c r="H43" s="568"/>
      <c r="I43" s="570"/>
      <c r="J43" s="570"/>
      <c r="K43" s="570"/>
      <c r="L43" s="570"/>
      <c r="M43" s="570"/>
      <c r="N43" s="1"/>
    </row>
    <row r="44" spans="1:14" ht="16.8">
      <c r="A44" s="310">
        <v>15</v>
      </c>
      <c r="B44" s="311" t="s">
        <v>633</v>
      </c>
      <c r="C44" s="311" t="s">
        <v>344</v>
      </c>
      <c r="D44" s="312"/>
      <c r="E44" s="312"/>
      <c r="F44" s="313"/>
      <c r="G44" s="301"/>
      <c r="H44" s="568"/>
      <c r="I44" s="570"/>
      <c r="J44" s="570"/>
      <c r="K44" s="570"/>
      <c r="L44" s="570"/>
      <c r="M44" s="570"/>
      <c r="N44" s="1"/>
    </row>
    <row r="45" spans="1:14" ht="16.8">
      <c r="A45" s="310">
        <v>16</v>
      </c>
      <c r="B45" s="311" t="s">
        <v>634</v>
      </c>
      <c r="C45" s="311" t="s">
        <v>344</v>
      </c>
      <c r="D45" s="312"/>
      <c r="E45" s="312"/>
      <c r="F45" s="313"/>
      <c r="G45" s="301"/>
      <c r="H45" s="568"/>
      <c r="I45" s="570"/>
      <c r="J45" s="570"/>
      <c r="K45" s="570"/>
      <c r="L45" s="570"/>
      <c r="M45" s="570"/>
      <c r="N45" s="1"/>
    </row>
    <row r="46" spans="1:14" ht="14.85" customHeight="1">
      <c r="A46" s="310">
        <v>17</v>
      </c>
      <c r="B46" s="311" t="s">
        <v>635</v>
      </c>
      <c r="C46" s="311" t="s">
        <v>344</v>
      </c>
      <c r="D46" s="312"/>
      <c r="E46" s="312"/>
      <c r="F46" s="313"/>
      <c r="G46" s="301"/>
      <c r="H46" s="568"/>
      <c r="I46" s="570"/>
      <c r="J46" s="570"/>
      <c r="K46" s="570"/>
      <c r="L46" s="570"/>
      <c r="M46" s="570"/>
      <c r="N46" s="1"/>
    </row>
    <row r="47" spans="1:14" ht="14.85" customHeight="1">
      <c r="A47" s="310">
        <v>18</v>
      </c>
      <c r="B47" s="311" t="s">
        <v>636</v>
      </c>
      <c r="C47" s="311" t="s">
        <v>344</v>
      </c>
      <c r="D47" s="312"/>
      <c r="E47" s="312"/>
      <c r="F47" s="313"/>
      <c r="G47" s="301"/>
      <c r="H47" s="568"/>
      <c r="I47" s="570"/>
      <c r="J47" s="570"/>
      <c r="K47" s="570"/>
      <c r="L47" s="570"/>
      <c r="M47" s="570"/>
      <c r="N47" s="1"/>
    </row>
    <row r="48" spans="1:14" ht="14.85" customHeight="1">
      <c r="A48" s="310">
        <v>19</v>
      </c>
      <c r="B48" s="311" t="s">
        <v>637</v>
      </c>
      <c r="C48" s="311" t="s">
        <v>344</v>
      </c>
      <c r="D48" s="312"/>
      <c r="E48" s="312"/>
      <c r="F48" s="313"/>
      <c r="G48" s="301"/>
      <c r="H48" s="568"/>
      <c r="I48" s="570"/>
      <c r="J48" s="570"/>
      <c r="K48" s="570"/>
      <c r="L48" s="570"/>
      <c r="M48" s="570"/>
      <c r="N48" s="1"/>
    </row>
    <row r="49" spans="1:14" ht="14.85" customHeight="1">
      <c r="A49" s="310">
        <v>20</v>
      </c>
      <c r="B49" s="311" t="s">
        <v>638</v>
      </c>
      <c r="C49" s="311" t="s">
        <v>344</v>
      </c>
      <c r="D49" s="312"/>
      <c r="E49" s="312"/>
      <c r="F49" s="313"/>
      <c r="G49" s="301"/>
      <c r="H49" s="568"/>
      <c r="I49" s="570"/>
      <c r="J49" s="570"/>
      <c r="K49" s="570"/>
      <c r="L49" s="570"/>
      <c r="M49" s="570"/>
      <c r="N49" s="1"/>
    </row>
    <row r="50" spans="1:14" ht="14.85" customHeight="1">
      <c r="A50" s="310">
        <v>21</v>
      </c>
      <c r="B50" s="311" t="s">
        <v>639</v>
      </c>
      <c r="C50" s="311" t="s">
        <v>344</v>
      </c>
      <c r="D50" s="312"/>
      <c r="E50" s="312"/>
      <c r="F50" s="313"/>
      <c r="G50" s="301"/>
      <c r="H50" s="568"/>
      <c r="I50" s="570"/>
      <c r="J50" s="570"/>
      <c r="K50" s="570"/>
      <c r="L50" s="570"/>
      <c r="M50" s="570"/>
      <c r="N50" s="1"/>
    </row>
    <row r="51" spans="1:14" ht="14.4">
      <c r="N51" s="1"/>
    </row>
    <row r="52" spans="1:14" ht="14.4">
      <c r="N52" s="1"/>
    </row>
    <row r="53" spans="1:14" ht="14.4">
      <c r="N53" s="1"/>
    </row>
    <row r="54" spans="1:14" ht="14.4">
      <c r="N54" s="1"/>
    </row>
    <row r="55" spans="1:14" ht="14.4">
      <c r="N55" s="1"/>
    </row>
    <row r="56" spans="1:14" ht="14.4">
      <c r="N56" s="1"/>
    </row>
    <row r="57" spans="1:14" ht="14.4">
      <c r="N57" s="1"/>
    </row>
    <row r="58" spans="1:14" ht="14.4">
      <c r="N58" s="1"/>
    </row>
    <row r="59" spans="1:14" ht="14.4">
      <c r="N59" s="1"/>
    </row>
    <row r="60" spans="1:14" ht="14.4">
      <c r="G60" s="35"/>
    </row>
    <row r="61" spans="1:14" ht="14.4">
      <c r="G61" s="35"/>
    </row>
    <row r="62" spans="1:14" ht="14.4">
      <c r="G62" s="35"/>
    </row>
    <row r="63" spans="1:14" ht="14.4">
      <c r="G63" s="35"/>
    </row>
    <row r="64" spans="1:14" ht="14.4">
      <c r="G64" s="36"/>
    </row>
    <row r="65" spans="7:7" ht="14.4">
      <c r="G65" s="36"/>
    </row>
    <row r="66" spans="7:7" ht="14.4">
      <c r="G66" s="36"/>
    </row>
    <row r="67" spans="7:7" ht="14.4">
      <c r="G67" s="36"/>
    </row>
    <row r="68" spans="7:7" ht="14.4">
      <c r="G68" s="36"/>
    </row>
  </sheetData>
  <protectedRanges>
    <protectedRange sqref="F7 B7 I7 M7 B21 I18" name="Range1"/>
    <protectedRange sqref="F19 M10 F21 M20:M21 M24:M25 F11:F15 M12:M15 F23:F24" name="Range1_2"/>
  </protectedRanges>
  <mergeCells count="12">
    <mergeCell ref="I18:J18"/>
    <mergeCell ref="A1:E1"/>
    <mergeCell ref="F1:H1"/>
    <mergeCell ref="A2:M2"/>
    <mergeCell ref="E3:F3"/>
    <mergeCell ref="B7:C7"/>
    <mergeCell ref="I7:J7"/>
    <mergeCell ref="I39:J39"/>
    <mergeCell ref="I29:J29"/>
    <mergeCell ref="I33:J33"/>
    <mergeCell ref="B29:C29"/>
    <mergeCell ref="I37:J37"/>
  </mergeCells>
  <phoneticPr fontId="157" type="noConversion"/>
  <conditionalFormatting sqref="A8:F8 A9:E9 A19:E20 F20 A21 C21:F21 A22:F28">
    <cfRule type="expression" dxfId="142" priority="18">
      <formula>MOD(ROW(A8),2)=0</formula>
    </cfRule>
  </conditionalFormatting>
  <conditionalFormatting sqref="A10:F18">
    <cfRule type="expression" dxfId="141" priority="2">
      <formula>MOD(ROW(A10),2)=0</formula>
    </cfRule>
  </conditionalFormatting>
  <conditionalFormatting sqref="A31:XFD31">
    <cfRule type="expression" dxfId="140" priority="1">
      <formula>MOD(ROW(A31),2)=0</formula>
    </cfRule>
  </conditionalFormatting>
  <conditionalFormatting sqref="F24:F26">
    <cfRule type="expression" dxfId="139" priority="3">
      <formula>MOD(ROW(F24),2)=0</formula>
    </cfRule>
  </conditionalFormatting>
  <conditionalFormatting sqref="H18 K18:L18 H19:L28 H29:I29 K29:L29 H30:L30 H32:L32 H33:I33 K33:L33 H34:L36 H37:I37 K37:L37 H38:L38 H39:I39 K39:L39 H40:L50">
    <cfRule type="expression" dxfId="138" priority="8">
      <formula>MOD(ROW(H18),2)=0</formula>
    </cfRule>
  </conditionalFormatting>
  <conditionalFormatting sqref="H8:M17">
    <cfRule type="expression" dxfId="137" priority="6">
      <formula>MOD(ROW(H8),2)=0</formula>
    </cfRule>
  </conditionalFormatting>
  <conditionalFormatting sqref="M7">
    <cfRule type="expression" dxfId="136" priority="13">
      <formula>MOD(ROW(M7),2)=0</formula>
    </cfRule>
  </conditionalFormatting>
  <conditionalFormatting sqref="M18:M30 M32:M50">
    <cfRule type="expression" dxfId="135" priority="4">
      <formula>MOD(ROW(M18),2)=0</formula>
    </cfRule>
  </conditionalFormatting>
  <pageMargins left="0.7" right="0.7" top="0.75" bottom="0.75" header="0.3" footer="0.3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O98"/>
  <sheetViews>
    <sheetView zoomScale="90" zoomScaleNormal="90" workbookViewId="0">
      <selection activeCell="F8" sqref="F8"/>
    </sheetView>
  </sheetViews>
  <sheetFormatPr defaultColWidth="9" defaultRowHeight="23.25" customHeight="1"/>
  <cols>
    <col min="1" max="1" width="5.33203125" style="1" customWidth="1"/>
    <col min="2" max="2" width="27.33203125" style="1" customWidth="1"/>
    <col min="3" max="3" width="26.5546875" style="1" customWidth="1"/>
    <col min="4" max="4" width="13.44140625" style="1" customWidth="1"/>
    <col min="5" max="5" width="22.6640625" style="2" customWidth="1"/>
    <col min="6" max="6" width="15.5546875" style="2" customWidth="1"/>
    <col min="7" max="7" width="1" style="1" customWidth="1"/>
    <col min="8" max="8" width="4.44140625" style="1" customWidth="1"/>
    <col min="9" max="9" width="26.5546875" style="1" customWidth="1"/>
    <col min="10" max="10" width="23.6640625" style="1" customWidth="1"/>
    <col min="11" max="11" width="15.5546875" style="1" customWidth="1"/>
    <col min="12" max="12" width="14.5546875" style="1" customWidth="1"/>
    <col min="13" max="13" width="23.44140625" style="1" customWidth="1"/>
    <col min="14" max="14" width="8.66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tr">
        <f>LEFT(VLOOKUP("A*",ROSTER!M24:M70,1,0),4)</f>
        <v>A867</v>
      </c>
      <c r="C3" s="7"/>
      <c r="D3" s="8"/>
      <c r="E3" s="666">
        <f>ROSTER!M24</f>
        <v>46152</v>
      </c>
      <c r="F3" s="666"/>
      <c r="G3" s="9"/>
      <c r="I3" s="278" t="s">
        <v>351</v>
      </c>
      <c r="J3" s="279" t="s">
        <v>42</v>
      </c>
      <c r="K3" s="280" t="s">
        <v>258</v>
      </c>
      <c r="L3" s="281" t="s">
        <v>350</v>
      </c>
    </row>
    <row r="4" spans="1:15" ht="15.6">
      <c r="A4" s="11"/>
      <c r="B4" s="12" t="s">
        <v>257</v>
      </c>
      <c r="C4" s="13" t="str">
        <f>INDEX(ROSTER!$B$25:$B$150,MATCH("*FM*",ROSTER!M$25:M$227,0),1)</f>
        <v>Lê Thanh Hải</v>
      </c>
      <c r="D4" s="14" t="s">
        <v>258</v>
      </c>
      <c r="E4" s="15" t="str">
        <f>INDEX(ROSTER!$AL$25:$AL$211,MATCH(C4,ROSTER!$B$25:$B$150,0),1)</f>
        <v>0979690783</v>
      </c>
      <c r="F4" s="180"/>
      <c r="G4" s="16"/>
      <c r="H4" s="17"/>
      <c r="I4" s="18" t="s">
        <v>260</v>
      </c>
      <c r="J4" s="19" t="str">
        <f>INDEX(ROSTER!$B$25:$B$150,MATCH("*TE*",ROSTER!M$25:M$227,0),1)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5.6">
      <c r="A5" s="11"/>
      <c r="B5" s="18" t="s">
        <v>262</v>
      </c>
      <c r="C5" s="13" t="str">
        <f>INDEX(ROSTER!$B$25:$B$150,MATCH("*QC*",ROSTER!M$25:M$227,0),1)</f>
        <v>Trần Phương</v>
      </c>
      <c r="D5" s="20" t="s">
        <v>258</v>
      </c>
      <c r="E5" s="178">
        <f>INDEX(ROSTER!$AL$25:$AL$211,MATCH(C5,ROSTER!$B$25:$B$150,0),1)</f>
        <v>84986222241</v>
      </c>
      <c r="F5" s="21"/>
      <c r="G5" s="16"/>
      <c r="H5" s="17"/>
      <c r="I5" s="18" t="s">
        <v>263</v>
      </c>
      <c r="J5" s="19" t="str">
        <f>INDEX(ROSTER!$B$25:$B$150,MATCH("*PPC*",ROSTER!M$25:M$227,0),1)</f>
        <v>Trần Hoàng Nhung</v>
      </c>
      <c r="K5" s="20" t="s">
        <v>258</v>
      </c>
      <c r="L5" s="34" t="str">
        <f>INDEX(ROSTER!$AL$25:$AL$211,MATCH(J5,ROSTER!$B$25:$B$150,0),1)</f>
        <v>0906852989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$B$3&amp;"-128"</f>
        <v>A867-128</v>
      </c>
      <c r="C7" s="661"/>
      <c r="D7" s="27"/>
      <c r="E7" s="27"/>
      <c r="F7" s="28"/>
      <c r="G7" s="29"/>
      <c r="H7" s="26"/>
      <c r="I7" s="660" t="str">
        <f>$B$3&amp;"-34567"</f>
        <v>A867-34567</v>
      </c>
      <c r="J7" s="661"/>
      <c r="K7" s="30"/>
      <c r="L7" s="30"/>
      <c r="M7" s="44"/>
      <c r="O7" s="43" t="s">
        <v>261</v>
      </c>
    </row>
    <row r="8" spans="1:15" ht="14.4">
      <c r="A8" s="44">
        <f>IF(B8="","",ROW(A1))</f>
        <v>1</v>
      </c>
      <c r="B8" s="44" t="str" cm="1">
        <f t="array" ref="B8">IFERROR(INDEX(ROSTER!$B$24:$B$150,MATCH(1,INDEX(($B$7=ROSTER!M$24:M$150)*(COUNTIFS(B$7:B7,ROSTER!$B$24:$B$150)=0),0,1),0),1),"")</f>
        <v>Hứa Quang Trung</v>
      </c>
      <c r="C8" s="44" t="str">
        <f>IFERROR(INDEX(ROSTER!$C$24:$C$150,MATCH($B8,ROSTER!$B$24:$B$150,0),1),"")</f>
        <v>VAE02481</v>
      </c>
      <c r="D8" s="44" t="str">
        <f>IFERROR(INDEX(ROSTER!$AK$23:$AK$134,MATCH($B8,ROSTER!$B$23:$B$150,0),1),"")</f>
        <v>B1 B787/A321</v>
      </c>
      <c r="E8" s="44" t="str">
        <f>IFERROR(INDEX(ROSTER!$AL$23:$AL$134,MATCH($B8,ROSTER!$B$23:$B$150,0),1),"")</f>
        <v>0937387889</v>
      </c>
      <c r="F8" s="334" t="s">
        <v>641</v>
      </c>
      <c r="G8" s="29"/>
      <c r="H8" s="44">
        <f>IF(I8="","",ROW(A1))</f>
        <v>1</v>
      </c>
      <c r="I8" s="44" t="str" cm="1">
        <f t="array" ref="I8">IFERROR(INDEX(ROSTER!$B$24:$B$150,MATCH(1,INDEX(($I$7=ROSTER!M$24:M$150)*(COUNTIFS(I$7:I7,ROSTER!$B$24:$B$150)=0),0,1),0),1),"")</f>
        <v>Nguyễn Đức Tuân</v>
      </c>
      <c r="J8" s="44" t="str">
        <f>IFERROR(INDEX(ROSTER!$C$24:$C$150,MATCH($I8,ROSTER!$B$24:$B$150,0),1),"")</f>
        <v>VAE00732</v>
      </c>
      <c r="K8" s="44" t="str">
        <f>IFERROR(INDEX(ROSTER!$AK$23:$AK$134,MATCH($I8,ROSTER!$B$23:$B$150,0),1),"")</f>
        <v>B1 B787/ATR/A321</v>
      </c>
      <c r="L8" s="44" t="str">
        <f>IFERROR(INDEX(ROSTER!$AL$23:$AL$134,MATCH($I8,ROSTER!$B$23:$B$150,0),1),"")</f>
        <v>0979747380</v>
      </c>
      <c r="M8" s="44" t="s">
        <v>642</v>
      </c>
      <c r="O8" s="31" t="s">
        <v>270</v>
      </c>
    </row>
    <row r="9" spans="1:15" ht="14.85" customHeight="1">
      <c r="A9" s="44">
        <f t="shared" ref="A9:A14" si="0">IF(B9="","",ROW(A2))</f>
        <v>2</v>
      </c>
      <c r="B9" s="44" t="str" cm="1">
        <f t="array" ref="B9">IFERROR(INDEX(ROSTER!$B$24:$B$150,MATCH(1,INDEX(($B$7=ROSTER!M$24:M$150)*(COUNTIFS(B$7:B8,ROSTER!$B$24:$B$150)=0),0,1),0),1),"")</f>
        <v>Nguyễn Văn Quyền</v>
      </c>
      <c r="C9" s="44" t="str">
        <f>IFERROR(INDEX(ROSTER!$C$24:$C$150,MATCH($B9,ROSTER!$B$24:$B$150,0),1),"")</f>
        <v>VAE03234</v>
      </c>
      <c r="D9" s="44" t="str">
        <f>IFERROR(INDEX(ROSTER!$AK$23:$AK$134,MATCH($B9,ROSTER!$B$23:$B$150,0),1),"")</f>
        <v>B1 B787/A321</v>
      </c>
      <c r="E9" s="44" t="str">
        <f>IFERROR(INDEX(ROSTER!$AL$23:$AL$134,MATCH($B9,ROSTER!$B$23:$B$150,0),1),"")</f>
        <v>0902164495</v>
      </c>
      <c r="F9" s="574" t="s">
        <v>259</v>
      </c>
      <c r="G9" s="29"/>
      <c r="H9" s="44">
        <f t="shared" ref="H9:H11" si="1">IF(I9="","",ROW(A2))</f>
        <v>2</v>
      </c>
      <c r="I9" s="44" t="str" cm="1">
        <f t="array" ref="I9">IFERROR(INDEX(ROSTER!$B$24:$B$150,MATCH(1,INDEX(($I$7=ROSTER!M$24:M$150)*(COUNTIFS(I$7:I8,ROSTER!$B$24:$B$150)=0),0,1),0),1),"")</f>
        <v>Đào Việt  Hải</v>
      </c>
      <c r="J9" s="44" t="str">
        <f>IFERROR(INDEX(ROSTER!$C$24:$C$150,MATCH($I9,ROSTER!$B$24:$B$150,0),1),"")</f>
        <v>VAE00708</v>
      </c>
      <c r="K9" s="44" t="str">
        <f>IFERROR(INDEX(ROSTER!$AK$23:$AK$134,MATCH($I9,ROSTER!$B$23:$B$150,0),1),"")</f>
        <v>B1 787</v>
      </c>
      <c r="L9" s="44" t="str">
        <f>IFERROR(INDEX(ROSTER!$AL$23:$AL$134,MATCH($I9,ROSTER!$B$23:$B$150,0),1),"")</f>
        <v>0908630644</v>
      </c>
      <c r="M9" s="44" t="s">
        <v>643</v>
      </c>
      <c r="O9" s="31" t="s">
        <v>271</v>
      </c>
    </row>
    <row r="10" spans="1:15" ht="14.85" customHeight="1">
      <c r="A10" s="44">
        <f t="shared" si="0"/>
        <v>3</v>
      </c>
      <c r="B10" s="44" t="str" cm="1">
        <f t="array" ref="B10">IFERROR(INDEX(ROSTER!$B$24:$B$150,MATCH(1,INDEX(($B$7=ROSTER!M$24:M$150)*(COUNTIFS(B$7:B9,ROSTER!$B$24:$B$150)=0),0,1),0),1),"")</f>
        <v>Lộc Đức  Hiền</v>
      </c>
      <c r="C10" s="44" t="str">
        <f>IFERROR(INDEX(ROSTER!$C$24:$C$150,MATCH($B10,ROSTER!$B$24:$B$150,0),1),"")</f>
        <v>VAE02379</v>
      </c>
      <c r="D10" s="44" t="str">
        <f>IFERROR(INDEX(ROSTER!$AK$23:$AK$134,MATCH($B10,ROSTER!$B$23:$B$150,0),1),"")</f>
        <v>B1 787</v>
      </c>
      <c r="E10" s="44" t="str">
        <f>IFERROR(INDEX(ROSTER!$AL$23:$AL$134,MATCH($B10,ROSTER!$B$23:$B$150,0),1),"")</f>
        <v>0896961686</v>
      </c>
      <c r="F10" s="44" t="s">
        <v>270</v>
      </c>
      <c r="G10" s="29"/>
      <c r="H10" s="44">
        <f t="shared" si="1"/>
        <v>3</v>
      </c>
      <c r="I10" s="44" t="str" cm="1">
        <f t="array" ref="I10">IFERROR(INDEX(ROSTER!$B$24:$B$150,MATCH(1,INDEX(($I$7=ROSTER!M$24:M$150)*(COUNTIFS(I$7:I9,ROSTER!$B$24:$B$150)=0),0,1),0),1),"")</f>
        <v>Hồ Sĩ Út</v>
      </c>
      <c r="J10" s="44" t="str">
        <f>IFERROR(INDEX(ROSTER!$C$24:$C$150,MATCH($I10,ROSTER!$B$24:$B$150,0),1),"")</f>
        <v>VAE02854</v>
      </c>
      <c r="K10" s="44" t="str">
        <f>IFERROR(INDEX(ROSTER!$AK$23:$AK$134,MATCH($I10,ROSTER!$B$23:$B$150,0),1),"")</f>
        <v>B1 787</v>
      </c>
      <c r="L10" s="44" t="str">
        <f>IFERROR(INDEX(ROSTER!$AL$23:$AL$134,MATCH($I10,ROSTER!$B$23:$B$150,0),1),"")</f>
        <v>0344242223</v>
      </c>
      <c r="M10" s="334"/>
      <c r="O10" s="31" t="s">
        <v>272</v>
      </c>
    </row>
    <row r="11" spans="1:15" ht="14.85" customHeight="1">
      <c r="A11" s="44">
        <f t="shared" si="0"/>
        <v>4</v>
      </c>
      <c r="B11" s="44" t="str" cm="1">
        <f t="array" ref="B11">IFERROR(INDEX(ROSTER!$B$24:$B$150,MATCH(1,INDEX(($B$7=ROSTER!M$24:M$150)*(COUNTIFS(B$7:B10,ROSTER!$B$24:$B$150)=0),0,1),0),1),"")</f>
        <v>Phạm Minh Tuấn</v>
      </c>
      <c r="C11" s="44" t="str">
        <f>IFERROR(INDEX(ROSTER!$C$24:$C$150,MATCH($B11,ROSTER!$B$24:$B$150,0),1),"")</f>
        <v>VAE00763</v>
      </c>
      <c r="D11" s="44" t="str">
        <f>IFERROR(INDEX(ROSTER!$AK$23:$AK$134,MATCH($B11,ROSTER!$B$23:$B$150,0),1),"")</f>
        <v>QM 787</v>
      </c>
      <c r="E11" s="44" t="str">
        <f>IFERROR(INDEX(ROSTER!$AL$23:$AL$134,MATCH($B11,ROSTER!$B$23:$B$150,0),1),"")</f>
        <v>0903128278</v>
      </c>
      <c r="F11" s="44"/>
      <c r="G11" s="29"/>
      <c r="H11" s="44">
        <f t="shared" si="1"/>
        <v>4</v>
      </c>
      <c r="I11" s="44" t="str" cm="1">
        <f t="array" ref="I11">IFERROR(INDEX(ROSTER!$B$24:$B$150,MATCH(1,INDEX(($I$7=ROSTER!M$24:M$150)*(COUNTIFS(I$7:I10,ROSTER!$B$24:$B$150)=0),0,1),0),1),"")</f>
        <v>Võ Tiến Dũng</v>
      </c>
      <c r="J11" s="44" t="str">
        <f>IFERROR(INDEX(ROSTER!$C$24:$C$150,MATCH($I11,ROSTER!$B$24:$B$150,0),1),"")</f>
        <v>VAE00749</v>
      </c>
      <c r="K11" s="44" t="str">
        <f>IFERROR(INDEX(ROSTER!$AK$23:$AK$134,MATCH($I11,ROSTER!$B$23:$B$150,0),1),"")</f>
        <v>QM 787</v>
      </c>
      <c r="L11" s="44" t="str">
        <f>IFERROR(INDEX(ROSTER!$AL$23:$AL$134,MATCH($I11,ROSTER!$B$23:$B$150,0),1),"")</f>
        <v>0375121297</v>
      </c>
      <c r="M11" s="44"/>
      <c r="O11" s="31" t="s">
        <v>273</v>
      </c>
    </row>
    <row r="12" spans="1:15" ht="14.85" customHeight="1">
      <c r="A12" s="44">
        <f t="shared" si="0"/>
        <v>5</v>
      </c>
      <c r="B12" s="44" t="str" cm="1">
        <f t="array" ref="B12">IFERROR(INDEX(ROSTER!$B$24:$B$150,MATCH(1,INDEX(($B$7=ROSTER!M$24:M$150)*(COUNTIFS(B$7:B11,ROSTER!$B$24:$B$150)=0),0,1),0),1),"")</f>
        <v>Nguyễn Anh Tuấn</v>
      </c>
      <c r="C12" s="44" t="str">
        <f>IFERROR(INDEX(ROSTER!$C$24:$C$150,MATCH($B12,ROSTER!$B$24:$B$150,0),1),"")</f>
        <v>VAE02373</v>
      </c>
      <c r="D12" s="44" t="str">
        <f>IFERROR(INDEX(ROSTER!$AK$23:$AK$134,MATCH($B12,ROSTER!$B$23:$B$150,0),1),"")</f>
        <v>QM 787</v>
      </c>
      <c r="E12" s="44" t="str">
        <f>IFERROR(INDEX(ROSTER!$AL$23:$AL$134,MATCH($B12,ROSTER!$B$23:$B$150,0),1),"")</f>
        <v>0988034352</v>
      </c>
      <c r="F12" s="44"/>
      <c r="G12" s="29"/>
      <c r="H12" s="44">
        <f t="shared" ref="H12" si="2">IF(I12="","",ROW(A5))</f>
        <v>5</v>
      </c>
      <c r="I12" s="44" t="str" cm="1">
        <f t="array" ref="I12">IFERROR(INDEX(ROSTER!$B$24:$B$150,MATCH(1,INDEX(($I$7=ROSTER!M$24:M$150)*(COUNTIFS(I$7:I11,ROSTER!$B$24:$B$150)=0),0,1),0),1),"")</f>
        <v>Đặng Quốc  Tú</v>
      </c>
      <c r="J12" s="44" t="str">
        <f>IFERROR(INDEX(ROSTER!$C$24:$C$150,MATCH($I12,ROSTER!$B$24:$B$150,0),1),"")</f>
        <v>VAE00733</v>
      </c>
      <c r="K12" s="44" t="str">
        <f>IFERROR(INDEX(ROSTER!$AK$23:$AK$134,MATCH($I12,ROSTER!$B$23:$B$150,0),1),"")</f>
        <v>QM 787</v>
      </c>
      <c r="L12" s="44" t="str">
        <f>IFERROR(INDEX(ROSTER!$AL$23:$AL$134,MATCH($I12,ROSTER!$B$23:$B$150,0),1),"")</f>
        <v>0988110968</v>
      </c>
      <c r="M12" s="44"/>
      <c r="O12" s="31"/>
    </row>
    <row r="13" spans="1:15" ht="14.85" customHeight="1">
      <c r="A13" s="44">
        <f t="shared" si="0"/>
        <v>6</v>
      </c>
      <c r="B13" s="44" t="str" cm="1">
        <f t="array" ref="B13">IFERROR(INDEX(ROSTER!$B$24:$B$150,MATCH(1,INDEX(($B$7=ROSTER!M$24:M$150)*(COUNTIFS(B$7:B12,ROSTER!$B$24:$B$150)=0),0,1),0),1),"")</f>
        <v>Phạm Hùng</v>
      </c>
      <c r="C13" s="44" t="str">
        <f>IFERROR(INDEX(ROSTER!$C$24:$C$150,MATCH($B13,ROSTER!$B$24:$B$150,0),1),"")</f>
        <v>VAE01771</v>
      </c>
      <c r="D13" s="44" t="str">
        <f>IFERROR(INDEX(ROSTER!$AK$23:$AK$134,MATCH($B13,ROSTER!$B$23:$B$150,0),1),"")</f>
        <v>QM AF</v>
      </c>
      <c r="E13" s="44" t="str">
        <f>IFERROR(INDEX(ROSTER!$AL$23:$AL$134,MATCH($B13,ROSTER!$B$23:$B$150,0),1),"")</f>
        <v>0908489886</v>
      </c>
      <c r="F13" s="44"/>
      <c r="G13" s="29"/>
      <c r="H13" s="44">
        <f t="shared" ref="H13:H14" si="3">IF(I13="","",ROW(A6))</f>
        <v>6</v>
      </c>
      <c r="I13" s="44" t="str" cm="1">
        <f t="array" ref="I13">IFERROR(INDEX(ROSTER!$B$24:$B$150,MATCH(1,INDEX(($I$7=ROSTER!M$24:M$150)*(COUNTIFS(I$7:I12,ROSTER!$B$24:$B$150)=0),0,1),0),1),"")</f>
        <v>Nguyễn Văn Thái</v>
      </c>
      <c r="J13" s="44" t="str">
        <f>IFERROR(INDEX(ROSTER!$C$24:$C$150,MATCH($I13,ROSTER!$B$24:$B$150,0),1),"")</f>
        <v>VAE03591</v>
      </c>
      <c r="K13" s="44" t="str">
        <f>IFERROR(INDEX(ROSTER!$AK$23:$AK$134,MATCH($I13,ROSTER!$B$23:$B$150,0),1),"")</f>
        <v>QM PP</v>
      </c>
      <c r="L13" s="44" t="str">
        <f>IFERROR(INDEX(ROSTER!$AL$23:$AL$134,MATCH($I13,ROSTER!$B$23:$B$150,0),1),"")</f>
        <v>0938235487</v>
      </c>
      <c r="M13" s="589"/>
      <c r="O13" s="285"/>
    </row>
    <row r="14" spans="1:15" ht="14.85" customHeight="1">
      <c r="A14" s="44">
        <f t="shared" si="0"/>
        <v>7</v>
      </c>
      <c r="B14" s="44" t="str" cm="1">
        <f t="array" ref="B14">IFERROR(INDEX(ROSTER!$B$24:$B$150,MATCH(1,INDEX(($B$7=ROSTER!M$24:M$150)*(COUNTIFS(B$7:B13,ROSTER!$B$24:$B$150)=0),0,1),0),1),"")</f>
        <v>Vũ Quang Vinh</v>
      </c>
      <c r="C14" s="44" t="str">
        <f>IFERROR(INDEX(ROSTER!$C$24:$C$150,MATCH($B14,ROSTER!$B$24:$B$150,0),1),"")</f>
        <v>VAE03617</v>
      </c>
      <c r="D14" s="44" t="str">
        <f>IFERROR(INDEX(ROSTER!$AK$23:$AK$134,MATCH($B14,ROSTER!$B$23:$B$150,0),1),"")</f>
        <v>QM AF</v>
      </c>
      <c r="E14" s="44" t="str">
        <f>IFERROR(INDEX(ROSTER!$AL$23:$AL$134,MATCH($B14,ROSTER!$B$23:$B$150,0),1),"")</f>
        <v>0773781627</v>
      </c>
      <c r="F14" s="44" t="s">
        <v>274</v>
      </c>
      <c r="G14" s="29"/>
      <c r="H14" s="44">
        <f t="shared" si="3"/>
        <v>7</v>
      </c>
      <c r="I14" s="44" t="str" cm="1">
        <f t="array" ref="I14">IFERROR(INDEX(ROSTER!$B$24:$B$150,MATCH(1,INDEX(($I$7=ROSTER!M$24:M$150)*(COUNTIFS(I$7:I13,ROSTER!$B$24:$B$150)=0),0,1),0),1),"")</f>
        <v>Đặng Quang Bảo</v>
      </c>
      <c r="J14" s="44" t="str">
        <f>IFERROR(INDEX(ROSTER!$C$24:$C$150,MATCH($I14,ROSTER!$B$24:$B$150,0),1),"")</f>
        <v>VAE03610</v>
      </c>
      <c r="K14" s="44" t="str">
        <f>IFERROR(INDEX(ROSTER!$AK$23:$AK$134,MATCH($I14,ROSTER!$B$23:$B$150,0),1),"")</f>
        <v>QM PP</v>
      </c>
      <c r="L14" s="44" t="str">
        <f>IFERROR(INDEX(ROSTER!$AL$23:$AL$134,MATCH($I14,ROSTER!$B$23:$B$150,0),1),"")</f>
        <v>0326718845</v>
      </c>
      <c r="M14" s="589" t="s">
        <v>644</v>
      </c>
      <c r="O14" s="285"/>
    </row>
    <row r="15" spans="1:15" ht="14.85" customHeight="1">
      <c r="A15" s="44">
        <f t="shared" ref="A15:A16" si="4">IF(B15="","",ROW(A8))</f>
        <v>8</v>
      </c>
      <c r="B15" s="44" t="str" cm="1">
        <f t="array" ref="B15">IFERROR(INDEX(ROSTER!$B$24:$B$150,MATCH(1,INDEX(($B$7=ROSTER!M$24:M$150)*(COUNTIFS(B$7:B14,ROSTER!$B$24:$B$150)=0),0,1),0),1),"")</f>
        <v>Dương Minh Tuấn</v>
      </c>
      <c r="C15" s="44" t="str">
        <f>IFERROR(INDEX(ROSTER!$C$24:$C$150,MATCH($B15,ROSTER!$B$24:$B$150,0),1),"")</f>
        <v>VAE04035</v>
      </c>
      <c r="D15" s="44" t="str">
        <f>IFERROR(INDEX(ROSTER!$AK$23:$AK$134,MATCH($B15,ROSTER!$B$23:$B$150,0),1),"")</f>
        <v>MECH</v>
      </c>
      <c r="E15" s="44" t="str">
        <f>IFERROR(INDEX(ROSTER!$AL$23:$AL$134,MATCH($B15,ROSTER!$B$23:$B$150,0),1),"")</f>
        <v>0938930981</v>
      </c>
      <c r="F15" s="44" t="s">
        <v>279</v>
      </c>
      <c r="G15" s="29"/>
      <c r="H15" s="44">
        <f t="shared" ref="H15:H22" si="5">IF(I15="","",ROW(A8))</f>
        <v>8</v>
      </c>
      <c r="I15" s="44" t="str" cm="1">
        <f t="array" ref="I15">IFERROR(INDEX(ROSTER!$B$24:$B$150,MATCH(1,INDEX(($I$7=ROSTER!M$24:M$150)*(COUNTIFS(I$7:I14,ROSTER!$B$24:$B$150)=0),0,1),0),1),"")</f>
        <v>Trần Trung Tín</v>
      </c>
      <c r="J15" s="44" t="str">
        <f>IFERROR(INDEX(ROSTER!$C$24:$C$150,MATCH($I15,ROSTER!$B$24:$B$150,0),1),"")</f>
        <v>VAE03612</v>
      </c>
      <c r="K15" s="44" t="str">
        <f>IFERROR(INDEX(ROSTER!$AK$23:$AK$134,MATCH($I15,ROSTER!$B$23:$B$150,0),1),"")</f>
        <v>QM AF</v>
      </c>
      <c r="L15" s="44" t="str">
        <f>IFERROR(INDEX(ROSTER!$AL$23:$AL$134,MATCH($I15,ROSTER!$B$23:$B$150,0),1),"")</f>
        <v>0834603606</v>
      </c>
      <c r="M15" s="589" t="s">
        <v>644</v>
      </c>
      <c r="O15" s="285"/>
    </row>
    <row r="16" spans="1:15" ht="14.85" customHeight="1">
      <c r="A16" s="44">
        <f t="shared" si="4"/>
        <v>9</v>
      </c>
      <c r="B16" s="44" t="str" cm="1">
        <f t="array" ref="B16">IFERROR(INDEX(ROSTER!$B$24:$B$150,MATCH(1,INDEX(($B$7=ROSTER!M$24:M$150)*(COUNTIFS(B$7:B15,ROSTER!$B$24:$B$150)=0),0,1),0),1),"")</f>
        <v>Nguyễn An Bình</v>
      </c>
      <c r="C16" s="44" t="str">
        <f>IFERROR(INDEX(ROSTER!$C$24:$C$150,MATCH($B16,ROSTER!$B$24:$B$150,0),1),"")</f>
        <v>VAE04051</v>
      </c>
      <c r="D16" s="44" t="str">
        <f>IFERROR(INDEX(ROSTER!$AK$23:$AK$134,MATCH($B16,ROSTER!$B$23:$B$150,0),1),"")</f>
        <v>MECH</v>
      </c>
      <c r="E16" s="44" t="str">
        <f>IFERROR(INDEX(ROSTER!$AL$23:$AL$134,MATCH($B16,ROSTER!$B$23:$B$150,0),1),"")</f>
        <v>0852188678</v>
      </c>
      <c r="F16" s="44" t="s">
        <v>279</v>
      </c>
      <c r="G16" s="29"/>
      <c r="H16" s="44">
        <f t="shared" si="5"/>
        <v>9</v>
      </c>
      <c r="I16" s="44" t="str" cm="1">
        <f t="array" ref="I16">IFERROR(INDEX(ROSTER!$B$24:$B$150,MATCH(1,INDEX(($I$7=ROSTER!M$24:M$150)*(COUNTIFS(I$7:I15,ROSTER!$B$24:$B$150)=0),0,1),0),1),"")</f>
        <v>Nguyễn Ngọc Đức</v>
      </c>
      <c r="J16" s="44" t="str">
        <f>IFERROR(INDEX(ROSTER!$C$24:$C$150,MATCH($I16,ROSTER!$B$24:$B$150,0),1),"")</f>
        <v>VAE04023</v>
      </c>
      <c r="K16" s="44" t="str">
        <f>IFERROR(INDEX(ROSTER!$AK$23:$AK$134,MATCH($I16,ROSTER!$B$23:$B$150,0),1),"")</f>
        <v>MECH</v>
      </c>
      <c r="L16" s="44" t="str">
        <f>IFERROR(INDEX(ROSTER!$AL$23:$AL$134,MATCH($I16,ROSTER!$B$23:$B$150,0),1),"")</f>
        <v>0825070997</v>
      </c>
      <c r="M16" s="44" t="s">
        <v>279</v>
      </c>
      <c r="O16" s="31"/>
    </row>
    <row r="17" spans="1:15" ht="14.85" customHeight="1">
      <c r="A17" s="44">
        <f t="shared" ref="A17:A19" si="6">IF(B17="","",ROW(A10))</f>
        <v>10</v>
      </c>
      <c r="B17" s="44" t="str" cm="1">
        <f t="array" ref="B17">IFERROR(INDEX(ROSTER!$B$24:$B$150,MATCH(1,INDEX(($B$7=ROSTER!M$24:M$150)*(COUNTIFS(B$7:B16,ROSTER!$B$24:$B$150)=0),0,1),0),1),"")</f>
        <v>Trương Vũ Chung</v>
      </c>
      <c r="C17" s="44" t="str">
        <f>IFERROR(INDEX(ROSTER!$C$24:$C$150,MATCH($B17,ROSTER!$B$24:$B$150,0),1),"")</f>
        <v>VAE04026</v>
      </c>
      <c r="D17" s="44" t="str">
        <f>IFERROR(INDEX(ROSTER!$AK$23:$AK$134,MATCH($B17,ROSTER!$B$23:$B$150,0),1),"")</f>
        <v>MECH</v>
      </c>
      <c r="E17" s="44" t="str">
        <f>IFERROR(INDEX(ROSTER!$AL$23:$AL$134,MATCH($B17,ROSTER!$B$23:$B$150,0),1),"")</f>
        <v>0394163748</v>
      </c>
      <c r="F17" s="44" t="s">
        <v>279</v>
      </c>
      <c r="G17" s="29"/>
      <c r="H17" s="44">
        <f t="shared" ref="H17:H18" si="7">IF(I17="","",ROW(A10))</f>
        <v>10</v>
      </c>
      <c r="I17" s="44" t="str" cm="1">
        <f t="array" ref="I17">IFERROR(INDEX(ROSTER!$B$24:$B$150,MATCH(1,INDEX(($I$7=ROSTER!M$24:M$150)*(COUNTIFS(I$7:I16,ROSTER!$B$24:$B$150)=0),0,1),0),1),"")</f>
        <v>Lê Trần Thiên Cương</v>
      </c>
      <c r="J17" s="44" t="str">
        <f>IFERROR(INDEX(ROSTER!$C$24:$C$150,MATCH($I17,ROSTER!$B$24:$B$150,0),1),"")</f>
        <v>VAE04203</v>
      </c>
      <c r="K17" s="44" t="str">
        <f>IFERROR(INDEX(ROSTER!$AK$23:$AK$134,MATCH($I17,ROSTER!$B$23:$B$150,0),1),"")</f>
        <v>MECH</v>
      </c>
      <c r="L17" s="44" t="str">
        <f>IFERROR(INDEX(ROSTER!$AL$23:$AL$134,MATCH($I17,ROSTER!$B$23:$B$150,0),1),"")</f>
        <v>0867773318</v>
      </c>
      <c r="M17" s="44" t="s">
        <v>279</v>
      </c>
      <c r="O17" s="31"/>
    </row>
    <row r="18" spans="1:15" ht="14.85" customHeight="1">
      <c r="A18" s="44">
        <f t="shared" si="6"/>
        <v>11</v>
      </c>
      <c r="B18" s="44" t="str" cm="1">
        <f t="array" ref="B18">IFERROR(INDEX(ROSTER!$B$24:$B$150,MATCH(1,INDEX(($B$7=ROSTER!M$24:M$150)*(COUNTIFS(B$7:B17,ROSTER!$B$24:$B$150)=0),0,1),0),1),"")</f>
        <v>Nguyễn Thành Trung</v>
      </c>
      <c r="C18" s="44" t="str">
        <f>IFERROR(INDEX(ROSTER!$C$24:$C$150,MATCH($B18,ROSTER!$B$24:$B$150,0),1),"")</f>
        <v>VAE04031</v>
      </c>
      <c r="D18" s="44" t="str">
        <f>IFERROR(INDEX(ROSTER!$AK$23:$AK$134,MATCH($B18,ROSTER!$B$23:$B$150,0),1),"")</f>
        <v>MECH</v>
      </c>
      <c r="E18" s="44" t="str">
        <f>IFERROR(INDEX(ROSTER!$AL$23:$AL$134,MATCH($B18,ROSTER!$B$23:$B$150,0),1),"")</f>
        <v>0962516841</v>
      </c>
      <c r="F18" s="334" t="s">
        <v>641</v>
      </c>
      <c r="G18" s="29"/>
      <c r="H18" s="44">
        <f t="shared" si="7"/>
        <v>11</v>
      </c>
      <c r="I18" s="44" t="str" cm="1">
        <f t="array" ref="I18">IFERROR(INDEX(ROSTER!$B$24:$B$150,MATCH(1,INDEX(($I$7=ROSTER!M$24:M$150)*(COUNTIFS(I$7:I17,ROSTER!$B$24:$B$150)=0),0,1),0),1),"")</f>
        <v>Phạm Xuân Tùng</v>
      </c>
      <c r="J18" s="44" t="str">
        <f>IFERROR(INDEX(ROSTER!$C$24:$C$150,MATCH($I18,ROSTER!$B$24:$B$150,0),1),"")</f>
        <v>VAE04204</v>
      </c>
      <c r="K18" s="44" t="str">
        <f>IFERROR(INDEX(ROSTER!$AK$23:$AK$134,MATCH($I18,ROSTER!$B$23:$B$150,0),1),"")</f>
        <v>MECH</v>
      </c>
      <c r="L18" s="44" t="str">
        <f>IFERROR(INDEX(ROSTER!$AL$23:$AL$134,MATCH($I18,ROSTER!$B$23:$B$150,0),1),"")</f>
        <v>0328230801</v>
      </c>
      <c r="M18" s="44" t="s">
        <v>279</v>
      </c>
      <c r="O18" s="31"/>
    </row>
    <row r="19" spans="1:15" ht="14.85" customHeight="1">
      <c r="A19" s="44">
        <f t="shared" si="6"/>
        <v>12</v>
      </c>
      <c r="B19" s="44" t="str" cm="1">
        <f t="array" ref="B19">IFERROR(INDEX(ROSTER!$B$24:$B$150,MATCH(1,INDEX(($B$7=ROSTER!M$24:M$150)*(COUNTIFS(B$7:B18,ROSTER!$B$24:$B$150)=0),0,1),0),1),"")</f>
        <v>Nguyễn Hữu Thắng</v>
      </c>
      <c r="C19" s="44" t="str">
        <f>IFERROR(INDEX(ROSTER!$C$24:$C$150,MATCH($B19,ROSTER!$B$24:$B$150,0),1),"")</f>
        <v>VAE03620</v>
      </c>
      <c r="D19" s="44" t="str">
        <f>IFERROR(INDEX(ROSTER!$AK$23:$AK$134,MATCH($B19,ROSTER!$B$23:$B$150,0),1),"")</f>
        <v>EA 787/321</v>
      </c>
      <c r="E19" s="44" t="str">
        <f>IFERROR(INDEX(ROSTER!$AL$23:$AL$134,MATCH($B19,ROSTER!$B$23:$B$150,0),1),"")</f>
        <v>0865855733</v>
      </c>
      <c r="F19" s="44" t="s">
        <v>274</v>
      </c>
      <c r="G19" s="29"/>
      <c r="H19" s="44" t="str">
        <f t="shared" ref="H19:H20" si="8">IF(I19="","",ROW(A12))</f>
        <v/>
      </c>
      <c r="I19" s="44" t="str" cm="1">
        <f t="array" ref="I19">IFERROR(INDEX(ROSTER!$B$24:$B$150,MATCH(1,INDEX(($I$7=ROSTER!M$24:M$150)*(COUNTIFS(I$7:I18,ROSTER!$B$24:$B$150)=0),0,1),0),1),"")</f>
        <v/>
      </c>
      <c r="J19" s="44" t="str">
        <f>IFERROR(INDEX(ROSTER!$C$24:$C$150,MATCH($I19,ROSTER!$B$24:$B$150,0),1),"")</f>
        <v/>
      </c>
      <c r="K19" s="44" t="str">
        <f>IFERROR(INDEX(ROSTER!$AK$23:$AK$134,MATCH($I19,ROSTER!$B$23:$B$150,0),1),"")</f>
        <v/>
      </c>
      <c r="L19" s="44" t="str">
        <f>IFERROR(INDEX(ROSTER!$AL$23:$AL$134,MATCH($I19,ROSTER!$B$23:$B$150,0),1),"")</f>
        <v/>
      </c>
      <c r="M19" s="44"/>
      <c r="O19" s="31"/>
    </row>
    <row r="20" spans="1:15" ht="14.85" customHeight="1">
      <c r="A20" s="44">
        <f t="shared" ref="A20" si="9">IF(B20="","",ROW(A13))</f>
        <v>13</v>
      </c>
      <c r="B20" s="44" t="str" cm="1">
        <f t="array" ref="B20">IFERROR(INDEX(ROSTER!$B$24:$B$150,MATCH(1,INDEX(($B$7=ROSTER!M$24:M$150)*(COUNTIFS(B$7:B19,ROSTER!$B$24:$B$150)=0),0,1),0),1),"")</f>
        <v>Thân Minh Nguyên</v>
      </c>
      <c r="C20" s="44" t="str">
        <f>IFERROR(INDEX(ROSTER!$C$24:$C$150,MATCH($B20,ROSTER!$B$24:$B$150,0),1),"")</f>
        <v>VAE04211</v>
      </c>
      <c r="D20" s="44" t="str">
        <f>IFERROR(INDEX(ROSTER!$AK$23:$AK$134,MATCH($B20,ROSTER!$B$23:$B$150,0),1),"")</f>
        <v>MECH</v>
      </c>
      <c r="E20" s="44" t="str">
        <f>IFERROR(INDEX(ROSTER!$AL$23:$AL$134,MATCH($B20,ROSTER!$B$23:$B$150,0),1),"")</f>
        <v>0366492128</v>
      </c>
      <c r="F20" s="44"/>
      <c r="G20" s="29"/>
      <c r="H20" s="44" t="str">
        <f t="shared" si="8"/>
        <v/>
      </c>
      <c r="I20" s="44" t="str" cm="1">
        <f t="array" ref="I20">IFERROR(INDEX(ROSTER!$B$24:$B$150,MATCH(1,INDEX(($I$7=ROSTER!M$24:M$150)*(COUNTIFS(I$7:I19,ROSTER!$B$24:$B$150)=0),0,1),0),1),"")</f>
        <v/>
      </c>
      <c r="J20" s="44" t="str">
        <f>IFERROR(INDEX(ROSTER!$C$24:$C$150,MATCH($I20,ROSTER!$B$24:$B$150,0),1),"")</f>
        <v/>
      </c>
      <c r="K20" s="44" t="str">
        <f>IFERROR(INDEX(ROSTER!$AK$23:$AK$134,MATCH($I20,ROSTER!$B$23:$B$150,0),1),"")</f>
        <v/>
      </c>
      <c r="L20" s="44" t="str">
        <f>IFERROR(INDEX(ROSTER!$AL$23:$AL$134,MATCH($I20,ROSTER!$B$23:$B$150,0),1),"")</f>
        <v/>
      </c>
      <c r="M20" s="44"/>
      <c r="O20" s="31"/>
    </row>
    <row r="21" spans="1:15" ht="14.85" customHeight="1">
      <c r="A21" s="44" t="str">
        <f t="shared" ref="A21:A22" si="10">IF(B21="","",ROW(A14))</f>
        <v/>
      </c>
      <c r="B21" s="44" t="str" cm="1">
        <f t="array" ref="B21">IFERROR(INDEX(ROSTER!$B$24:$B$150,MATCH(1,INDEX(($B$7=ROSTER!M$24:M$150)*(COUNTIFS(B$7:B20,ROSTER!$B$24:$B$150)=0),0,1),0),1),"")</f>
        <v/>
      </c>
      <c r="C21" s="44" t="str">
        <f>IFERROR(INDEX(ROSTER!$C$24:$C$150,MATCH($B21,ROSTER!$B$24:$B$150,0),1),"")</f>
        <v/>
      </c>
      <c r="D21" s="44" t="str">
        <f>IFERROR(INDEX(ROSTER!$AK$23:$AK$134,MATCH($B21,ROSTER!$B$23:$B$150,0),1),"")</f>
        <v/>
      </c>
      <c r="E21" s="44" t="str">
        <f>IFERROR(INDEX(ROSTER!$AL$23:$AL$134,MATCH($B21,ROSTER!$B$23:$B$150,0),1),"")</f>
        <v/>
      </c>
      <c r="F21" s="44"/>
      <c r="G21" s="29"/>
      <c r="H21" s="44" t="str">
        <f t="shared" si="5"/>
        <v/>
      </c>
      <c r="I21" s="44" t="str" cm="1">
        <f t="array" ref="I21">IFERROR(INDEX(ROSTER!$B$24:$B$150,MATCH(1,INDEX(($I$7=ROSTER!M$24:M$150)*(COUNTIFS(I$7:I20,ROSTER!$B$24:$B$150)=0),0,1),0),1),"")</f>
        <v/>
      </c>
      <c r="J21" s="44" t="str">
        <f>IFERROR(INDEX(ROSTER!$C$24:$C$150,MATCH($I21,ROSTER!$B$24:$B$150,0),1),"")</f>
        <v/>
      </c>
      <c r="K21" s="44" t="str">
        <f>IFERROR(INDEX(ROSTER!$AK$23:$AK$134,MATCH($I21,ROSTER!$B$23:$B$150,0),1),"")</f>
        <v/>
      </c>
      <c r="L21" s="44" t="str">
        <f>IFERROR(INDEX(ROSTER!$AL$23:$AL$134,MATCH($I21,ROSTER!$B$23:$B$150,0),1),"")</f>
        <v/>
      </c>
      <c r="M21" s="44"/>
      <c r="O21" s="31"/>
    </row>
    <row r="22" spans="1:15" ht="14.85" customHeight="1">
      <c r="A22" s="44" t="str">
        <f t="shared" si="10"/>
        <v/>
      </c>
      <c r="B22" s="44" t="str" cm="1">
        <f t="array" ref="B22">IFERROR(INDEX(ROSTER!$B$24:$B$150,MATCH(1,INDEX(($B$7=ROSTER!M$24:M$150)*(COUNTIFS(B$7:B21,ROSTER!$B$24:$B$150)=0),0,1),0),1),"")</f>
        <v/>
      </c>
      <c r="C22" s="44" t="str">
        <f>IFERROR(INDEX(ROSTER!$C$24:$C$150,MATCH($B22,ROSTER!$B$24:$B$150,0),1),"")</f>
        <v/>
      </c>
      <c r="D22" s="44" t="str">
        <f>IFERROR(INDEX(ROSTER!$AK$23:$AK$134,MATCH($B22,ROSTER!$B$23:$B$150,0),1),"")</f>
        <v/>
      </c>
      <c r="E22" s="44" t="str">
        <f>IFERROR(INDEX(ROSTER!$AL$23:$AL$134,MATCH($B22,ROSTER!$B$23:$B$150,0),1),"")</f>
        <v/>
      </c>
      <c r="F22" s="44"/>
      <c r="G22" s="29"/>
      <c r="H22" s="44" t="str">
        <f t="shared" si="5"/>
        <v/>
      </c>
      <c r="I22" s="44" t="str" cm="1">
        <f t="array" ref="I22">IFERROR(INDEX(ROSTER!$B$24:$B$150,MATCH(1,INDEX(($I$7=ROSTER!M$24:M$150)*(COUNTIFS(I$7:I21,ROSTER!$B$24:$B$150)=0),0,1),0),1),"")</f>
        <v/>
      </c>
      <c r="J22" s="44" t="str">
        <f>IFERROR(INDEX(ROSTER!$C$24:$C$150,MATCH($I22,ROSTER!$B$24:$B$150,0),1),"")</f>
        <v/>
      </c>
      <c r="K22" s="44" t="str">
        <f>IFERROR(INDEX(ROSTER!$AK$23:$AK$134,MATCH($I22,ROSTER!$B$23:$B$150,0),1),"")</f>
        <v/>
      </c>
      <c r="L22" s="44" t="str">
        <f>IFERROR(INDEX(ROSTER!$AL$23:$AL$134,MATCH($I22,ROSTER!$B$23:$B$150,0),1),"")</f>
        <v/>
      </c>
      <c r="M22" s="44"/>
      <c r="O22" s="285"/>
    </row>
    <row r="23" spans="1:15" ht="14.85" customHeight="1">
      <c r="A23" s="44"/>
      <c r="B23" s="283" t="str">
        <f>$B$3&amp;"-AVI"</f>
        <v>A867-AVI</v>
      </c>
      <c r="C23" s="284"/>
      <c r="D23" s="44" t="str">
        <f>IFERROR(INDEX(ROSTER!$AK$23:$AK$134,MATCH($B23,ROSTER!$B$23:$B$150,0),1),"")</f>
        <v/>
      </c>
      <c r="E23" s="44" t="str">
        <f>IFERROR(INDEX(ROSTER!$AL$23:$AL$134,MATCH($B23,ROSTER!$B$23:$B$150,0),1),"")</f>
        <v/>
      </c>
      <c r="F23" s="44"/>
      <c r="G23" s="29"/>
      <c r="H23" s="44" t="str">
        <f t="shared" ref="H23:H25" si="11">IF(I23="","",ROW(A16))</f>
        <v/>
      </c>
      <c r="I23" s="44" t="str" cm="1">
        <f t="array" ref="I23">IFERROR(INDEX(ROSTER!$B$24:$B$150,MATCH(1,INDEX(($I$7=ROSTER!M$24:M$150)*(COUNTIFS(I$7:I22,ROSTER!$B$24:$B$150)=0),0,1),0),1),"")</f>
        <v/>
      </c>
      <c r="J23" s="44" t="str">
        <f>IFERROR(INDEX(ROSTER!$C$24:$C$150,MATCH($I23,ROSTER!$B$24:$B$150,0),1),"")</f>
        <v/>
      </c>
      <c r="K23" s="44" t="str">
        <f>IFERROR(INDEX(ROSTER!$AK$23:$AK$134,MATCH($I23,ROSTER!$B$23:$B$150,0),1),"")</f>
        <v/>
      </c>
      <c r="L23" s="44" t="str">
        <f>IFERROR(INDEX(ROSTER!$AL$23:$AL$134,MATCH($I23,ROSTER!$B$23:$B$150,0),1),"")</f>
        <v/>
      </c>
      <c r="M23" s="44"/>
      <c r="O23" s="285"/>
    </row>
    <row r="24" spans="1:15" ht="14.85" customHeight="1">
      <c r="A24" s="44">
        <f t="shared" ref="A24:A30" si="12">IF(B24="","",ROW(A1))</f>
        <v>1</v>
      </c>
      <c r="B24" s="44" t="str" cm="1">
        <f t="array" ref="B24">IFERROR(INDEX(ROSTER!$B$24:$B$150,MATCH(1,INDEX(($B$23=ROSTER!M$24:M$150)*(COUNTIFS(B$7:B23,ROSTER!$B$24:$B$150)=0),0,1),0),1),"")</f>
        <v>Phạm Hồng Quân</v>
      </c>
      <c r="C24" s="44" t="str">
        <f>IFERROR(INDEX(ROSTER!$C$24:$C$150,MATCH($B24,ROSTER!$B$24:$B$150,0),1),"")</f>
        <v>VAE01301</v>
      </c>
      <c r="D24" s="44" t="str">
        <f>IFERROR(INDEX(ROSTER!$AK$23:$AK$134,MATCH($B24,ROSTER!$B$23:$B$150,0),1),"")</f>
        <v>B2 787</v>
      </c>
      <c r="E24" s="44" t="str">
        <f>IFERROR(INDEX(ROSTER!$AL$23:$AL$134,MATCH($B24,ROSTER!$B$23:$B$150,0),1),"")</f>
        <v>0983173064</v>
      </c>
      <c r="G24" s="29"/>
      <c r="H24" s="44" t="str">
        <f t="shared" si="11"/>
        <v/>
      </c>
      <c r="I24" s="44" t="str" cm="1">
        <f t="array" ref="I24">IFERROR(INDEX(ROSTER!$B$24:$B$150,MATCH(1,INDEX(($I$7=ROSTER!M$24:M$150)*(COUNTIFS(I$7:I23,ROSTER!$B$24:$B$150)=0),0,1),0),1),"")</f>
        <v/>
      </c>
      <c r="J24" s="44" t="str">
        <f>IFERROR(INDEX(ROSTER!$C$24:$C$150,MATCH($I24,ROSTER!$B$24:$B$150,0),1),"")</f>
        <v/>
      </c>
      <c r="K24" s="44" t="str">
        <f>IFERROR(INDEX(ROSTER!$AK$23:$AK$134,MATCH($I24,ROSTER!$B$23:$B$150,0),1),"")</f>
        <v/>
      </c>
      <c r="L24" s="44" t="str">
        <f>IFERROR(INDEX(ROSTER!$AL$23:$AL$134,MATCH($I24,ROSTER!$B$23:$B$150,0),1),"")</f>
        <v/>
      </c>
      <c r="M24" s="332"/>
      <c r="O24" s="285"/>
    </row>
    <row r="25" spans="1:15" ht="14.85" customHeight="1">
      <c r="A25" s="44">
        <f t="shared" si="12"/>
        <v>2</v>
      </c>
      <c r="B25" s="44" t="str" cm="1">
        <f t="array" ref="B25">IFERROR(INDEX(ROSTER!$B$24:$B$150,MATCH(1,INDEX(($B$23=ROSTER!M$24:M$150)*(COUNTIFS(B$7:B24,ROSTER!$B$24:$B$150)=0),0,1),0),1),"")</f>
        <v>Đoàn Văn Tú</v>
      </c>
      <c r="C25" s="44" t="str">
        <f>IFERROR(INDEX(ROSTER!$C$24:$C$150,MATCH($B25,ROSTER!$B$24:$B$150,0),1),"")</f>
        <v>VAE00256</v>
      </c>
      <c r="D25" s="44" t="str">
        <f>IFERROR(INDEX(ROSTER!$AK$23:$AK$134,MATCH($B25,ROSTER!$B$23:$B$150,0),1),"")</f>
        <v>B2 B787/A321</v>
      </c>
      <c r="E25" s="44" t="str">
        <f>IFERROR(INDEX(ROSTER!$AL$23:$AL$134,MATCH($B25,ROSTER!$B$23:$B$150,0),1),"")</f>
        <v>0917384394</v>
      </c>
      <c r="F25" s="44" t="s">
        <v>270</v>
      </c>
      <c r="G25" s="29"/>
      <c r="H25" s="44" t="str">
        <f t="shared" si="11"/>
        <v/>
      </c>
      <c r="I25" s="44" t="str" cm="1">
        <f t="array" ref="I25">IFERROR(INDEX(ROSTER!$B$24:$B$150,MATCH(1,INDEX(($I$7=ROSTER!M$24:M$150)*(COUNTIFS(I$7:I24,ROSTER!$B$24:$B$150)=0),0,1),0),1),"")</f>
        <v/>
      </c>
      <c r="J25" s="44" t="str">
        <f>IFERROR(INDEX(ROSTER!$C$24:$C$150,MATCH($I25,ROSTER!$B$24:$B$150,0),1),"")</f>
        <v/>
      </c>
      <c r="K25" s="44" t="str">
        <f>IFERROR(INDEX(ROSTER!$AK$23:$AK$134,MATCH($I25,ROSTER!$B$23:$B$150,0),1),"")</f>
        <v/>
      </c>
      <c r="L25" s="44" t="str">
        <f>IFERROR(INDEX(ROSTER!$AL$23:$AL$134,MATCH($I25,ROSTER!$B$23:$B$150,0),1),"")</f>
        <v/>
      </c>
      <c r="M25" s="44"/>
      <c r="O25" s="285"/>
    </row>
    <row r="26" spans="1:15" ht="14.85" customHeight="1">
      <c r="A26" s="44">
        <f t="shared" si="12"/>
        <v>3</v>
      </c>
      <c r="B26" s="44" t="str" cm="1">
        <f t="array" ref="B26">IFERROR(INDEX(ROSTER!$B$24:$B$150,MATCH(1,INDEX(($B$23=ROSTER!M$24:M$150)*(COUNTIFS(B$7:B25,ROSTER!$B$24:$B$150)=0),0,1),0),1),"")</f>
        <v>Nguyễn Tiến Thịnh</v>
      </c>
      <c r="C26" s="44" t="str">
        <f>IFERROR(INDEX(ROSTER!$C$24:$C$150,MATCH($B26,ROSTER!$B$24:$B$150,0),1),"")</f>
        <v>VAE02736</v>
      </c>
      <c r="D26" s="44" t="str">
        <f>IFERROR(INDEX(ROSTER!$AK$23:$AK$134,MATCH($B26,ROSTER!$B$23:$B$150,0),1),"")</f>
        <v>B2 787</v>
      </c>
      <c r="E26" s="44" t="str">
        <f>IFERROR(INDEX(ROSTER!$AL$23:$AL$134,MATCH($B26,ROSTER!$B$23:$B$150,0),1),"")</f>
        <v>0907669646</v>
      </c>
      <c r="F26" s="44"/>
      <c r="G26" s="29"/>
      <c r="H26" s="44"/>
      <c r="I26" s="44"/>
      <c r="J26" s="44"/>
      <c r="K26" s="44"/>
      <c r="L26" s="44"/>
      <c r="M26" s="44"/>
      <c r="O26" s="31"/>
    </row>
    <row r="27" spans="1:15" ht="14.85" customHeight="1">
      <c r="A27" s="44">
        <f t="shared" si="12"/>
        <v>4</v>
      </c>
      <c r="B27" s="44" t="str" cm="1">
        <f t="array" ref="B27">IFERROR(INDEX(ROSTER!$B$24:$B$150,MATCH(1,INDEX(($B$23=ROSTER!M$24:M$150)*(COUNTIFS(B$7:B26,ROSTER!$B$24:$B$150)=0),0,1),0),1),"")</f>
        <v>Đinh Vương Anh Thông</v>
      </c>
      <c r="C27" s="44" t="str">
        <f>IFERROR(INDEX(ROSTER!$C$24:$C$150,MATCH($B27,ROSTER!$B$24:$B$150,0),1),"")</f>
        <v>VAE03590</v>
      </c>
      <c r="D27" s="44" t="str">
        <f>IFERROR(INDEX(ROSTER!$AK$23:$AK$134,MATCH($B27,ROSTER!$B$23:$B$150,0),1),"")</f>
        <v>EA 787/321</v>
      </c>
      <c r="E27" s="44" t="str">
        <f>IFERROR(INDEX(ROSTER!$AL$23:$AL$134,MATCH($B27,ROSTER!$B$23:$B$150,0),1),"")</f>
        <v>0943213677</v>
      </c>
      <c r="F27" s="44" t="s">
        <v>274</v>
      </c>
      <c r="G27" s="29"/>
      <c r="H27" s="44"/>
      <c r="I27" s="44"/>
      <c r="J27" s="44"/>
      <c r="K27" s="44"/>
      <c r="L27" s="44"/>
      <c r="M27" s="332"/>
      <c r="O27" s="31"/>
    </row>
    <row r="28" spans="1:15" ht="14.85" customHeight="1">
      <c r="A28" s="44">
        <f t="shared" si="12"/>
        <v>5</v>
      </c>
      <c r="B28" s="44" t="str" cm="1">
        <f t="array" ref="B28">IFERROR(INDEX(ROSTER!$B$24:$B$150,MATCH(1,INDEX(($B$23=ROSTER!M$24:M$150)*(COUNTIFS(B$7:B27,ROSTER!$B$24:$B$150)=0),0,1),0),1),"")</f>
        <v>Nguyễn Minh Đức</v>
      </c>
      <c r="C28" s="44" t="str">
        <f>IFERROR(INDEX(ROSTER!$C$24:$C$150,MATCH($B28,ROSTER!$B$24:$B$150,0),1),"")</f>
        <v>VAE04018</v>
      </c>
      <c r="D28" s="44" t="str">
        <f>IFERROR(INDEX(ROSTER!$AK$23:$AK$134,MATCH($B28,ROSTER!$B$23:$B$150,0),1),"")</f>
        <v xml:space="preserve">EA 787 </v>
      </c>
      <c r="E28" s="44" t="str">
        <f>IFERROR(INDEX(ROSTER!$AL$23:$AL$134,MATCH($B28,ROSTER!$B$23:$B$150,0),1),"")</f>
        <v>0907548998</v>
      </c>
      <c r="F28" s="44"/>
      <c r="G28" s="29"/>
      <c r="H28" s="44"/>
      <c r="I28" s="44"/>
      <c r="J28" s="44"/>
      <c r="K28" s="44"/>
      <c r="L28" s="44"/>
      <c r="M28" s="44"/>
      <c r="O28" s="31"/>
    </row>
    <row r="29" spans="1:15" ht="14.85" customHeight="1">
      <c r="A29" s="44">
        <f t="shared" si="12"/>
        <v>6</v>
      </c>
      <c r="B29" s="44" t="str" cm="1">
        <f t="array" ref="B29">IFERROR(INDEX(ROSTER!$B$24:$B$150,MATCH(1,INDEX(($B$23=ROSTER!M$24:M$150)*(COUNTIFS(B$7:B28,ROSTER!$B$24:$B$150)=0),0,1),0),1),"")</f>
        <v>Nguyễn Hữu Hoàng</v>
      </c>
      <c r="C29" s="44" t="str">
        <f>IFERROR(INDEX(ROSTER!$C$24:$C$150,MATCH($B29,ROSTER!$B$24:$B$150,0),1),"")</f>
        <v>VAE03618</v>
      </c>
      <c r="D29" s="44" t="str">
        <f>IFERROR(INDEX(ROSTER!$AK$23:$AK$134,MATCH($B29,ROSTER!$B$23:$B$150,0),1),"")</f>
        <v>EA 787/321</v>
      </c>
      <c r="E29" s="44" t="str">
        <f>IFERROR(INDEX(ROSTER!$AL$23:$AL$134,MATCH($B29,ROSTER!$B$23:$B$150,0),1),"")</f>
        <v>0937919456</v>
      </c>
      <c r="F29" s="44" t="s">
        <v>279</v>
      </c>
      <c r="G29" s="29"/>
      <c r="H29" s="44"/>
      <c r="I29" s="44"/>
      <c r="J29" s="44"/>
      <c r="K29" s="44"/>
      <c r="L29" s="44"/>
      <c r="M29" s="44"/>
      <c r="O29" s="31" t="s">
        <v>259</v>
      </c>
    </row>
    <row r="30" spans="1:15" ht="14.85" customHeight="1">
      <c r="A30" s="44" t="str">
        <f t="shared" si="12"/>
        <v/>
      </c>
      <c r="B30" s="44" t="str" cm="1">
        <f t="array" ref="B30">IFERROR(INDEX(ROSTER!$B$24:$B$150,MATCH(1,INDEX(($B$23=ROSTER!M$24:M$150)*(COUNTIFS(B$7:B29,ROSTER!$B$24:$B$150)=0),0,1),0),1),"")</f>
        <v/>
      </c>
      <c r="C30" s="44" t="str">
        <f>IFERROR(INDEX(ROSTER!$C$24:$C$150,MATCH($B30,ROSTER!$B$24:$B$150,0),1),"")</f>
        <v/>
      </c>
      <c r="D30" s="44" t="str">
        <f>IFERROR(INDEX(ROSTER!$AK$23:$AK$134,MATCH($B30,ROSTER!$B$23:$B$150,0),1),"")</f>
        <v/>
      </c>
      <c r="E30" s="44" t="str">
        <f>IFERROR(INDEX(ROSTER!$AL$23:$AL$134,MATCH($B30,ROSTER!$B$23:$B$150,0),1),"")</f>
        <v/>
      </c>
      <c r="G30" s="29"/>
      <c r="H30" s="44"/>
      <c r="I30" s="44"/>
      <c r="J30" s="44"/>
      <c r="K30" s="44"/>
      <c r="L30" s="44"/>
      <c r="M30" s="332"/>
      <c r="O30" s="31"/>
    </row>
    <row r="31" spans="1:15" ht="14.85" customHeight="1">
      <c r="A31" s="44" t="str">
        <f t="shared" ref="A31:A32" si="13">IF(B31="","",ROW(A7))</f>
        <v/>
      </c>
      <c r="B31" s="44" t="str" cm="1">
        <f t="array" ref="B31">IFERROR(INDEX(ROSTER!$B$24:$B$150,MATCH(1,INDEX(($B$23=ROSTER!M$24:M$150)*(COUNTIFS(B$7:B29,ROSTER!$B$24:$B$150)=0),0,1),0),1),"")</f>
        <v/>
      </c>
      <c r="C31" s="44" t="str">
        <f>IFERROR(INDEX(ROSTER!$C$24:$C$150,MATCH($B31,ROSTER!$B$24:$B$150,0),1),"")</f>
        <v/>
      </c>
      <c r="D31" s="44" t="str">
        <f>IFERROR(INDEX(ROSTER!$AK$23:$AK$134,MATCH($B31,ROSTER!$B$23:$B$150,0),1),"")</f>
        <v/>
      </c>
      <c r="E31" s="44" t="str">
        <f>IFERROR(INDEX(ROSTER!$AL$23:$AL$134,MATCH($B31,ROSTER!$B$23:$B$150,0),1),"")</f>
        <v/>
      </c>
      <c r="F31" s="44"/>
      <c r="G31" s="29"/>
      <c r="H31" s="44"/>
      <c r="I31" s="44"/>
      <c r="J31" s="44"/>
      <c r="K31" s="44"/>
      <c r="L31" s="44"/>
      <c r="M31" s="332"/>
      <c r="O31" s="31"/>
    </row>
    <row r="32" spans="1:15" ht="14.85" customHeight="1">
      <c r="A32" s="44" t="str">
        <f t="shared" si="13"/>
        <v/>
      </c>
      <c r="B32" s="44" t="str" cm="1">
        <f t="array" ref="B32">IFERROR(INDEX(ROSTER!$B$24:$B$150,MATCH(1,INDEX(($B$23=ROSTER!M$24:M$150)*(COUNTIFS(B$7:B31,ROSTER!$B$24:$B$150)=0),0,1),0),1),"")</f>
        <v/>
      </c>
      <c r="C32" s="44" t="str">
        <f>IFERROR(INDEX(ROSTER!$C$24:$C$150,MATCH($B32,ROSTER!$B$24:$B$150,0),1),"")</f>
        <v/>
      </c>
      <c r="D32" s="44" t="str">
        <f>IFERROR(INDEX(ROSTER!$AK$23:$AK$134,MATCH($B32,ROSTER!$B$23:$B$150,0),1),"")</f>
        <v/>
      </c>
      <c r="E32" s="44" t="str">
        <f>IFERROR(INDEX(ROSTER!$AL$23:$AL$134,MATCH($B32,ROSTER!$B$23:$B$150,0),1),"")</f>
        <v/>
      </c>
      <c r="F32" s="44"/>
      <c r="G32" s="29"/>
      <c r="H32" s="44"/>
      <c r="I32" s="572"/>
      <c r="J32" s="573"/>
      <c r="K32" s="44"/>
      <c r="L32" s="44"/>
      <c r="M32" s="45"/>
      <c r="O32" s="31"/>
    </row>
    <row r="33" spans="1:15" ht="14.85" customHeight="1">
      <c r="A33" s="44" t="str">
        <f t="shared" ref="A33:A34" si="14">IF(B33="","",ROW(A9))</f>
        <v/>
      </c>
      <c r="B33" s="44" t="str" cm="1">
        <f t="array" ref="B33">IFERROR(INDEX(ROSTER!$B$24:$B$150,MATCH(1,INDEX(($B$23=ROSTER!M$24:M$150)*(COUNTIFS(B$7:B32,ROSTER!$B$24:$B$150)=0),0,1),0),1),"")</f>
        <v/>
      </c>
      <c r="C33" s="44" t="str">
        <f>IFERROR(INDEX(ROSTER!$C$24:$C$150,MATCH($B33,ROSTER!$B$24:$B$150,0),1),"")</f>
        <v/>
      </c>
      <c r="D33" s="44" t="str">
        <f>IFERROR(INDEX(ROSTER!$AK$23:$AK$134,MATCH($B33,ROSTER!$B$23:$B$150,0),1),"")</f>
        <v/>
      </c>
      <c r="E33" s="44" t="str">
        <f>IFERROR(INDEX(ROSTER!$AL$23:$AL$134,MATCH($B33,ROSTER!$B$23:$B$150,0),1),"")</f>
        <v/>
      </c>
      <c r="F33" s="44"/>
      <c r="G33" s="29"/>
      <c r="H33" s="44"/>
      <c r="I33" s="44"/>
      <c r="J33" s="44"/>
      <c r="K33" s="44"/>
      <c r="L33" s="44"/>
      <c r="M33" s="44"/>
      <c r="O33" s="31"/>
    </row>
    <row r="34" spans="1:15" ht="17.7" customHeight="1">
      <c r="A34" s="44" t="str">
        <f t="shared" si="14"/>
        <v/>
      </c>
      <c r="B34" s="44" t="str" cm="1">
        <f t="array" ref="B34">IFERROR(INDEX(ROSTER!$B$24:$B$150,MATCH(1,INDEX(($B$23=ROSTER!M$24:M$150)*(COUNTIFS(B$7:B33,ROSTER!$B$24:$B$150)=0),0,1),0),1),"")</f>
        <v/>
      </c>
      <c r="C34" s="44" t="str">
        <f>IFERROR(INDEX(ROSTER!$C$24:$C$150,MATCH($B34,ROSTER!$B$24:$B$150,0),1),"")</f>
        <v/>
      </c>
      <c r="D34" s="44" t="str">
        <f>IFERROR(INDEX(ROSTER!$AK$23:$AK$134,MATCH($B34,ROSTER!$B$23:$B$150,0),1),"")</f>
        <v/>
      </c>
      <c r="E34" s="44" t="str">
        <f>IFERROR(INDEX(ROSTER!$AL$23:$AL$134,MATCH($B34,ROSTER!$B$23:$B$150,0),1),"")</f>
        <v/>
      </c>
      <c r="F34" s="44"/>
      <c r="G34" s="29"/>
      <c r="H34" s="44"/>
      <c r="I34" s="44"/>
      <c r="J34" s="44"/>
      <c r="K34" s="44"/>
      <c r="L34" s="44"/>
      <c r="M34" s="44"/>
      <c r="O34" s="31"/>
    </row>
    <row r="35" spans="1:15" ht="14.85" customHeight="1">
      <c r="A35" s="44"/>
      <c r="B35" s="44"/>
      <c r="C35" s="44"/>
      <c r="D35" s="44"/>
      <c r="E35" s="44"/>
      <c r="F35" s="44"/>
      <c r="G35" s="29"/>
      <c r="H35" s="44"/>
      <c r="I35" s="44"/>
      <c r="J35" s="44"/>
      <c r="K35" s="44"/>
      <c r="L35" s="44"/>
      <c r="M35" s="44"/>
      <c r="O35" s="31"/>
    </row>
    <row r="36" spans="1:15" ht="14.85" customHeight="1">
      <c r="A36" s="44"/>
      <c r="B36" s="44"/>
      <c r="C36" s="44"/>
      <c r="D36" s="44"/>
      <c r="E36" s="44"/>
      <c r="F36" s="44"/>
      <c r="G36" s="29"/>
      <c r="H36" s="44"/>
      <c r="I36" s="44"/>
      <c r="J36" s="44"/>
      <c r="K36" s="44"/>
      <c r="L36" s="44"/>
      <c r="M36" s="44"/>
    </row>
    <row r="37" spans="1:15" ht="14.4">
      <c r="A37" s="44"/>
      <c r="B37" s="44"/>
      <c r="C37" s="44"/>
      <c r="D37" s="44"/>
      <c r="E37" s="44"/>
      <c r="F37" s="44"/>
      <c r="G37" s="29"/>
      <c r="H37" s="44"/>
      <c r="I37" s="44"/>
      <c r="J37" s="44"/>
      <c r="K37" s="44"/>
      <c r="L37" s="44"/>
      <c r="M37" s="44"/>
    </row>
    <row r="38" spans="1:15" ht="14.4">
      <c r="A38" s="44"/>
      <c r="B38" s="44"/>
      <c r="C38" s="44"/>
      <c r="D38" s="44"/>
      <c r="E38" s="44"/>
      <c r="F38" s="44"/>
      <c r="G38" s="29"/>
      <c r="H38" s="44"/>
      <c r="I38" s="44"/>
      <c r="J38" s="44"/>
      <c r="K38" s="44"/>
      <c r="L38" s="44"/>
      <c r="M38" s="44"/>
    </row>
    <row r="39" spans="1:15" ht="14.4">
      <c r="A39" s="44"/>
      <c r="B39" s="44"/>
      <c r="C39" s="44"/>
      <c r="D39" s="44"/>
      <c r="E39" s="44"/>
      <c r="F39" s="44"/>
      <c r="G39" s="29"/>
      <c r="H39" s="44"/>
      <c r="I39" s="44"/>
      <c r="J39" s="44"/>
      <c r="K39" s="44"/>
      <c r="L39" s="44"/>
      <c r="M39" s="44"/>
    </row>
    <row r="40" spans="1:15" ht="17.7" customHeight="1">
      <c r="A40" s="44"/>
      <c r="B40" s="44"/>
      <c r="C40" s="44"/>
      <c r="D40" s="44"/>
      <c r="E40" s="44"/>
      <c r="F40" s="44"/>
      <c r="G40" s="29"/>
      <c r="H40" s="44"/>
      <c r="I40" s="44"/>
      <c r="J40" s="44"/>
      <c r="K40" s="44"/>
      <c r="L40" s="44"/>
      <c r="M40" s="44"/>
    </row>
    <row r="41" spans="1:15" ht="14.4">
      <c r="A41" s="44"/>
      <c r="B41" s="44"/>
      <c r="C41" s="44"/>
      <c r="D41" s="44"/>
      <c r="E41" s="44"/>
      <c r="F41" s="44"/>
      <c r="G41" s="29"/>
      <c r="H41" s="44"/>
      <c r="I41" s="44"/>
      <c r="J41" s="44"/>
      <c r="K41" s="44"/>
      <c r="L41" s="44"/>
      <c r="M41" s="44"/>
    </row>
    <row r="42" spans="1:15" ht="14.4">
      <c r="A42" s="332"/>
      <c r="B42" s="332"/>
      <c r="C42" s="332"/>
      <c r="D42" s="332"/>
      <c r="E42" s="332"/>
      <c r="F42" s="332"/>
      <c r="G42" s="333"/>
      <c r="H42" s="332"/>
      <c r="I42" s="332"/>
      <c r="J42" s="332"/>
      <c r="K42" s="332"/>
      <c r="L42" s="332"/>
      <c r="M42" s="332"/>
    </row>
    <row r="43" spans="1:15" ht="14.4"/>
    <row r="44" spans="1:15" ht="14.4">
      <c r="A44" s="36"/>
      <c r="B44" s="36"/>
      <c r="C44" s="36"/>
      <c r="D44" s="36"/>
      <c r="E44" s="36"/>
      <c r="F44" s="36"/>
    </row>
    <row r="45" spans="1:15" ht="14.4">
      <c r="E45" s="1"/>
      <c r="F45" s="1"/>
    </row>
    <row r="46" spans="1:15" ht="14.4">
      <c r="E46" s="1"/>
      <c r="F46" s="1"/>
    </row>
    <row r="47" spans="1:15" ht="14.4">
      <c r="E47" s="1"/>
      <c r="F47" s="1"/>
    </row>
    <row r="48" spans="1:15" ht="14.4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</row>
    <row r="53" spans="5:7" ht="14.4">
      <c r="E53" s="1"/>
      <c r="F53" s="1"/>
    </row>
    <row r="54" spans="5:7" ht="14.4">
      <c r="E54" s="1"/>
      <c r="F54" s="1"/>
    </row>
    <row r="55" spans="5:7" ht="14.4">
      <c r="E55" s="1"/>
      <c r="F55" s="1"/>
    </row>
    <row r="56" spans="5:7" ht="14.4">
      <c r="E56" s="1"/>
      <c r="F56" s="1"/>
    </row>
    <row r="57" spans="5:7" ht="14.4">
      <c r="E57" s="1"/>
      <c r="F57" s="1"/>
    </row>
    <row r="58" spans="5:7" ht="14.4">
      <c r="E58" s="1"/>
      <c r="F58" s="1"/>
    </row>
    <row r="59" spans="5:7" ht="14.4">
      <c r="E59" s="1"/>
      <c r="F59" s="1"/>
    </row>
    <row r="60" spans="5:7" ht="14.4">
      <c r="E60" s="1"/>
      <c r="F60" s="1"/>
    </row>
    <row r="61" spans="5:7" ht="14.4">
      <c r="E61" s="1"/>
      <c r="F61" s="1"/>
    </row>
    <row r="62" spans="5:7" ht="14.4">
      <c r="E62" s="1"/>
      <c r="F62" s="1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E87" s="1"/>
      <c r="G87" s="35"/>
    </row>
    <row r="88" spans="5:7" ht="14.4">
      <c r="E88" s="1"/>
      <c r="G88" s="35"/>
    </row>
    <row r="89" spans="5:7" ht="14.4">
      <c r="E89" s="1"/>
      <c r="G89" s="35"/>
    </row>
    <row r="90" spans="5:7" ht="14.4">
      <c r="E90" s="1"/>
      <c r="G90" s="35"/>
    </row>
    <row r="91" spans="5:7" ht="14.4">
      <c r="E91" s="1"/>
      <c r="G91" s="35"/>
    </row>
    <row r="92" spans="5:7" ht="14.4">
      <c r="E92" s="1"/>
      <c r="G92" s="35"/>
    </row>
    <row r="93" spans="5:7" ht="14.4">
      <c r="E93" s="1"/>
      <c r="G93" s="35"/>
    </row>
    <row r="94" spans="5:7" ht="14.4">
      <c r="E94" s="1"/>
      <c r="G94" s="36"/>
    </row>
    <row r="95" spans="5:7" ht="14.4">
      <c r="E95" s="1"/>
      <c r="G95" s="36"/>
    </row>
    <row r="96" spans="5:7" ht="14.4">
      <c r="G96" s="36"/>
    </row>
    <row r="97" spans="7:7" ht="14.4">
      <c r="G97" s="36"/>
    </row>
    <row r="98" spans="7:7" ht="14.4">
      <c r="G98" s="36"/>
    </row>
  </sheetData>
  <protectedRanges>
    <protectedRange sqref="F7 M7" name="Range1_2_2"/>
    <protectedRange sqref="B7" name="Range1_2_2_1"/>
    <protectedRange sqref="I7 B23 I32" name="Range1_2_1_1"/>
  </protectedRanges>
  <mergeCells count="6">
    <mergeCell ref="A1:E1"/>
    <mergeCell ref="F1:H1"/>
    <mergeCell ref="A2:M2"/>
    <mergeCell ref="E3:F3"/>
    <mergeCell ref="B7:C7"/>
    <mergeCell ref="I7:J7"/>
  </mergeCells>
  <conditionalFormatting sqref="F8 A8:E22 A24:E30 F25:F29 H26:H32 A31:F42 A44:F44">
    <cfRule type="expression" dxfId="134" priority="47">
      <formula>MOD(ROW(A8),2)=0</formula>
    </cfRule>
  </conditionalFormatting>
  <conditionalFormatting sqref="F10:F23">
    <cfRule type="expression" dxfId="133" priority="2">
      <formula>MOD(ROW(F10),2)=0</formula>
    </cfRule>
  </conditionalFormatting>
  <conditionalFormatting sqref="H8:M14 H15:L25 A23 D23:E23">
    <cfRule type="expression" dxfId="132" priority="45">
      <formula>MOD(ROW(A8),2)=0</formula>
    </cfRule>
  </conditionalFormatting>
  <conditionalFormatting sqref="H33:M42">
    <cfRule type="expression" dxfId="131" priority="14">
      <formula>MOD(ROW(H33),2)=0</formula>
    </cfRule>
  </conditionalFormatting>
  <conditionalFormatting sqref="I26:L31">
    <cfRule type="expression" dxfId="130" priority="34">
      <formula>MOD(ROW(I26),2)=0</formula>
    </cfRule>
  </conditionalFormatting>
  <conditionalFormatting sqref="K32:L32">
    <cfRule type="expression" dxfId="129" priority="44">
      <formula>MOD(ROW(K32),2)=0</formula>
    </cfRule>
  </conditionalFormatting>
  <conditionalFormatting sqref="M14:M31">
    <cfRule type="expression" dxfId="128" priority="1">
      <formula>MOD(ROW(M14),2)=0</formula>
    </cfRule>
  </conditionalFormatting>
  <pageMargins left="0.7" right="0.7" top="0.75" bottom="0.75" header="0.3" footer="0.3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>
    <tabColor rgb="FFFFFF00"/>
  </sheetPr>
  <dimension ref="A1:O115"/>
  <sheetViews>
    <sheetView zoomScale="80" zoomScaleNormal="80" workbookViewId="0">
      <selection activeCell="I31" sqref="I31"/>
    </sheetView>
  </sheetViews>
  <sheetFormatPr defaultColWidth="9" defaultRowHeight="23.25" customHeight="1"/>
  <cols>
    <col min="1" max="1" width="7.44140625" style="1" customWidth="1"/>
    <col min="2" max="2" width="24.5546875" style="1" customWidth="1"/>
    <col min="3" max="3" width="19.44140625" style="1" customWidth="1"/>
    <col min="4" max="4" width="15" style="1" customWidth="1"/>
    <col min="5" max="6" width="20.44140625" style="2" customWidth="1"/>
    <col min="7" max="7" width="1.6640625" style="1" customWidth="1"/>
    <col min="8" max="8" width="4.5546875" style="1" customWidth="1"/>
    <col min="9" max="9" width="25.6640625" style="1" customWidth="1"/>
    <col min="10" max="10" width="19.44140625" style="1" customWidth="1"/>
    <col min="11" max="11" width="12.5546875" style="1" customWidth="1"/>
    <col min="12" max="12" width="17" style="1" customWidth="1"/>
    <col min="13" max="13" width="23.5546875" style="1" customWidth="1"/>
    <col min="14" max="14" width="25.5546875" style="1" customWidth="1"/>
    <col min="15" max="15" width="17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18">
      <c r="A3" s="5" t="s">
        <v>255</v>
      </c>
      <c r="B3" s="7" t="str">
        <f>LEFT(VLOOKUP("A*",ROSTER!N24:N70,1,0),4)</f>
        <v>A867</v>
      </c>
      <c r="C3" s="7"/>
      <c r="D3" s="8"/>
      <c r="E3" s="666">
        <f>ROSTER!N24</f>
        <v>46153</v>
      </c>
      <c r="F3" s="666"/>
      <c r="G3" s="9"/>
      <c r="J3" s="10"/>
      <c r="K3" s="10"/>
    </row>
    <row r="4" spans="1:15" ht="15.6">
      <c r="A4" s="11"/>
      <c r="B4" s="12" t="s">
        <v>304</v>
      </c>
      <c r="C4" s="13" t="str">
        <f>INDEX(ROSTER!$B$25:$B$150,MATCH("*FM*",ROSTER!N$25:N$227,0),1)</f>
        <v>Lê Thanh Hải</v>
      </c>
      <c r="D4" s="14" t="s">
        <v>258</v>
      </c>
      <c r="E4" s="15" t="str">
        <f>INDEX(ROSTER!$AL$25:$AL$211,MATCH('11'!C4,ROSTER!$B$25:$B$150,0),1)</f>
        <v>0979690783</v>
      </c>
      <c r="F4" s="21"/>
      <c r="G4" s="16"/>
      <c r="H4" s="17"/>
      <c r="I4" s="18" t="s">
        <v>260</v>
      </c>
      <c r="J4" s="19" t="str">
        <f>INDEX(ROSTER!$B$25:$B$150,MATCH("*TECH*",ROSTER!N$25:N$227,0),1)</f>
        <v>Huỳnh Tố Như</v>
      </c>
      <c r="K4" s="20" t="s">
        <v>258</v>
      </c>
      <c r="L4" s="34" t="str">
        <f>INDEX(ROSTER!$AL$25:$AL$211,MATCH('11'!J4,ROSTER!$B$25:$B$150,0),1)</f>
        <v>0702785789</v>
      </c>
      <c r="M4" s="87"/>
    </row>
    <row r="5" spans="1:15" ht="31.2">
      <c r="A5" s="11"/>
      <c r="B5" s="18" t="s">
        <v>262</v>
      </c>
      <c r="C5" s="19" t="str">
        <f>INDEX(ROSTER!$B$25:$B$150,MATCH("*QC*",ROSTER!N$25:N$227,0),1)</f>
        <v>Trần Phương</v>
      </c>
      <c r="D5" s="20" t="s">
        <v>258</v>
      </c>
      <c r="E5" s="178">
        <f>INDEX(ROSTER!$AL$25:$AL$211,MATCH('11'!C5,ROSTER!$B$25:$B$150,0),1)</f>
        <v>84986222241</v>
      </c>
      <c r="F5" s="21"/>
      <c r="G5" s="16"/>
      <c r="H5" s="17"/>
      <c r="I5" s="18" t="s">
        <v>263</v>
      </c>
      <c r="J5" s="19" t="str">
        <f>INDEX(ROSTER!$B$25:$B$150,MATCH("*PPC*",ROSTER!N$25:N$227,0),1)</f>
        <v>Đinh Vương Anh Thông</v>
      </c>
      <c r="K5" s="20" t="s">
        <v>258</v>
      </c>
      <c r="L5" s="34" t="str">
        <f>INDEX(ROSTER!$AL$25:$AL$211,MATCH('11'!J5,ROSTER!$B$25:$B$150,0),1)</f>
        <v>0943213677</v>
      </c>
      <c r="M5" s="87"/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  <c r="O6" s="31" t="s">
        <v>261</v>
      </c>
    </row>
    <row r="7" spans="1:15" ht="14.85" customHeight="1">
      <c r="A7" s="26"/>
      <c r="B7" s="660" t="str">
        <f>$B$3&amp;"-128"</f>
        <v>A867-128</v>
      </c>
      <c r="C7" s="661"/>
      <c r="D7" s="27"/>
      <c r="E7" s="27"/>
      <c r="F7" s="28"/>
      <c r="G7" s="29"/>
      <c r="H7" s="26"/>
      <c r="I7" s="660" t="str">
        <f>$B$3&amp;"-34567"</f>
        <v>A867-34567</v>
      </c>
      <c r="J7" s="661"/>
      <c r="K7" s="33"/>
      <c r="L7" s="33"/>
      <c r="M7" s="33"/>
      <c r="O7" s="31" t="s">
        <v>270</v>
      </c>
    </row>
    <row r="8" spans="1:15" ht="14.85" customHeight="1">
      <c r="A8" s="45">
        <f>IF(B8="","",ROW(A1))</f>
        <v>1</v>
      </c>
      <c r="B8" s="45" t="str" cm="1">
        <f t="array" ref="B8">IFERROR(INDEX(ROSTER!$B$24:$B$150,MATCH(1,INDEX(($B$7=ROSTER!N$24:N$94)*(COUNTIFS(B7:B$7,ROSTER!$B$24:$B$150)=0),0,1),0),1),"")</f>
        <v>Phạm Ngọc Anh</v>
      </c>
      <c r="C8" s="45" t="str">
        <f>IFERROR(INDEX(ROSTER!$C$24:$C$94,MATCH('11'!$B8,ROSTER!$B$24:$B$94,0),1),"")</f>
        <v>VAE01348</v>
      </c>
      <c r="D8" s="45" t="str">
        <f>IFERROR(INDEX(ROSTER!$AK$23:$AK$94,MATCH('11'!$B8,ROSTER!$B$23:$B$94,0),1),"")</f>
        <v>B1 787</v>
      </c>
      <c r="E8" s="45" t="str">
        <f>IFERROR(INDEX(ROSTER!$AL$23:$AL$94,MATCH('11'!$B8,ROSTER!$B$23:$B$94,0),1),"")</f>
        <v>0902153933</v>
      </c>
      <c r="F8" s="45"/>
      <c r="G8" s="29"/>
      <c r="H8" s="45">
        <f>IF(I8="","",ROW(A1))</f>
        <v>1</v>
      </c>
      <c r="I8" s="45" t="str" cm="1">
        <f t="array" ref="I8">IFERROR(INDEX(ROSTER!$B$24:$B$150,MATCH(1,INDEX(($I$7=ROSTER!N$24:N$94)*(COUNTIFS(I$7:I7,ROSTER!$B$24:$B$150)=0),0,1),0),1),"")</f>
        <v>Nguyễn Đức Tuân</v>
      </c>
      <c r="J8" s="45" t="str">
        <f>IFERROR(INDEX(ROSTER!$C$24:$C$94,MATCH('11'!$I8,ROSTER!$B$24:$B$94,0),1),"")</f>
        <v>VAE00732</v>
      </c>
      <c r="K8" s="45" t="str">
        <f>IFERROR(INDEX(ROSTER!$AK$23:$AK$94,MATCH('11'!$I8,ROSTER!$B$23:$B$94,0),1),"")</f>
        <v>B1 B787/ATR/A321</v>
      </c>
      <c r="L8" s="45" t="str">
        <f>IFERROR(INDEX(ROSTER!$AL$23:$AL$94,MATCH('11'!$I8,ROSTER!$B$23:$B$94,0),1),"")</f>
        <v>0979747380</v>
      </c>
      <c r="M8" s="44" t="s">
        <v>642</v>
      </c>
      <c r="O8" s="31" t="s">
        <v>271</v>
      </c>
    </row>
    <row r="9" spans="1:15" ht="14.85" customHeight="1">
      <c r="A9" s="45">
        <f t="shared" ref="A9:A24" si="0">IF(B9="","",ROW(A2))</f>
        <v>2</v>
      </c>
      <c r="B9" s="45" t="str" cm="1">
        <f t="array" ref="B9">IFERROR(INDEX(ROSTER!$B$24:$B$150,MATCH(1,INDEX(($B$7=ROSTER!N$24:N$94)*(COUNTIFS(B$7:B8,ROSTER!$B$24:$B$150)=0),0,1),0),1),"")</f>
        <v>Hứa Quang Trung</v>
      </c>
      <c r="C9" s="45" t="str">
        <f>IFERROR(INDEX(ROSTER!$C$24:$C$94,MATCH('11'!$B9,ROSTER!$B$24:$B$94,0),1),"")</f>
        <v>VAE02481</v>
      </c>
      <c r="D9" s="45" t="str">
        <f>IFERROR(INDEX(ROSTER!$AK$23:$AK$94,MATCH('11'!$B9,ROSTER!$B$23:$B$94,0),1),"")</f>
        <v>B1 B787/A321</v>
      </c>
      <c r="E9" s="45" t="str">
        <f>IFERROR(INDEX(ROSTER!$AL$23:$AL$94,MATCH('11'!$B9,ROSTER!$B$23:$B$94,0),1),"")</f>
        <v>0937387889</v>
      </c>
      <c r="F9" s="45" t="s">
        <v>259</v>
      </c>
      <c r="G9" s="29"/>
      <c r="H9" s="45">
        <f t="shared" ref="H9:H11" si="1">IF(I9="","",ROW(A2))</f>
        <v>2</v>
      </c>
      <c r="I9" s="45" t="str" cm="1">
        <f t="array" ref="I9">IFERROR(INDEX(ROSTER!$B$24:$B$150,MATCH(1,INDEX(($I$7=ROSTER!N$24:N$94)*(COUNTIFS(I$7:I8,ROSTER!$B$24:$B$150)=0),0,1),0),1),"")</f>
        <v>Đào Việt  Hải</v>
      </c>
      <c r="J9" s="45" t="str">
        <f>IFERROR(INDEX(ROSTER!$C$24:$C$94,MATCH('11'!$I9,ROSTER!$B$24:$B$94,0),1),"")</f>
        <v>VAE00708</v>
      </c>
      <c r="K9" s="45" t="str">
        <f>IFERROR(INDEX(ROSTER!$AK$23:$AK$94,MATCH('11'!$I9,ROSTER!$B$23:$B$94,0),1),"")</f>
        <v>B1 787</v>
      </c>
      <c r="L9" s="45" t="str">
        <f>IFERROR(INDEX(ROSTER!$AL$23:$AL$94,MATCH('11'!$I9,ROSTER!$B$23:$B$94,0),1),"")</f>
        <v>0908630644</v>
      </c>
      <c r="M9" s="44" t="s">
        <v>643</v>
      </c>
      <c r="O9" s="31"/>
    </row>
    <row r="10" spans="1:15" ht="14.85" customHeight="1">
      <c r="A10" s="45">
        <f t="shared" si="0"/>
        <v>3</v>
      </c>
      <c r="B10" s="45" t="str" cm="1">
        <f t="array" ref="B10">IFERROR(INDEX(ROSTER!$B$24:$B$150,MATCH(1,INDEX(($B$7=ROSTER!N$24:N$94)*(COUNTIFS(B$7:B9,ROSTER!$B$24:$B$150)=0),0,1),0),1),"")</f>
        <v>Hoàng Sơn Hà</v>
      </c>
      <c r="C10" s="45" t="str">
        <f>IFERROR(INDEX(ROSTER!$C$24:$C$94,MATCH('11'!$B10,ROSTER!$B$24:$B$94,0),1),"")</f>
        <v>VAE00725</v>
      </c>
      <c r="D10" s="45" t="str">
        <f>IFERROR(INDEX(ROSTER!$AK$23:$AK$94,MATCH('11'!$B10,ROSTER!$B$23:$B$94,0),1),"")</f>
        <v>B1 787</v>
      </c>
      <c r="E10" s="45" t="str">
        <f>IFERROR(INDEX(ROSTER!$AL$23:$AL$94,MATCH('11'!$B10,ROSTER!$B$23:$B$94,0),1),"")</f>
        <v>0904321509</v>
      </c>
      <c r="F10" s="45"/>
      <c r="G10" s="29"/>
      <c r="H10" s="45">
        <f t="shared" si="1"/>
        <v>3</v>
      </c>
      <c r="I10" s="45" t="str" cm="1">
        <f t="array" ref="I10">IFERROR(INDEX(ROSTER!$B$24:$B$150,MATCH(1,INDEX(($I$7=ROSTER!N$24:N$94)*(COUNTIFS(I$7:I9,ROSTER!$B$24:$B$150)=0),0,1),0),1),"")</f>
        <v>Dương Viết Trìu</v>
      </c>
      <c r="J10" s="45" t="str">
        <f>IFERROR(INDEX(ROSTER!$C$24:$C$94,MATCH('11'!$I10,ROSTER!$B$24:$B$94,0),1),"")</f>
        <v>VAE03250</v>
      </c>
      <c r="K10" s="45" t="str">
        <f>IFERROR(INDEX(ROSTER!$AK$23:$AK$94,MATCH('11'!$I10,ROSTER!$B$23:$B$94,0),1),"")</f>
        <v>B1 B787/A321</v>
      </c>
      <c r="L10" s="45" t="str">
        <f>IFERROR(INDEX(ROSTER!$AL$23:$AL$94,MATCH('11'!$I10,ROSTER!$B$23:$B$94,0),1),"")</f>
        <v>0983990518</v>
      </c>
      <c r="M10" s="45"/>
      <c r="O10" s="31"/>
    </row>
    <row r="11" spans="1:15" ht="14.85" customHeight="1">
      <c r="A11" s="45">
        <f t="shared" si="0"/>
        <v>4</v>
      </c>
      <c r="B11" s="45" t="str" cm="1">
        <f t="array" ref="B11">IFERROR(INDEX(ROSTER!$B$24:$B$150,MATCH(1,INDEX(($B$7=ROSTER!N$24:N$94)*(COUNTIFS(B$7:B10,ROSTER!$B$24:$B$150)=0),0,1),0),1),"")</f>
        <v>Lộc Đức  Hiền</v>
      </c>
      <c r="C11" s="45" t="str">
        <f>IFERROR(INDEX(ROSTER!$C$24:$C$94,MATCH('11'!$B11,ROSTER!$B$24:$B$94,0),1),"")</f>
        <v>VAE02379</v>
      </c>
      <c r="D11" s="45" t="str">
        <f>IFERROR(INDEX(ROSTER!$AK$23:$AK$94,MATCH('11'!$B11,ROSTER!$B$23:$B$94,0),1),"")</f>
        <v>B1 787</v>
      </c>
      <c r="E11" s="45" t="str">
        <f>IFERROR(INDEX(ROSTER!$AL$23:$AL$94,MATCH('11'!$B11,ROSTER!$B$23:$B$94,0),1),"")</f>
        <v>0896961686</v>
      </c>
      <c r="F11" s="45" t="s">
        <v>270</v>
      </c>
      <c r="G11" s="29"/>
      <c r="H11" s="45">
        <f t="shared" si="1"/>
        <v>4</v>
      </c>
      <c r="I11" s="45" t="str" cm="1">
        <f t="array" ref="I11">IFERROR(INDEX(ROSTER!$B$24:$B$150,MATCH(1,INDEX(($I$7=ROSTER!N$24:N$94)*(COUNTIFS(I$7:I10,ROSTER!$B$24:$B$150)=0),0,1),0),1),"")</f>
        <v>Võ Tiến Dũng</v>
      </c>
      <c r="J11" s="45" t="str">
        <f>IFERROR(INDEX(ROSTER!$C$24:$C$94,MATCH('11'!$I11,ROSTER!$B$24:$B$94,0),1),"")</f>
        <v>VAE00749</v>
      </c>
      <c r="K11" s="45" t="str">
        <f>IFERROR(INDEX(ROSTER!$AK$23:$AK$94,MATCH('11'!$I11,ROSTER!$B$23:$B$94,0),1),"")</f>
        <v>QM 787</v>
      </c>
      <c r="L11" s="45" t="str">
        <f>IFERROR(INDEX(ROSTER!$AL$23:$AL$94,MATCH('11'!$I11,ROSTER!$B$23:$B$94,0),1),"")</f>
        <v>0375121297</v>
      </c>
      <c r="M11" s="45"/>
      <c r="O11" s="31"/>
    </row>
    <row r="12" spans="1:15" ht="14.85" customHeight="1">
      <c r="A12" s="45">
        <f t="shared" si="0"/>
        <v>5</v>
      </c>
      <c r="B12" s="45" t="str" cm="1">
        <f t="array" ref="B12">IFERROR(INDEX(ROSTER!$B$24:$B$150,MATCH(1,INDEX(($B$7=ROSTER!N$24:N$94)*(COUNTIFS(B$7:B11,ROSTER!$B$24:$B$150)=0),0,1),0),1),"")</f>
        <v>Phạm Minh Tuấn</v>
      </c>
      <c r="C12" s="45" t="str">
        <f>IFERROR(INDEX(ROSTER!$C$24:$C$94,MATCH('11'!$B12,ROSTER!$B$24:$B$94,0),1),"")</f>
        <v>VAE00763</v>
      </c>
      <c r="D12" s="45" t="str">
        <f>IFERROR(INDEX(ROSTER!$AK$23:$AK$94,MATCH('11'!$B12,ROSTER!$B$23:$B$94,0),1),"")</f>
        <v>QM 787</v>
      </c>
      <c r="E12" s="45" t="str">
        <f>IFERROR(INDEX(ROSTER!$AL$23:$AL$94,MATCH('11'!$B12,ROSTER!$B$23:$B$94,0),1),"")</f>
        <v>0903128278</v>
      </c>
      <c r="F12" s="45"/>
      <c r="G12" s="29"/>
      <c r="H12" s="45">
        <f t="shared" ref="H12" si="2">IF(I12="","",ROW(A5))</f>
        <v>5</v>
      </c>
      <c r="I12" s="45" t="str" cm="1">
        <f t="array" ref="I12">IFERROR(INDEX(ROSTER!$B$24:$B$150,MATCH(1,INDEX(($I$7=ROSTER!N$24:N$94)*(COUNTIFS(I$7:I11,ROSTER!$B$24:$B$150)=0),0,1),0),1),"")</f>
        <v>Nguyễn Văn Thái</v>
      </c>
      <c r="J12" s="45" t="str">
        <f>IFERROR(INDEX(ROSTER!$C$24:$C$94,MATCH('11'!$I12,ROSTER!$B$24:$B$94,0),1),"")</f>
        <v>VAE03591</v>
      </c>
      <c r="K12" s="45" t="str">
        <f>IFERROR(INDEX(ROSTER!$AK$23:$AK$94,MATCH('11'!$I12,ROSTER!$B$23:$B$94,0),1),"")</f>
        <v>QM PP</v>
      </c>
      <c r="L12" s="45" t="str">
        <f>IFERROR(INDEX(ROSTER!$AL$23:$AL$94,MATCH('11'!$I12,ROSTER!$B$23:$B$94,0),1),"")</f>
        <v>0938235487</v>
      </c>
      <c r="M12" s="45"/>
      <c r="O12" s="31"/>
    </row>
    <row r="13" spans="1:15" ht="14.85" customHeight="1">
      <c r="A13" s="45">
        <f t="shared" si="0"/>
        <v>6</v>
      </c>
      <c r="B13" s="45" t="str" cm="1">
        <f t="array" ref="B13">IFERROR(INDEX(ROSTER!$B$24:$B$150,MATCH(1,INDEX(($B$7=ROSTER!N$24:N$94)*(COUNTIFS(B$7:B12,ROSTER!$B$24:$B$150)=0),0,1),0),1),"")</f>
        <v>Đoàn Mạnh Quyết</v>
      </c>
      <c r="C13" s="45" t="str">
        <f>IFERROR(INDEX(ROSTER!$C$24:$C$94,MATCH('11'!$B13,ROSTER!$B$24:$B$94,0),1),"")</f>
        <v>VAE00521</v>
      </c>
      <c r="D13" s="45" t="str">
        <f>IFERROR(INDEX(ROSTER!$AK$23:$AK$94,MATCH('11'!$B13,ROSTER!$B$23:$B$94,0),1),"")</f>
        <v>QM 787</v>
      </c>
      <c r="E13" s="45" t="str">
        <f>IFERROR(INDEX(ROSTER!$AL$23:$AL$94,MATCH('11'!$B13,ROSTER!$B$23:$B$94,0),1),"")</f>
        <v>0979789920</v>
      </c>
      <c r="F13" s="45"/>
      <c r="G13" s="29"/>
      <c r="H13" s="45">
        <f t="shared" ref="H13:H16" si="3">IF(I13="","",ROW(A6))</f>
        <v>6</v>
      </c>
      <c r="I13" s="45" t="str" cm="1">
        <f t="array" ref="I13">IFERROR(INDEX(ROSTER!$B$24:$B$150,MATCH(1,INDEX(($I$7=ROSTER!N$24:N$94)*(COUNTIFS(I$7:I12,ROSTER!$B$24:$B$150)=0),0,1),0),1),"")</f>
        <v>Đặng Quang Bảo</v>
      </c>
      <c r="J13" s="45" t="str">
        <f>IFERROR(INDEX(ROSTER!$C$24:$C$94,MATCH('11'!$I13,ROSTER!$B$24:$B$94,0),1),"")</f>
        <v>VAE03610</v>
      </c>
      <c r="K13" s="45" t="str">
        <f>IFERROR(INDEX(ROSTER!$AK$23:$AK$94,MATCH('11'!$I13,ROSTER!$B$23:$B$94,0),1),"")</f>
        <v>QM PP</v>
      </c>
      <c r="L13" s="45" t="str">
        <f>IFERROR(INDEX(ROSTER!$AL$23:$AL$94,MATCH('11'!$I13,ROSTER!$B$23:$B$94,0),1),"")</f>
        <v>0326718845</v>
      </c>
      <c r="M13" s="45"/>
      <c r="O13" s="31"/>
    </row>
    <row r="14" spans="1:15" ht="14.85" customHeight="1">
      <c r="A14" s="45">
        <f t="shared" si="0"/>
        <v>7</v>
      </c>
      <c r="B14" s="45" t="str" cm="1">
        <f t="array" ref="B14">IFERROR(INDEX(ROSTER!$B$24:$B$150,MATCH(1,INDEX(($B$7=ROSTER!N$24:N$94)*(COUNTIFS(B$7:B13,ROSTER!$B$24:$B$150)=0),0,1),0),1),"")</f>
        <v>Nguyễn Anh Tuấn</v>
      </c>
      <c r="C14" s="45" t="str">
        <f>IFERROR(INDEX(ROSTER!$C$24:$C$94,MATCH('11'!$B14,ROSTER!$B$24:$B$94,0),1),"")</f>
        <v>VAE02373</v>
      </c>
      <c r="D14" s="45" t="str">
        <f>IFERROR(INDEX(ROSTER!$AK$23:$AK$94,MATCH('11'!$B14,ROSTER!$B$23:$B$94,0),1),"")</f>
        <v>QM 787</v>
      </c>
      <c r="E14" s="45" t="str">
        <f>IFERROR(INDEX(ROSTER!$AL$23:$AL$94,MATCH('11'!$B14,ROSTER!$B$23:$B$94,0),1),"")</f>
        <v>0988034352</v>
      </c>
      <c r="F14" s="45"/>
      <c r="G14" s="29"/>
      <c r="H14" s="45">
        <f t="shared" si="3"/>
        <v>7</v>
      </c>
      <c r="I14" s="45" t="str" cm="1">
        <f t="array" ref="I14">IFERROR(INDEX(ROSTER!$B$24:$B$150,MATCH(1,INDEX(($I$7=ROSTER!N$24:N$94)*(COUNTIFS(I$7:I13,ROSTER!$B$24:$B$150)=0),0,1),0),1),"")</f>
        <v>Lê Hà Vinh</v>
      </c>
      <c r="J14" s="45" t="str">
        <f>IFERROR(INDEX(ROSTER!$C$24:$C$94,MATCH('11'!$I14,ROSTER!$B$24:$B$94,0),1),"")</f>
        <v>VAE03603</v>
      </c>
      <c r="K14" s="45" t="str">
        <f>IFERROR(INDEX(ROSTER!$AK$23:$AK$94,MATCH('11'!$I14,ROSTER!$B$23:$B$94,0),1),"")</f>
        <v>QM PP</v>
      </c>
      <c r="L14" s="45" t="str">
        <f>IFERROR(INDEX(ROSTER!$AL$23:$AL$94,MATCH('11'!$I14,ROSTER!$B$23:$B$94,0),1),"")</f>
        <v>0963322827</v>
      </c>
      <c r="M14" s="45"/>
      <c r="O14" s="31"/>
    </row>
    <row r="15" spans="1:15" ht="14.85" customHeight="1">
      <c r="A15" s="45">
        <f t="shared" si="0"/>
        <v>8</v>
      </c>
      <c r="B15" s="45" t="str" cm="1">
        <f t="array" ref="B15">IFERROR(INDEX(ROSTER!$B$24:$B$150,MATCH(1,INDEX(($B$7=ROSTER!N$24:N$94)*(COUNTIFS(B$7:B14,ROSTER!$B$24:$B$150)=0),0,1),0),1),"")</f>
        <v>Phạm Hùng</v>
      </c>
      <c r="C15" s="45" t="str">
        <f>IFERROR(INDEX(ROSTER!$C$24:$C$94,MATCH('11'!$B15,ROSTER!$B$24:$B$94,0),1),"")</f>
        <v>VAE01771</v>
      </c>
      <c r="D15" s="45" t="str">
        <f>IFERROR(INDEX(ROSTER!$AK$23:$AK$94,MATCH('11'!$B15,ROSTER!$B$23:$B$94,0),1),"")</f>
        <v>QM AF</v>
      </c>
      <c r="E15" s="45" t="str">
        <f>IFERROR(INDEX(ROSTER!$AL$23:$AL$94,MATCH('11'!$B15,ROSTER!$B$23:$B$94,0),1),"")</f>
        <v>0908489886</v>
      </c>
      <c r="F15" s="45"/>
      <c r="G15" s="29"/>
      <c r="H15" s="45">
        <f t="shared" si="3"/>
        <v>8</v>
      </c>
      <c r="I15" s="45" t="str" cm="1">
        <f t="array" ref="I15">IFERROR(INDEX(ROSTER!$B$24:$B$150,MATCH(1,INDEX(($I$7=ROSTER!N$24:N$94)*(COUNTIFS(I$7:I14,ROSTER!$B$24:$B$150)=0),0,1),0),1),"")</f>
        <v>Trần Trung Tín</v>
      </c>
      <c r="J15" s="45" t="str">
        <f>IFERROR(INDEX(ROSTER!$C$24:$C$94,MATCH('11'!$I15,ROSTER!$B$24:$B$94,0),1),"")</f>
        <v>VAE03612</v>
      </c>
      <c r="K15" s="45" t="str">
        <f>IFERROR(INDEX(ROSTER!$AK$23:$AK$94,MATCH('11'!$I15,ROSTER!$B$23:$B$94,0),1),"")</f>
        <v>QM AF</v>
      </c>
      <c r="L15" s="45" t="str">
        <f>IFERROR(INDEX(ROSTER!$AL$23:$AL$94,MATCH('11'!$I15,ROSTER!$B$23:$B$94,0),1),"")</f>
        <v>0834603606</v>
      </c>
      <c r="M15" s="45" t="s">
        <v>274</v>
      </c>
      <c r="O15" s="31"/>
    </row>
    <row r="16" spans="1:15" ht="14.85" customHeight="1">
      <c r="A16" s="45">
        <f t="shared" si="0"/>
        <v>9</v>
      </c>
      <c r="B16" s="45" t="str" cm="1">
        <f t="array" ref="B16">IFERROR(INDEX(ROSTER!$B$24:$B$150,MATCH(1,INDEX(($B$7=ROSTER!N$24:N$94)*(COUNTIFS(B$7:B15,ROSTER!$B$24:$B$150)=0),0,1),0),1),"")</f>
        <v>Nguyễn Phan Hoàng Long</v>
      </c>
      <c r="C16" s="45" t="str">
        <f>IFERROR(INDEX(ROSTER!$C$24:$C$94,MATCH('11'!$B16,ROSTER!$B$24:$B$94,0),1),"")</f>
        <v>VAE03596</v>
      </c>
      <c r="D16" s="45" t="str">
        <f>IFERROR(INDEX(ROSTER!$AK$23:$AK$94,MATCH('11'!$B16,ROSTER!$B$23:$B$94,0),1),"")</f>
        <v>QM AF</v>
      </c>
      <c r="E16" s="45" t="str">
        <f>IFERROR(INDEX(ROSTER!$AL$23:$AL$94,MATCH('11'!$B16,ROSTER!$B$23:$B$94,0),1),"")</f>
        <v>0967103203</v>
      </c>
      <c r="F16" s="45" t="s">
        <v>274</v>
      </c>
      <c r="G16" s="29"/>
      <c r="H16" s="45">
        <f t="shared" si="3"/>
        <v>9</v>
      </c>
      <c r="I16" s="45" t="str" cm="1">
        <f t="array" ref="I16">IFERROR(INDEX(ROSTER!$B$24:$B$150,MATCH(1,INDEX(($I$7=ROSTER!N$24:N$94)*(COUNTIFS(I$7:I15,ROSTER!$B$24:$B$150)=0),0,1),0),1),"")</f>
        <v>Nguyễn Ngọc Đức</v>
      </c>
      <c r="J16" s="45" t="str">
        <f>IFERROR(INDEX(ROSTER!$C$24:$C$94,MATCH('11'!$I16,ROSTER!$B$24:$B$94,0),1),"")</f>
        <v>VAE04023</v>
      </c>
      <c r="K16" s="45" t="str">
        <f>IFERROR(INDEX(ROSTER!$AK$23:$AK$94,MATCH('11'!$I16,ROSTER!$B$23:$B$94,0),1),"")</f>
        <v>MECH</v>
      </c>
      <c r="L16" s="45" t="str">
        <f>IFERROR(INDEX(ROSTER!$AL$23:$AL$94,MATCH('11'!$I16,ROSTER!$B$23:$B$94,0),1),"")</f>
        <v>0825070997</v>
      </c>
      <c r="M16" s="45" t="s">
        <v>274</v>
      </c>
      <c r="O16" s="31"/>
    </row>
    <row r="17" spans="1:15" ht="14.85" customHeight="1">
      <c r="A17" s="45">
        <f t="shared" si="0"/>
        <v>10</v>
      </c>
      <c r="B17" s="45" t="str" cm="1">
        <f t="array" ref="B17">IFERROR(INDEX(ROSTER!$B$24:$B$150,MATCH(1,INDEX(($B$7=ROSTER!N$24:N$94)*(COUNTIFS(B$7:B16,ROSTER!$B$24:$B$150)=0),0,1),0),1),"")</f>
        <v>Vũ Quang Vinh</v>
      </c>
      <c r="C17" s="45" t="str">
        <f>IFERROR(INDEX(ROSTER!$C$24:$C$94,MATCH('11'!$B17,ROSTER!$B$24:$B$94,0),1),"")</f>
        <v>VAE03617</v>
      </c>
      <c r="D17" s="45" t="str">
        <f>IFERROR(INDEX(ROSTER!$AK$23:$AK$94,MATCH('11'!$B17,ROSTER!$B$23:$B$94,0),1),"")</f>
        <v>QM AF</v>
      </c>
      <c r="E17" s="45" t="str">
        <f>IFERROR(INDEX(ROSTER!$AL$23:$AL$94,MATCH('11'!$B17,ROSTER!$B$23:$B$94,0),1),"")</f>
        <v>0773781627</v>
      </c>
      <c r="F17" s="45" t="s">
        <v>274</v>
      </c>
      <c r="G17" s="29"/>
      <c r="H17" s="45">
        <f t="shared" ref="H17" si="4">IF(I17="","",ROW(A10))</f>
        <v>10</v>
      </c>
      <c r="I17" s="45" t="str" cm="1">
        <f t="array" ref="I17">IFERROR(INDEX(ROSTER!$B$24:$B$150,MATCH(1,INDEX(($I$7=ROSTER!N$24:N$94)*(COUNTIFS(I$7:I16,ROSTER!$B$24:$B$150)=0),0,1),0),1),"")</f>
        <v>Dương Minh Tuấn</v>
      </c>
      <c r="J17" s="45" t="str">
        <f>IFERROR(INDEX(ROSTER!$C$24:$C$94,MATCH('11'!$I17,ROSTER!$B$24:$B$94,0),1),"")</f>
        <v>VAE04035</v>
      </c>
      <c r="K17" s="45" t="str">
        <f>IFERROR(INDEX(ROSTER!$AK$23:$AK$94,MATCH('11'!$I17,ROSTER!$B$23:$B$94,0),1),"")</f>
        <v>MECH</v>
      </c>
      <c r="L17" s="45" t="str">
        <f>IFERROR(INDEX(ROSTER!$AL$23:$AL$94,MATCH('11'!$I17,ROSTER!$B$23:$B$94,0),1),"")</f>
        <v>0938930981</v>
      </c>
      <c r="M17" s="45" t="s">
        <v>318</v>
      </c>
      <c r="O17" s="31"/>
    </row>
    <row r="18" spans="1:15" ht="14.85" customHeight="1">
      <c r="A18" s="45">
        <f t="shared" si="0"/>
        <v>11</v>
      </c>
      <c r="B18" s="45" t="str" cm="1">
        <f t="array" ref="B18">IFERROR(INDEX(ROSTER!$B$24:$B$150,MATCH(1,INDEX(($B$7=ROSTER!N$24:N$94)*(COUNTIFS(B$7:B17,ROSTER!$B$24:$B$150)=0),0,1),0),1),"")</f>
        <v>Nguyễn An Bình</v>
      </c>
      <c r="C18" s="45" t="str">
        <f>IFERROR(INDEX(ROSTER!$C$24:$C$94,MATCH('11'!$B18,ROSTER!$B$24:$B$94,0),1),"")</f>
        <v>VAE04051</v>
      </c>
      <c r="D18" s="45" t="str">
        <f>IFERROR(INDEX(ROSTER!$AK$23:$AK$94,MATCH('11'!$B18,ROSTER!$B$23:$B$94,0),1),"")</f>
        <v>MECH</v>
      </c>
      <c r="E18" s="45" t="str">
        <f>IFERROR(INDEX(ROSTER!$AL$23:$AL$94,MATCH('11'!$B18,ROSTER!$B$23:$B$94,0),1),"")</f>
        <v>0852188678</v>
      </c>
      <c r="F18" s="45" t="s">
        <v>318</v>
      </c>
      <c r="G18" s="29"/>
      <c r="H18" s="45">
        <f t="shared" ref="H18:H19" si="5">IF(I18="","",ROW(A11))</f>
        <v>11</v>
      </c>
      <c r="I18" s="45" t="str" cm="1">
        <f t="array" ref="I18">IFERROR(INDEX(ROSTER!$B$24:$B$150,MATCH(1,INDEX(($I$7=ROSTER!N$24:N$94)*(COUNTIFS(I$7:I17,ROSTER!$B$24:$B$150)=0),0,1),0),1),"")</f>
        <v>Hồ Zy Đan</v>
      </c>
      <c r="J18" s="45" t="str">
        <f>IFERROR(INDEX(ROSTER!$C$24:$C$94,MATCH('11'!$I18,ROSTER!$B$24:$B$94,0),1),"")</f>
        <v>VAE04209</v>
      </c>
      <c r="K18" s="45" t="str">
        <f>IFERROR(INDEX(ROSTER!$AK$23:$AK$94,MATCH('11'!$I18,ROSTER!$B$23:$B$94,0),1),"")</f>
        <v>MECH</v>
      </c>
      <c r="L18" s="45" t="str">
        <f>IFERROR(INDEX(ROSTER!$AL$23:$AL$94,MATCH('11'!$I18,ROSTER!$B$23:$B$94,0),1),"")</f>
        <v>0348081971</v>
      </c>
      <c r="M18" s="45" t="s">
        <v>318</v>
      </c>
      <c r="O18" s="31" t="s">
        <v>272</v>
      </c>
    </row>
    <row r="19" spans="1:15" ht="14.85" customHeight="1">
      <c r="A19" s="45">
        <f t="shared" si="0"/>
        <v>12</v>
      </c>
      <c r="B19" s="45" t="str" cm="1">
        <f t="array" ref="B19">IFERROR(INDEX(ROSTER!$B$24:$B$150,MATCH(1,INDEX(($B$7=ROSTER!N$24:N$94)*(COUNTIFS(B$7:B18,ROSTER!$B$24:$B$150)=0),0,1),0),1),"")</f>
        <v>Trương Vũ Chung</v>
      </c>
      <c r="C19" s="45" t="str">
        <f>IFERROR(INDEX(ROSTER!$C$24:$C$94,MATCH('11'!$B19,ROSTER!$B$24:$B$94,0),1),"")</f>
        <v>VAE04026</v>
      </c>
      <c r="D19" s="45" t="str">
        <f>IFERROR(INDEX(ROSTER!$AK$23:$AK$94,MATCH('11'!$B19,ROSTER!$B$23:$B$94,0),1),"")</f>
        <v>MECH</v>
      </c>
      <c r="E19" s="45" t="str">
        <f>IFERROR(INDEX(ROSTER!$AL$23:$AL$94,MATCH('11'!$B19,ROSTER!$B$23:$B$94,0),1),"")</f>
        <v>0394163748</v>
      </c>
      <c r="F19" s="45" t="s">
        <v>318</v>
      </c>
      <c r="G19" s="29"/>
      <c r="H19" s="45" t="str">
        <f t="shared" si="5"/>
        <v/>
      </c>
      <c r="I19" s="45" t="str" cm="1">
        <f t="array" ref="I19">IFERROR(INDEX(ROSTER!$B$24:$B$150,MATCH(1,INDEX(($I$7=ROSTER!N$24:N$94)*(COUNTIFS(I$7:I18,ROSTER!$B$24:$B$150)=0),0,1),0),1),"")</f>
        <v/>
      </c>
      <c r="J19" s="45" t="str">
        <f>IFERROR(INDEX(ROSTER!$C$24:$C$94,MATCH('11'!$I19,ROSTER!$B$24:$B$94,0),1),"")</f>
        <v/>
      </c>
      <c r="K19" s="45" t="str">
        <f>IFERROR(INDEX(ROSTER!$AK$23:$AK$94,MATCH('11'!$I19,ROSTER!$B$23:$B$94,0),1),"")</f>
        <v/>
      </c>
      <c r="L19" s="45" t="str">
        <f>IFERROR(INDEX(ROSTER!$AL$23:$AL$94,MATCH('11'!$I19,ROSTER!$B$23:$B$94,0),1),"")</f>
        <v/>
      </c>
      <c r="M19" s="45"/>
      <c r="O19" s="31" t="s">
        <v>273</v>
      </c>
    </row>
    <row r="20" spans="1:15" ht="14.85" customHeight="1">
      <c r="A20" s="45">
        <f t="shared" si="0"/>
        <v>13</v>
      </c>
      <c r="B20" s="45" t="str" cm="1">
        <f t="array" ref="B20">IFERROR(INDEX(ROSTER!$B$24:$B$150,MATCH(1,INDEX(($B$7=ROSTER!N$24:N$94)*(COUNTIFS(B$7:B19,ROSTER!$B$24:$B$150)=0),0,1),0),1),"")</f>
        <v>Nguyễn Thành Trung</v>
      </c>
      <c r="C20" s="45" t="str">
        <f>IFERROR(INDEX(ROSTER!$C$24:$C$94,MATCH('11'!$B20,ROSTER!$B$24:$B$94,0),1),"")</f>
        <v>VAE04031</v>
      </c>
      <c r="D20" s="45" t="str">
        <f>IFERROR(INDEX(ROSTER!$AK$23:$AK$94,MATCH('11'!$B20,ROSTER!$B$23:$B$94,0),1),"")</f>
        <v>MECH</v>
      </c>
      <c r="E20" s="45" t="str">
        <f>IFERROR(INDEX(ROSTER!$AL$23:$AL$94,MATCH('11'!$B20,ROSTER!$B$23:$B$94,0),1),"")</f>
        <v>0962516841</v>
      </c>
      <c r="F20" s="45" t="s">
        <v>318</v>
      </c>
      <c r="G20" s="29"/>
      <c r="H20" s="45"/>
      <c r="I20" s="702" t="s">
        <v>646</v>
      </c>
      <c r="J20" s="679" t="str">
        <f>IFERROR(INDEX(ROSTER!$C$24:$C$94,MATCH('11'!$I20,ROSTER!$B$24:$B$94,0),1),"")</f>
        <v/>
      </c>
      <c r="K20" s="45" t="str">
        <f>IFERROR(INDEX(ROSTER!$AK$23:$AK$94,MATCH('11'!$I20,ROSTER!$B$23:$B$94,0),1),"")</f>
        <v/>
      </c>
      <c r="L20" s="45" t="str">
        <f>IFERROR(INDEX(ROSTER!$AL$23:$AL$94,MATCH('11'!$I20,ROSTER!$B$23:$B$94,0),1),"")</f>
        <v/>
      </c>
      <c r="M20" s="45"/>
      <c r="O20" s="31"/>
    </row>
    <row r="21" spans="1:15" ht="14.85" customHeight="1">
      <c r="A21" s="45">
        <f t="shared" si="0"/>
        <v>14</v>
      </c>
      <c r="B21" s="45" t="str" cm="1">
        <f t="array" ref="B21">IFERROR(INDEX(ROSTER!$B$24:$B$150,MATCH(1,INDEX(($B$7=ROSTER!N$24:N$94)*(COUNTIFS(B$7:B20,ROSTER!$B$24:$B$150)=0),0,1),0),1),"")</f>
        <v>Nguyễn Duy Khang</v>
      </c>
      <c r="C21" s="45" t="str">
        <f>IFERROR(INDEX(ROSTER!$C$24:$C$94,MATCH('11'!$B21,ROSTER!$B$24:$B$94,0),1),"")</f>
        <v>VAE03607</v>
      </c>
      <c r="D21" s="45" t="str">
        <f>IFERROR(INDEX(ROSTER!$AK$23:$AK$94,MATCH('11'!$B21,ROSTER!$B$23:$B$94,0),1),"")</f>
        <v>QM AF</v>
      </c>
      <c r="E21" s="45" t="str">
        <f>IFERROR(INDEX(ROSTER!$AL$23:$AL$94,MATCH('11'!$B21,ROSTER!$B$23:$B$94,0),1),"")</f>
        <v>0935594624</v>
      </c>
      <c r="F21" s="45" t="s">
        <v>274</v>
      </c>
      <c r="G21" s="29"/>
      <c r="H21" s="45">
        <v>1</v>
      </c>
      <c r="I21" s="45" t="s">
        <v>34</v>
      </c>
      <c r="J21" s="45" t="s">
        <v>35</v>
      </c>
      <c r="K21" s="45" t="str">
        <f>IFERROR(INDEX(ROSTER!$AK$23:$AK$94,MATCH('11'!$I21,ROSTER!$B$23:$B$94,0),1),"")</f>
        <v>PPC/EA787</v>
      </c>
      <c r="L21" s="45" t="str">
        <f>IFERROR(INDEX(ROSTER!$AL$23:$AL$94,MATCH('11'!$I21,ROSTER!$B$23:$B$94,0),1),"")</f>
        <v>0906852989</v>
      </c>
      <c r="M21" s="45"/>
      <c r="O21" s="31"/>
    </row>
    <row r="22" spans="1:15" ht="14.85" customHeight="1">
      <c r="A22" s="45" t="str">
        <f t="shared" si="0"/>
        <v/>
      </c>
      <c r="B22" s="45" t="str" cm="1">
        <f t="array" ref="B22">IFERROR(INDEX(ROSTER!$B$24:$B$150,MATCH(1,INDEX(($B$7=ROSTER!N$24:N$94)*(COUNTIFS(B$7:B21,ROSTER!$B$24:$B$150)=0),0,1),0),1),"")</f>
        <v/>
      </c>
      <c r="C22" s="45" t="str">
        <f>IFERROR(INDEX(ROSTER!$C$24:$C$94,MATCH('11'!$B22,ROSTER!$B$24:$B$94,0),1),"")</f>
        <v/>
      </c>
      <c r="D22" s="45" t="str">
        <f>IFERROR(INDEX(ROSTER!$AK$23:$AK$94,MATCH('11'!$B22,ROSTER!$B$23:$B$94,0),1),"")</f>
        <v/>
      </c>
      <c r="E22" s="45" t="str">
        <f>IFERROR(INDEX(ROSTER!$AL$23:$AL$94,MATCH('11'!$B22,ROSTER!$B$23:$B$94,0),1),"")</f>
        <v/>
      </c>
      <c r="F22" s="45"/>
      <c r="G22" s="29"/>
      <c r="H22" s="45" t="str">
        <f t="shared" ref="H22" si="6">IF(I22="","",ROW(A15))</f>
        <v/>
      </c>
      <c r="I22" s="45" t="str" cm="1">
        <f t="array" ref="I22">IFERROR(INDEX(ROSTER!$B$24:$B$150,MATCH(1,INDEX(($I$7=ROSTER!N$24:N$94)*(COUNTIFS(I$7:I21,ROSTER!$B$24:$B$150)=0),0,1),0),1),"")</f>
        <v/>
      </c>
      <c r="J22" s="45" t="str">
        <f>IFERROR(INDEX(ROSTER!$C$24:$C$94,MATCH('11'!$I22,ROSTER!$B$24:$B$94,0),1),"")</f>
        <v/>
      </c>
      <c r="K22" s="45" t="str">
        <f>IFERROR(INDEX(ROSTER!$AK$23:$AK$94,MATCH('11'!$I22,ROSTER!$B$23:$B$94,0),1),"")</f>
        <v/>
      </c>
      <c r="L22" s="45" t="str">
        <f>IFERROR(INDEX(ROSTER!$AL$23:$AL$94,MATCH('11'!$I22,ROSTER!$B$23:$B$94,0),1),"")</f>
        <v/>
      </c>
      <c r="M22" s="45"/>
      <c r="O22" s="31" t="s">
        <v>280</v>
      </c>
    </row>
    <row r="23" spans="1:15" ht="14.85" customHeight="1">
      <c r="A23" s="45" t="str">
        <f t="shared" si="0"/>
        <v/>
      </c>
      <c r="B23" s="45" t="str" cm="1">
        <f t="array" ref="B23">IFERROR(INDEX(ROSTER!$B$24:$B$150,MATCH(1,INDEX(($B$7=ROSTER!N$24:N$94)*(COUNTIFS(B$7:B22,ROSTER!$B$24:$B$150)=0),0,1),0),1),"")</f>
        <v/>
      </c>
      <c r="C23" s="45" t="str">
        <f>IFERROR(INDEX(ROSTER!$C$24:$C$94,MATCH('11'!$B23,ROSTER!$B$24:$B$94,0),1),"")</f>
        <v/>
      </c>
      <c r="D23" s="45" t="str">
        <f>IFERROR(INDEX(ROSTER!$AK$23:$AK$94,MATCH('11'!$B23,ROSTER!$B$23:$B$94,0),1),"")</f>
        <v/>
      </c>
      <c r="E23" s="45" t="str">
        <f>IFERROR(INDEX(ROSTER!$AL$23:$AL$94,MATCH('11'!$B23,ROSTER!$B$23:$B$94,0),1),"")</f>
        <v/>
      </c>
      <c r="F23" s="45"/>
      <c r="G23" s="29"/>
      <c r="H23" s="45"/>
      <c r="I23" s="593" t="s">
        <v>647</v>
      </c>
      <c r="J23" s="588" t="str">
        <f>IFERROR(INDEX(ROSTER!$C$24:$C$94,MATCH('11'!$I23,ROSTER!$B$24:$B$94,0),1),"")</f>
        <v/>
      </c>
      <c r="K23" s="45" t="str">
        <f>IFERROR(INDEX(ROSTER!$AK$23:$AK$94,MATCH('11'!$I23,ROSTER!$B$23:$B$94,0),1),"")</f>
        <v/>
      </c>
      <c r="L23" s="45" t="str">
        <f>IFERROR(INDEX(ROSTER!$AL$23:$AL$94,MATCH('11'!$I23,ROSTER!$B$23:$B$94,0),1),"")</f>
        <v/>
      </c>
      <c r="M23" s="45"/>
      <c r="O23" s="31" t="s">
        <v>276</v>
      </c>
    </row>
    <row r="24" spans="1:15" ht="14.85" customHeight="1">
      <c r="A24" s="45" t="str">
        <f t="shared" si="0"/>
        <v/>
      </c>
      <c r="B24" s="45" t="str" cm="1">
        <f t="array" ref="B24">IFERROR(INDEX(ROSTER!$B$24:$B$150,MATCH(1,INDEX(($B$7=ROSTER!N$24:N$94)*(COUNTIFS(B$7:B23,ROSTER!$B$24:$B$150)=0),0,1),0),1),"")</f>
        <v/>
      </c>
      <c r="C24" s="45" t="str">
        <f>IFERROR(INDEX(ROSTER!$C$24:$C$94,MATCH('11'!$B24,ROSTER!$B$24:$B$94,0),1),"")</f>
        <v/>
      </c>
      <c r="D24" s="45" t="str">
        <f>IFERROR(INDEX(ROSTER!$AK$23:$AK$94,MATCH('11'!$B24,ROSTER!$B$23:$B$94,0),1),"")</f>
        <v/>
      </c>
      <c r="E24" s="45" t="str">
        <f>IFERROR(INDEX(ROSTER!$AL$23:$AL$94,MATCH('11'!$B24,ROSTER!$B$23:$B$94,0),1),"")</f>
        <v/>
      </c>
      <c r="F24" s="45"/>
      <c r="G24" s="29"/>
      <c r="H24" s="45">
        <v>1</v>
      </c>
      <c r="I24" s="45" t="s">
        <v>65</v>
      </c>
      <c r="J24" s="45" t="s">
        <v>66</v>
      </c>
      <c r="K24" s="45" t="str">
        <f>IFERROR(INDEX(ROSTER!$AK$23:$AK$94,MATCH('11'!$I24,ROSTER!$B$23:$B$94,0),1),"")</f>
        <v>B1 787</v>
      </c>
      <c r="L24" s="45" t="str">
        <f>IFERROR(INDEX(ROSTER!$AL$23:$AL$94,MATCH('11'!$I24,ROSTER!$B$23:$B$94,0),1),"")</f>
        <v>0904321509</v>
      </c>
      <c r="M24" s="45"/>
    </row>
    <row r="25" spans="1:15" ht="14.85" customHeight="1">
      <c r="A25" s="45" t="str">
        <f>IF(B25="","",ROW(A4))</f>
        <v/>
      </c>
      <c r="B25" s="45" t="str" cm="1">
        <f t="array" ref="B25">IFERROR(INDEX(ROSTER!$B$24:$B$150,MATCH(1,INDEX(($B$21=ROSTER!N$24:N$94)*(COUNTIFS(B$7:B24,ROSTER!$B$24:$B$150)=0),0,1),0),1),"")</f>
        <v/>
      </c>
      <c r="C25" s="45" t="str">
        <f>IFERROR(INDEX(ROSTER!$C$24:$C$94,MATCH('11'!$B25,ROSTER!$B$24:$B$94,0),1),"")</f>
        <v/>
      </c>
      <c r="D25" s="45" t="str">
        <f>IFERROR(INDEX(ROSTER!$AK$23:$AK$94,MATCH('11'!$B25,ROSTER!$B$23:$B$94,0),1),"")</f>
        <v/>
      </c>
      <c r="E25" s="45" t="str">
        <f>IFERROR(INDEX(ROSTER!$AL$23:$AL$94,MATCH('11'!$B25,ROSTER!$B$23:$B$94,0),1),"")</f>
        <v/>
      </c>
      <c r="F25" s="45"/>
      <c r="G25" s="29"/>
      <c r="H25" s="45" t="str">
        <f t="shared" ref="H25" si="7">IF(I25="","",ROW(A18))</f>
        <v/>
      </c>
      <c r="I25" s="45" t="str" cm="1">
        <f t="array" ref="I25">IFERROR(INDEX(ROSTER!$B$24:$B$150,MATCH(1,INDEX(($I$7=ROSTER!N$24:N$94)*(COUNTIFS(I$7:I24,ROSTER!$B$24:$B$150)=0),0,1),0),1),"")</f>
        <v/>
      </c>
      <c r="J25" s="45" t="str">
        <f>IFERROR(INDEX(ROSTER!$C$24:$C$94,MATCH('11'!$I25,ROSTER!$B$24:$B$94,0),1),"")</f>
        <v/>
      </c>
      <c r="K25" s="45" t="str">
        <f>IFERROR(INDEX(ROSTER!$AK$23:$AK$94,MATCH('11'!$I25,ROSTER!$B$23:$B$94,0),1),"")</f>
        <v/>
      </c>
      <c r="L25" s="45" t="str">
        <f>IFERROR(INDEX(ROSTER!$AL$23:$AL$94,MATCH('11'!$I25,ROSTER!$B$23:$B$94,0),1),"")</f>
        <v/>
      </c>
      <c r="M25" s="45"/>
    </row>
    <row r="26" spans="1:15" ht="14.85" customHeight="1">
      <c r="A26" s="45"/>
      <c r="B26" s="660" t="str">
        <f>$B$3&amp;"-AVI"</f>
        <v>A867-AVI</v>
      </c>
      <c r="C26" s="661"/>
      <c r="D26" s="45" t="str">
        <f>IFERROR(INDEX(ROSTER!$AK$23:$AK$94,MATCH('11'!$B26,ROSTER!$B$23:$B$94,0),1),"")</f>
        <v/>
      </c>
      <c r="E26" s="45" t="str">
        <f>IFERROR(INDEX(ROSTER!$AL$23:$AL$94,MATCH('11'!$B26,ROSTER!$B$23:$B$94,0),1),"")</f>
        <v/>
      </c>
      <c r="F26" s="45"/>
      <c r="G26" s="29"/>
      <c r="H26" s="45"/>
      <c r="I26" s="702" t="s">
        <v>648</v>
      </c>
      <c r="J26" s="679" t="str">
        <f>IFERROR(INDEX(ROSTER!$C$24:$C$94,MATCH('11'!$I26,ROSTER!$B$24:$B$94,0),1),"")</f>
        <v/>
      </c>
      <c r="K26" s="45" t="str">
        <f>IFERROR(INDEX(ROSTER!$AK$23:$AK$94,MATCH('11'!$I26,ROSTER!$B$23:$B$94,0),1),"")</f>
        <v/>
      </c>
      <c r="L26" s="45" t="str">
        <f>IFERROR(INDEX(ROSTER!$AL$23:$AL$94,MATCH('11'!$I26,ROSTER!$B$23:$B$94,0),1),"")</f>
        <v/>
      </c>
      <c r="M26" s="45"/>
    </row>
    <row r="27" spans="1:15" ht="14.85" customHeight="1">
      <c r="A27" s="45">
        <f>IF(B27="","",ROW(A1))</f>
        <v>1</v>
      </c>
      <c r="B27" s="45" t="str" cm="1">
        <f t="array" ref="B27">IFERROR(INDEX(ROSTER!$B$24:$B$150,MATCH(1,INDEX(($B$26=ROSTER!N$24:N$94)*(COUNTIFS(B$7:B26,ROSTER!$B$24:$B$150)=0),0,1),0),1),"")</f>
        <v>Phạm Hồng Quân</v>
      </c>
      <c r="C27" s="45" t="str">
        <f>IFERROR(INDEX(ROSTER!$C$24:$C$94,MATCH('11'!$B27,ROSTER!$B$24:$B$94,0),1),"")</f>
        <v>VAE01301</v>
      </c>
      <c r="D27" s="45" t="str">
        <f>IFERROR(INDEX(ROSTER!$AK$23:$AK$94,MATCH('11'!$B27,ROSTER!$B$23:$B$94,0),1),"")</f>
        <v>B2 787</v>
      </c>
      <c r="E27" s="45" t="str">
        <f>IFERROR(INDEX(ROSTER!$AL$23:$AL$94,MATCH('11'!$B27,ROSTER!$B$23:$B$94,0),1),"")</f>
        <v>0983173064</v>
      </c>
      <c r="F27" s="45"/>
      <c r="G27" s="29"/>
      <c r="H27" s="45">
        <v>1</v>
      </c>
      <c r="I27" s="45" t="s">
        <v>73</v>
      </c>
      <c r="J27" s="45" t="s">
        <v>74</v>
      </c>
      <c r="K27" s="45" t="str">
        <f>IFERROR(INDEX(ROSTER!$AK$23:$AK$94,MATCH('11'!$I27,ROSTER!$B$23:$B$94,0),1),"")</f>
        <v>B1 787</v>
      </c>
      <c r="L27" s="45" t="str">
        <f>IFERROR(INDEX(ROSTER!$AL$23:$AL$94,MATCH('11'!$I27,ROSTER!$B$23:$B$94,0),1),"")</f>
        <v>0344242223</v>
      </c>
      <c r="M27" s="45"/>
    </row>
    <row r="28" spans="1:15" ht="14.85" customHeight="1">
      <c r="A28" s="45">
        <f t="shared" ref="A28:A35" si="8">IF(B28="","",ROW(A2))</f>
        <v>2</v>
      </c>
      <c r="B28" s="45" t="str" cm="1">
        <f t="array" ref="B28">IFERROR(INDEX(ROSTER!$B$24:$B$150,MATCH(1,INDEX(($B$26=ROSTER!N$24:N$94)*(COUNTIFS(B$7:B27,ROSTER!$B$24:$B$150)=0),0,1),0),1),"")</f>
        <v>Đoàn Văn Tú</v>
      </c>
      <c r="C28" s="45" t="str">
        <f>IFERROR(INDEX(ROSTER!$C$24:$C$94,MATCH('11'!$B28,ROSTER!$B$24:$B$94,0),1),"")</f>
        <v>VAE00256</v>
      </c>
      <c r="D28" s="45" t="str">
        <f>IFERROR(INDEX(ROSTER!$AK$23:$AK$94,MATCH('11'!$B28,ROSTER!$B$23:$B$94,0),1),"")</f>
        <v>B2 B787/A321</v>
      </c>
      <c r="E28" s="45" t="str">
        <f>IFERROR(INDEX(ROSTER!$AL$23:$AL$94,MATCH('11'!$B28,ROSTER!$B$23:$B$94,0),1),"")</f>
        <v>0917384394</v>
      </c>
      <c r="F28" s="44" t="s">
        <v>270</v>
      </c>
      <c r="G28" s="29"/>
      <c r="H28" s="45">
        <v>2</v>
      </c>
      <c r="I28" s="45" t="s">
        <v>98</v>
      </c>
      <c r="J28" s="45" t="s">
        <v>99</v>
      </c>
      <c r="K28" s="45" t="str">
        <f>IFERROR(INDEX(ROSTER!$AK$23:$AK$94,MATCH('11'!$I28,ROSTER!$B$23:$B$94,0),1),"")</f>
        <v>B2 787</v>
      </c>
      <c r="L28" s="45" t="str">
        <f>IFERROR(INDEX(ROSTER!$AL$23:$AL$94,MATCH('11'!$I28,ROSTER!$B$23:$B$94,0),1),"")</f>
        <v>0903804857</v>
      </c>
      <c r="M28" s="45"/>
    </row>
    <row r="29" spans="1:15" ht="14.85" customHeight="1">
      <c r="A29" s="45">
        <f t="shared" si="8"/>
        <v>3</v>
      </c>
      <c r="B29" s="45" t="str" cm="1">
        <f t="array" ref="B29">IFERROR(INDEX(ROSTER!$B$24:$B$150,MATCH(1,INDEX(($B$26=ROSTER!N$24:N$94)*(COUNTIFS(B$7:B28,ROSTER!$B$24:$B$150)=0),0,1),0),1),"")</f>
        <v>Cù Anh Tư</v>
      </c>
      <c r="C29" s="45" t="str">
        <f>IFERROR(INDEX(ROSTER!$C$24:$C$94,MATCH('11'!$B29,ROSTER!$B$24:$B$94,0),1),"")</f>
        <v>VAE03095</v>
      </c>
      <c r="D29" s="45" t="str">
        <f>IFERROR(INDEX(ROSTER!$AK$23:$AK$94,MATCH('11'!$B29,ROSTER!$B$23:$B$94,0),1),"")</f>
        <v>QM EA</v>
      </c>
      <c r="E29" s="45" t="str">
        <f>IFERROR(INDEX(ROSTER!$AL$23:$AL$94,MATCH('11'!$B29,ROSTER!$B$23:$B$94,0),1),"")</f>
        <v>0984208181</v>
      </c>
      <c r="F29" s="45" t="s">
        <v>318</v>
      </c>
      <c r="G29" s="29"/>
      <c r="H29" s="45">
        <v>3</v>
      </c>
      <c r="I29" s="45" t="s">
        <v>106</v>
      </c>
      <c r="J29" s="45" t="s">
        <v>107</v>
      </c>
      <c r="K29" s="45" t="str">
        <f>IFERROR(INDEX(ROSTER!$AK$23:$AK$94,MATCH('11'!$I29,ROSTER!$B$23:$B$94,0),1),"")</f>
        <v>B2 787</v>
      </c>
      <c r="L29" s="45" t="str">
        <f>IFERROR(INDEX(ROSTER!$AL$23:$AL$94,MATCH('11'!$I29,ROSTER!$B$23:$B$94,0),1),"")</f>
        <v>0907669646</v>
      </c>
      <c r="M29" s="45"/>
    </row>
    <row r="30" spans="1:15" ht="14.85" customHeight="1">
      <c r="A30" s="45">
        <f t="shared" si="8"/>
        <v>4</v>
      </c>
      <c r="B30" s="45" t="str" cm="1">
        <f t="array" ref="B30">IFERROR(INDEX(ROSTER!$B$24:$B$150,MATCH(1,INDEX(($B$26=ROSTER!N$24:N$94)*(COUNTIFS(B$7:B29,ROSTER!$B$24:$B$150)=0),0,1),0),1),"")</f>
        <v>Nguyễn Hữu Hoàng</v>
      </c>
      <c r="C30" s="45" t="str">
        <f>IFERROR(INDEX(ROSTER!$C$24:$C$94,MATCH('11'!$B30,ROSTER!$B$24:$B$94,0),1),"")</f>
        <v>VAE03618</v>
      </c>
      <c r="D30" s="45" t="str">
        <f>IFERROR(INDEX(ROSTER!$AK$23:$AK$94,MATCH('11'!$B30,ROSTER!$B$23:$B$94,0),1),"")</f>
        <v>EA 787/321</v>
      </c>
      <c r="E30" s="45" t="str">
        <f>IFERROR(INDEX(ROSTER!$AL$23:$AL$94,MATCH('11'!$B30,ROSTER!$B$23:$B$94,0),1),"")</f>
        <v>0937919456</v>
      </c>
      <c r="F30" s="45" t="s">
        <v>274</v>
      </c>
      <c r="G30" s="29"/>
      <c r="H30" s="45" t="str">
        <f t="shared" ref="H30" si="9">IF(I30="","",ROW(A23))</f>
        <v/>
      </c>
      <c r="I30" s="45" t="str" cm="1">
        <f t="array" ref="I30">IFERROR(INDEX(ROSTER!$B$24:$B$150,MATCH(1,INDEX(($I$7=ROSTER!N$24:N$94)*(COUNTIFS(I$7:I29,ROSTER!$B$24:$B$150)=0),0,1),0),1),"")</f>
        <v/>
      </c>
      <c r="J30" s="45" t="str">
        <f>IFERROR(INDEX(ROSTER!$C$24:$C$94,MATCH('11'!$I30,ROSTER!$B$24:$B$94,0),1),"")</f>
        <v/>
      </c>
      <c r="K30" s="45" t="str">
        <f>IFERROR(INDEX(ROSTER!$AK$23:$AK$94,MATCH('11'!$I30,ROSTER!$B$23:$B$94,0),1),"")</f>
        <v/>
      </c>
      <c r="L30" s="45" t="str">
        <f>IFERROR(INDEX(ROSTER!$AL$23:$AL$94,MATCH('11'!$I30,ROSTER!$B$23:$B$94,0),1),"")</f>
        <v/>
      </c>
      <c r="M30" s="45"/>
    </row>
    <row r="31" spans="1:15" ht="17.7" customHeight="1">
      <c r="A31" s="45">
        <f t="shared" si="8"/>
        <v>5</v>
      </c>
      <c r="B31" s="45" t="str" cm="1">
        <f t="array" ref="B31">IFERROR(INDEX(ROSTER!$B$24:$B$150,MATCH(1,INDEX(($B$26=ROSTER!N$24:N$94)*(COUNTIFS(B$7:B30,ROSTER!$B$24:$B$150)=0),0,1),0),1),"")</f>
        <v>Nguyễn Hữu Thắng</v>
      </c>
      <c r="C31" s="45" t="str">
        <f>IFERROR(INDEX(ROSTER!$C$24:$C$94,MATCH('11'!$B31,ROSTER!$B$24:$B$94,0),1),"")</f>
        <v>VAE03620</v>
      </c>
      <c r="D31" s="45" t="str">
        <f>IFERROR(INDEX(ROSTER!$AK$23:$AK$94,MATCH('11'!$B31,ROSTER!$B$23:$B$94,0),1),"")</f>
        <v>EA 787/321</v>
      </c>
      <c r="E31" s="45" t="str">
        <f>IFERROR(INDEX(ROSTER!$AL$23:$AL$94,MATCH('11'!$B31,ROSTER!$B$23:$B$94,0),1),"")</f>
        <v>0865855733</v>
      </c>
      <c r="F31" s="45" t="s">
        <v>274</v>
      </c>
      <c r="G31" s="29"/>
      <c r="H31" s="45"/>
      <c r="I31" s="593" t="s">
        <v>649</v>
      </c>
      <c r="J31" s="588"/>
      <c r="K31" s="45"/>
      <c r="L31" s="45"/>
      <c r="M31" s="45"/>
    </row>
    <row r="32" spans="1:15" ht="14.85" customHeight="1">
      <c r="A32" s="45" t="str">
        <f t="shared" si="8"/>
        <v/>
      </c>
      <c r="B32" s="45" t="str" cm="1">
        <f t="array" ref="B32">IFERROR(INDEX(ROSTER!$B$24:$B$150,MATCH(1,INDEX(($B$26=ROSTER!N$24:N$94)*(COUNTIFS(B$7:B31,ROSTER!$B$24:$B$150)=0),0,1),0),1),"")</f>
        <v/>
      </c>
      <c r="C32" s="45" t="str">
        <f>IFERROR(INDEX(ROSTER!$C$24:$C$94,MATCH('11'!$B32,ROSTER!$B$24:$B$94,0),1),"")</f>
        <v/>
      </c>
      <c r="D32" s="45" t="str">
        <f>IFERROR(INDEX(ROSTER!$AK$23:$AK$94,MATCH('11'!$B32,ROSTER!$B$23:$B$94,0),1),"")</f>
        <v/>
      </c>
      <c r="E32" s="45" t="str">
        <f>IFERROR(INDEX(ROSTER!$AL$23:$AL$94,MATCH('11'!$B32,ROSTER!$B$23:$B$94,0),1),"")</f>
        <v/>
      </c>
      <c r="F32" s="45"/>
      <c r="G32" s="29"/>
      <c r="H32" s="45">
        <v>1</v>
      </c>
      <c r="I32" s="45" t="s">
        <v>143</v>
      </c>
      <c r="J32" s="45" t="s">
        <v>144</v>
      </c>
      <c r="K32" s="45"/>
      <c r="L32" s="45"/>
      <c r="M32" s="45"/>
    </row>
    <row r="33" spans="1:13" ht="27" customHeight="1">
      <c r="A33" s="45" t="str">
        <f t="shared" si="8"/>
        <v/>
      </c>
      <c r="B33" s="45" t="str" cm="1">
        <f t="array" ref="B33">IFERROR(INDEX(ROSTER!$B$24:$B$150,MATCH(1,INDEX(($B$26=ROSTER!N$24:N$94)*(COUNTIFS(B$7:B32,ROSTER!$B$24:$B$150)=0),0,1),0),1),"")</f>
        <v/>
      </c>
      <c r="C33" s="45" t="str">
        <f>IFERROR(INDEX(ROSTER!$C$24:$C$94,MATCH('11'!$B33,ROSTER!$B$24:$B$94,0),1),"")</f>
        <v/>
      </c>
      <c r="D33" s="45" t="str">
        <f>IFERROR(INDEX(ROSTER!$AK$23:$AK$94,MATCH('11'!$B33,ROSTER!$B$23:$B$94,0),1),"")</f>
        <v/>
      </c>
      <c r="E33" s="45" t="str">
        <f>IFERROR(INDEX(ROSTER!$AL$23:$AL$94,MATCH('11'!$B33,ROSTER!$B$23:$B$94,0),1),"")</f>
        <v/>
      </c>
      <c r="F33" s="340"/>
      <c r="G33" s="29"/>
      <c r="H33" s="45">
        <v>2</v>
      </c>
      <c r="I33" s="45" t="s">
        <v>147</v>
      </c>
      <c r="J33" s="45" t="s">
        <v>148</v>
      </c>
      <c r="K33" s="45"/>
      <c r="L33" s="45"/>
      <c r="M33" s="45"/>
    </row>
    <row r="34" spans="1:13" ht="14.85" customHeight="1">
      <c r="A34" s="45" t="str">
        <f t="shared" si="8"/>
        <v/>
      </c>
      <c r="B34" s="45" t="str" cm="1">
        <f t="array" ref="B34">IFERROR(INDEX(ROSTER!$B$24:$B$150,MATCH(1,INDEX(($B$26=ROSTER!N$24:N$94)*(COUNTIFS(B$7:B33,ROSTER!$B$24:$B$150)=0),0,1),0),1),"")</f>
        <v/>
      </c>
      <c r="C34" s="45" t="str">
        <f>IFERROR(INDEX(ROSTER!$C$24:$C$94,MATCH('11'!$B34,ROSTER!$B$24:$B$94,0),1),"")</f>
        <v/>
      </c>
      <c r="D34" s="45" t="str">
        <f>IFERROR(INDEX(ROSTER!$AK$23:$AK$94,MATCH('11'!$B34,ROSTER!$B$23:$B$94,0),1),"")</f>
        <v/>
      </c>
      <c r="E34" s="45" t="str">
        <f>IFERROR(INDEX(ROSTER!$AL$23:$AL$94,MATCH('11'!$B34,ROSTER!$B$23:$B$94,0),1),"")</f>
        <v/>
      </c>
      <c r="F34" s="45"/>
      <c r="G34" s="29"/>
      <c r="H34" s="45">
        <v>3</v>
      </c>
      <c r="I34" s="45" t="s">
        <v>150</v>
      </c>
      <c r="J34" s="45" t="s">
        <v>151</v>
      </c>
      <c r="K34" s="45"/>
      <c r="L34" s="45"/>
      <c r="M34" s="45"/>
    </row>
    <row r="35" spans="1:13" ht="14.85" customHeight="1">
      <c r="A35" s="45" t="str">
        <f t="shared" si="8"/>
        <v/>
      </c>
      <c r="B35" s="45" t="str" cm="1">
        <f t="array" ref="B35">IFERROR(INDEX(ROSTER!$B$24:$B$150,MATCH(1,INDEX(($B$26=ROSTER!N$24:N$94)*(COUNTIFS(B$7:B34,ROSTER!$B$24:$B$150)=0),0,1),0),1),"")</f>
        <v/>
      </c>
      <c r="C35" s="45" t="str">
        <f>IFERROR(INDEX(ROSTER!$C$24:$C$94,MATCH('11'!$B35,ROSTER!$B$24:$B$94,0),1),"")</f>
        <v/>
      </c>
      <c r="D35" s="45" t="str">
        <f>IFERROR(INDEX(ROSTER!$AK$23:$AK$94,MATCH('11'!$B35,ROSTER!$B$23:$B$94,0),1),"")</f>
        <v/>
      </c>
      <c r="E35" s="45" t="str">
        <f>IFERROR(INDEX(ROSTER!$AL$23:$AL$94,MATCH('11'!$B35,ROSTER!$B$23:$B$94,0),1),"")</f>
        <v/>
      </c>
      <c r="F35" s="340"/>
      <c r="G35" s="29"/>
      <c r="H35" s="45">
        <v>4</v>
      </c>
      <c r="I35" s="45" t="s">
        <v>153</v>
      </c>
      <c r="J35" s="45" t="s">
        <v>154</v>
      </c>
      <c r="K35" s="45"/>
      <c r="L35" s="45"/>
      <c r="M35" s="45"/>
    </row>
    <row r="36" spans="1:13" ht="14.85" customHeight="1">
      <c r="A36" s="45"/>
      <c r="B36" s="45"/>
      <c r="C36" s="45"/>
      <c r="D36" s="45"/>
      <c r="E36" s="45"/>
      <c r="F36" s="45"/>
      <c r="G36" s="29"/>
      <c r="H36" s="45">
        <v>5</v>
      </c>
      <c r="I36" s="45" t="s">
        <v>156</v>
      </c>
      <c r="J36" s="45" t="s">
        <v>157</v>
      </c>
      <c r="K36" s="45"/>
      <c r="L36" s="45"/>
      <c r="M36" s="45"/>
    </row>
    <row r="37" spans="1:13" ht="14.85" customHeight="1">
      <c r="A37" s="339"/>
      <c r="B37" s="340"/>
      <c r="C37" s="340"/>
      <c r="D37" s="339"/>
      <c r="E37" s="341"/>
      <c r="F37" s="340"/>
      <c r="G37" s="29"/>
      <c r="H37" s="45">
        <v>6</v>
      </c>
      <c r="I37" s="45" t="s">
        <v>163</v>
      </c>
      <c r="J37" s="45" t="s">
        <v>164</v>
      </c>
      <c r="K37" s="45"/>
      <c r="L37" s="45"/>
      <c r="M37" s="45"/>
    </row>
    <row r="38" spans="1:13" ht="14.85" customHeight="1">
      <c r="A38" s="45"/>
      <c r="B38" s="45"/>
      <c r="C38" s="45"/>
      <c r="D38" s="45"/>
      <c r="E38" s="45"/>
      <c r="F38" s="45"/>
      <c r="G38" s="29"/>
      <c r="H38" s="45">
        <v>7</v>
      </c>
      <c r="I38" s="45" t="s">
        <v>166</v>
      </c>
      <c r="J38" s="45" t="s">
        <v>167</v>
      </c>
      <c r="K38" s="45"/>
      <c r="L38" s="45"/>
      <c r="M38" s="45"/>
    </row>
    <row r="39" spans="1:13" ht="14.85" customHeight="1">
      <c r="A39" s="45"/>
      <c r="B39" s="45"/>
      <c r="C39" s="45"/>
      <c r="D39" s="45"/>
      <c r="E39" s="45"/>
      <c r="F39" s="45"/>
      <c r="G39" s="29"/>
      <c r="H39" s="45">
        <v>9</v>
      </c>
      <c r="I39" s="45" t="s">
        <v>188</v>
      </c>
      <c r="J39" s="45" t="s">
        <v>189</v>
      </c>
      <c r="K39" s="45"/>
      <c r="L39" s="45"/>
      <c r="M39" s="45"/>
    </row>
    <row r="40" spans="1:13" ht="14.85" customHeight="1">
      <c r="A40" s="45"/>
      <c r="B40" s="45"/>
      <c r="C40" s="45"/>
      <c r="D40" s="45"/>
      <c r="E40" s="45"/>
      <c r="F40" s="45"/>
      <c r="G40" s="29"/>
      <c r="H40" s="45">
        <v>10</v>
      </c>
      <c r="I40" s="45" t="s">
        <v>191</v>
      </c>
      <c r="J40" s="45" t="s">
        <v>192</v>
      </c>
      <c r="K40" s="45"/>
      <c r="L40" s="45"/>
      <c r="M40" s="45"/>
    </row>
    <row r="41" spans="1:13" ht="14.85" customHeight="1">
      <c r="A41" s="45"/>
      <c r="B41" s="45"/>
      <c r="C41" s="45"/>
      <c r="D41" s="45"/>
      <c r="E41" s="45"/>
      <c r="F41" s="45"/>
      <c r="G41" s="29"/>
      <c r="H41" s="45">
        <v>11</v>
      </c>
      <c r="I41" s="45" t="s">
        <v>201</v>
      </c>
      <c r="J41" s="45" t="s">
        <v>202</v>
      </c>
      <c r="K41" s="45"/>
      <c r="L41" s="45"/>
      <c r="M41" s="45"/>
    </row>
    <row r="42" spans="1:13" ht="14.85" customHeight="1">
      <c r="A42" s="45"/>
      <c r="B42" s="45"/>
      <c r="C42" s="45"/>
      <c r="D42" s="45"/>
      <c r="E42" s="45"/>
      <c r="F42" s="45"/>
      <c r="G42" s="29"/>
      <c r="H42" s="45">
        <v>12</v>
      </c>
      <c r="I42" s="45" t="s">
        <v>205</v>
      </c>
      <c r="J42" s="45" t="s">
        <v>206</v>
      </c>
      <c r="K42" s="45"/>
      <c r="L42" s="45"/>
      <c r="M42" s="45"/>
    </row>
    <row r="43" spans="1:13" ht="14.85" customHeight="1">
      <c r="A43" s="45"/>
      <c r="B43" s="45"/>
      <c r="C43" s="45"/>
      <c r="D43" s="45"/>
      <c r="E43" s="45"/>
      <c r="F43" s="45"/>
      <c r="G43" s="29"/>
      <c r="H43" s="45"/>
      <c r="I43" s="45"/>
      <c r="J43" s="45"/>
      <c r="K43" s="45"/>
      <c r="L43" s="45"/>
      <c r="M43" s="45"/>
    </row>
    <row r="44" spans="1:13" ht="15.6" customHeight="1">
      <c r="A44" s="45"/>
      <c r="B44" s="45"/>
      <c r="C44" s="45"/>
      <c r="D44" s="45"/>
      <c r="E44" s="45"/>
      <c r="F44" s="45"/>
      <c r="G44" s="29"/>
      <c r="H44" s="45"/>
      <c r="I44" s="703" t="s">
        <v>650</v>
      </c>
      <c r="J44" s="704"/>
      <c r="K44" s="45"/>
      <c r="L44" s="45"/>
      <c r="M44" s="45"/>
    </row>
    <row r="45" spans="1:13" ht="14.4">
      <c r="A45" s="45"/>
      <c r="B45" s="45"/>
      <c r="C45" s="45"/>
      <c r="D45" s="45"/>
      <c r="E45" s="45"/>
      <c r="F45" s="45"/>
      <c r="G45" s="29"/>
      <c r="H45" s="45">
        <v>1</v>
      </c>
      <c r="I45" s="45" t="s">
        <v>220</v>
      </c>
      <c r="J45" s="45" t="s">
        <v>221</v>
      </c>
      <c r="K45" s="45"/>
      <c r="L45" s="45"/>
      <c r="M45" s="45"/>
    </row>
    <row r="46" spans="1:13" ht="14.4">
      <c r="A46" s="45"/>
      <c r="B46" s="45"/>
      <c r="C46" s="45"/>
      <c r="D46" s="45"/>
      <c r="E46" s="45"/>
      <c r="F46" s="45"/>
      <c r="G46" s="29"/>
      <c r="H46" s="45">
        <v>2</v>
      </c>
      <c r="I46" s="45" t="s">
        <v>223</v>
      </c>
      <c r="J46" s="45" t="s">
        <v>224</v>
      </c>
      <c r="K46" s="45"/>
      <c r="L46" s="45"/>
      <c r="M46" s="45"/>
    </row>
    <row r="47" spans="1:13" ht="14.4">
      <c r="A47" s="45"/>
      <c r="B47" s="45"/>
      <c r="C47" s="45"/>
      <c r="D47" s="45"/>
      <c r="E47" s="45"/>
      <c r="F47" s="45"/>
      <c r="G47" s="29"/>
      <c r="H47" s="45">
        <v>3</v>
      </c>
      <c r="I47" s="45" t="s">
        <v>226</v>
      </c>
      <c r="J47" s="45" t="s">
        <v>227</v>
      </c>
      <c r="K47" s="45"/>
      <c r="L47" s="45"/>
      <c r="M47" s="45"/>
    </row>
    <row r="48" spans="1:13" ht="14.4">
      <c r="A48" s="45"/>
      <c r="B48" s="45"/>
      <c r="C48" s="45"/>
      <c r="D48" s="45"/>
      <c r="E48" s="45"/>
      <c r="F48" s="45"/>
      <c r="G48" s="29"/>
      <c r="H48" s="45">
        <v>4</v>
      </c>
      <c r="I48" s="45" t="s">
        <v>229</v>
      </c>
      <c r="J48" s="45" t="s">
        <v>230</v>
      </c>
      <c r="K48" s="45"/>
      <c r="L48" s="45"/>
      <c r="M48" s="45"/>
    </row>
    <row r="49" spans="1:13" ht="14.4">
      <c r="A49" s="45"/>
      <c r="B49" s="45"/>
      <c r="C49" s="45"/>
      <c r="D49" s="45"/>
      <c r="E49" s="45"/>
      <c r="F49" s="45"/>
      <c r="G49" s="29"/>
      <c r="H49" s="45">
        <v>5</v>
      </c>
      <c r="I49" s="45" t="s">
        <v>232</v>
      </c>
      <c r="J49" s="45" t="s">
        <v>233</v>
      </c>
      <c r="K49" s="45"/>
      <c r="L49" s="45"/>
      <c r="M49" s="45"/>
    </row>
    <row r="50" spans="1:13" ht="14.4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</row>
    <row r="51" spans="1:13" ht="14.4">
      <c r="A51" s="57"/>
      <c r="B51" s="57"/>
      <c r="C51" s="57"/>
      <c r="D51" s="57"/>
      <c r="E51" s="57"/>
      <c r="F51" s="57"/>
      <c r="G51" s="57"/>
      <c r="H51" s="57"/>
      <c r="I51" s="45"/>
      <c r="J51" s="57"/>
      <c r="K51" s="57"/>
      <c r="L51" s="57"/>
      <c r="M51" s="57"/>
    </row>
    <row r="52" spans="1:13" ht="14.4">
      <c r="E52" s="1"/>
      <c r="F52" s="1"/>
    </row>
    <row r="53" spans="1:13" ht="14.4">
      <c r="E53" s="1"/>
      <c r="F53" s="1"/>
    </row>
    <row r="54" spans="1:13" ht="14.4">
      <c r="E54" s="1"/>
      <c r="F54" s="1"/>
    </row>
    <row r="55" spans="1:13" ht="14.4">
      <c r="E55" s="1"/>
      <c r="F55" s="1"/>
      <c r="I55" s="344" t="s">
        <v>288</v>
      </c>
    </row>
    <row r="56" spans="1:13" ht="14.4">
      <c r="E56" s="1"/>
      <c r="F56" s="1"/>
    </row>
    <row r="57" spans="1:13" ht="14.4">
      <c r="E57" s="1"/>
      <c r="F57" s="1"/>
    </row>
    <row r="58" spans="1:13" ht="14.4">
      <c r="E58" s="1"/>
      <c r="F58" s="1"/>
    </row>
    <row r="59" spans="1:13" ht="14.4">
      <c r="E59" s="1"/>
      <c r="F59" s="1"/>
    </row>
    <row r="60" spans="1:13" ht="23.25" customHeight="1">
      <c r="E60" s="1"/>
      <c r="F60" s="1"/>
    </row>
    <row r="61" spans="1:13" ht="23.25" customHeight="1">
      <c r="E61" s="1"/>
      <c r="F61" s="1"/>
      <c r="G61" s="35"/>
    </row>
    <row r="62" spans="1:13" ht="23.25" customHeight="1">
      <c r="E62" s="1"/>
      <c r="F62" s="1"/>
      <c r="G62" s="35"/>
    </row>
    <row r="63" spans="1:13" ht="23.25" customHeight="1">
      <c r="E63" s="1"/>
      <c r="F63" s="1"/>
      <c r="G63" s="35"/>
    </row>
    <row r="64" spans="1:13" ht="23.25" customHeight="1">
      <c r="E64" s="1"/>
      <c r="F64" s="1"/>
      <c r="G64" s="35"/>
    </row>
    <row r="65" spans="5:7" ht="23.25" customHeight="1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F78" s="1"/>
      <c r="G78" s="35"/>
    </row>
    <row r="79" spans="5:7" ht="14.4">
      <c r="F79" s="1"/>
      <c r="G79" s="35"/>
    </row>
    <row r="80" spans="5:7" ht="14.4">
      <c r="F80" s="1"/>
      <c r="G80" s="35"/>
    </row>
    <row r="81" spans="6:7" ht="14.4">
      <c r="F81" s="1"/>
      <c r="G81" s="35"/>
    </row>
    <row r="82" spans="6:7" ht="14.4">
      <c r="F82" s="1"/>
      <c r="G82" s="35"/>
    </row>
    <row r="83" spans="6:7" ht="14.4">
      <c r="F83" s="1"/>
      <c r="G83" s="35"/>
    </row>
    <row r="84" spans="6:7" ht="14.4">
      <c r="F84" s="1"/>
      <c r="G84" s="35"/>
    </row>
    <row r="85" spans="6:7" ht="14.4">
      <c r="F85" s="1"/>
      <c r="G85" s="35"/>
    </row>
    <row r="86" spans="6:7" ht="14.4">
      <c r="F86" s="1"/>
      <c r="G86" s="35"/>
    </row>
    <row r="87" spans="6:7" ht="14.4">
      <c r="F87" s="1"/>
      <c r="G87" s="35"/>
    </row>
    <row r="88" spans="6:7" ht="14.4">
      <c r="F88" s="1"/>
      <c r="G88" s="35"/>
    </row>
    <row r="89" spans="6:7" ht="14.4">
      <c r="F89" s="1"/>
      <c r="G89" s="35"/>
    </row>
    <row r="90" spans="6:7" ht="14.4">
      <c r="F90" s="1"/>
      <c r="G90" s="35"/>
    </row>
    <row r="91" spans="6:7" ht="14.4">
      <c r="F91" s="1"/>
      <c r="G91" s="35"/>
    </row>
    <row r="92" spans="6:7" ht="14.4">
      <c r="F92" s="1"/>
      <c r="G92" s="35"/>
    </row>
    <row r="93" spans="6:7" ht="14.4">
      <c r="G93" s="35"/>
    </row>
    <row r="94" spans="6:7" ht="14.4">
      <c r="G94" s="35"/>
    </row>
    <row r="95" spans="6:7" ht="14.4">
      <c r="G95" s="35"/>
    </row>
    <row r="96" spans="6:7" ht="14.4">
      <c r="G96" s="35"/>
    </row>
    <row r="97" spans="7:7" ht="14.4">
      <c r="G97" s="35"/>
    </row>
    <row r="98" spans="7:7" ht="14.4">
      <c r="G98" s="35"/>
    </row>
    <row r="99" spans="7:7" ht="14.4">
      <c r="G99" s="35"/>
    </row>
    <row r="100" spans="7:7" ht="14.4">
      <c r="G100" s="35"/>
    </row>
    <row r="101" spans="7:7" ht="14.4">
      <c r="G101" s="35"/>
    </row>
    <row r="102" spans="7:7" ht="14.4">
      <c r="G102" s="35"/>
    </row>
    <row r="103" spans="7:7" ht="14.4">
      <c r="G103" s="35"/>
    </row>
    <row r="104" spans="7:7" ht="14.4">
      <c r="G104" s="35"/>
    </row>
    <row r="105" spans="7:7" ht="14.4">
      <c r="G105" s="35"/>
    </row>
    <row r="106" spans="7:7" ht="14.4">
      <c r="G106" s="35"/>
    </row>
    <row r="107" spans="7:7" ht="14.4">
      <c r="G107" s="35"/>
    </row>
    <row r="108" spans="7:7" ht="14.4">
      <c r="G108" s="35"/>
    </row>
    <row r="109" spans="7:7" ht="14.4">
      <c r="G109" s="35"/>
    </row>
    <row r="110" spans="7:7" ht="14.4">
      <c r="G110" s="35"/>
    </row>
    <row r="111" spans="7:7" ht="14.4">
      <c r="G111" s="36"/>
    </row>
    <row r="112" spans="7:7" ht="14.4">
      <c r="G112" s="36"/>
    </row>
    <row r="113" spans="7:7" ht="14.4">
      <c r="G113" s="36"/>
    </row>
    <row r="114" spans="7:7" ht="14.4">
      <c r="G114" s="36"/>
    </row>
    <row r="115" spans="7:7" ht="14.4">
      <c r="G115" s="36"/>
    </row>
  </sheetData>
  <protectedRanges>
    <protectedRange sqref="F7 M7" name="Range1"/>
    <protectedRange sqref="B7 B26" name="Range1_2"/>
    <protectedRange sqref="I7" name="Range1_2_1"/>
  </protectedRanges>
  <mergeCells count="10">
    <mergeCell ref="I20:J20"/>
    <mergeCell ref="I26:J26"/>
    <mergeCell ref="I44:J44"/>
    <mergeCell ref="B26:C26"/>
    <mergeCell ref="A1:E1"/>
    <mergeCell ref="F1:H1"/>
    <mergeCell ref="A2:M2"/>
    <mergeCell ref="E3:F3"/>
    <mergeCell ref="B7:C7"/>
    <mergeCell ref="I7:J7"/>
  </mergeCells>
  <conditionalFormatting sqref="A8:F25 H21:M25 A26 D26:F26 H26 K26:M26 A27:E35 H27:M43 H44 K44:M44 H45:M49">
    <cfRule type="expression" dxfId="127" priority="50">
      <formula>MOD(ROW(A8),2)=0</formula>
    </cfRule>
  </conditionalFormatting>
  <conditionalFormatting sqref="A36:F36">
    <cfRule type="expression" dxfId="126" priority="36">
      <formula>MOD(ROW(A36),2)=0</formula>
    </cfRule>
  </conditionalFormatting>
  <conditionalFormatting sqref="A38:F49">
    <cfRule type="expression" dxfId="125" priority="34">
      <formula>MOD(ROW(A38),2)=0</formula>
    </cfRule>
  </conditionalFormatting>
  <conditionalFormatting sqref="D21:E21">
    <cfRule type="expression" dxfId="124" priority="61">
      <formula>MOD(ROW(D21),2)=0</formula>
    </cfRule>
  </conditionalFormatting>
  <conditionalFormatting sqref="F27:F32">
    <cfRule type="expression" dxfId="123" priority="3">
      <formula>MOD(ROW(F27),2)=0</formula>
    </cfRule>
  </conditionalFormatting>
  <conditionalFormatting sqref="F34">
    <cfRule type="expression" dxfId="122" priority="38">
      <formula>MOD(ROW(F34),2)=0</formula>
    </cfRule>
  </conditionalFormatting>
  <conditionalFormatting sqref="H20 K20:M20">
    <cfRule type="expression" dxfId="121" priority="55">
      <formula>MOD(ROW(H20),2)=0</formula>
    </cfRule>
  </conditionalFormatting>
  <conditionalFormatting sqref="H8:M19">
    <cfRule type="expression" dxfId="120" priority="4">
      <formula>MOD(ROW(H8),2)=0</formula>
    </cfRule>
  </conditionalFormatting>
  <conditionalFormatting sqref="I51">
    <cfRule type="expression" dxfId="119" priority="2">
      <formula>MOD(ROW(I51),2)=0</formula>
    </cfRule>
  </conditionalFormatting>
  <conditionalFormatting sqref="K7:M7">
    <cfRule type="expression" dxfId="118" priority="104">
      <formula>MOD(ROW(K7),2)=0</formula>
    </cfRule>
  </conditionalFormatting>
  <pageMargins left="0.7" right="0.7" top="0.75" bottom="0.75" header="0.3" footer="0.3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>
    <tabColor rgb="FFFFFF00"/>
  </sheetPr>
  <dimension ref="A1:O95"/>
  <sheetViews>
    <sheetView zoomScale="80" zoomScaleNormal="80" workbookViewId="0">
      <selection activeCell="M21" sqref="M21"/>
    </sheetView>
  </sheetViews>
  <sheetFormatPr defaultColWidth="9" defaultRowHeight="23.25" customHeight="1"/>
  <cols>
    <col min="1" max="1" width="6" style="1" customWidth="1"/>
    <col min="2" max="2" width="24.44140625" style="80" customWidth="1"/>
    <col min="3" max="3" width="17" style="1" customWidth="1"/>
    <col min="4" max="4" width="17.44140625" style="1" customWidth="1"/>
    <col min="5" max="5" width="18.6640625" style="2" customWidth="1"/>
    <col min="6" max="6" width="20.33203125" style="2" customWidth="1"/>
    <col min="7" max="7" width="1.5546875" style="1" customWidth="1"/>
    <col min="8" max="8" width="5.5546875" style="1" customWidth="1"/>
    <col min="9" max="9" width="24" style="80" customWidth="1"/>
    <col min="10" max="10" width="27.33203125" style="1" customWidth="1"/>
    <col min="11" max="11" width="11.5546875" style="1" customWidth="1"/>
    <col min="12" max="12" width="19.6640625" style="1" customWidth="1"/>
    <col min="13" max="13" width="21.5546875" style="1" customWidth="1"/>
    <col min="14" max="14" width="13.44140625" style="1" customWidth="1"/>
    <col min="15" max="15" width="14.5546875" style="1" customWidth="1"/>
    <col min="16" max="16384" width="9" style="1"/>
  </cols>
  <sheetData>
    <row r="1" spans="1:15" ht="66" customHeight="1">
      <c r="A1" s="81" t="s">
        <v>6</v>
      </c>
      <c r="B1" s="82"/>
      <c r="C1" s="83"/>
      <c r="D1" s="83"/>
      <c r="E1" s="8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705"/>
      <c r="C2" s="665"/>
      <c r="D2" s="665"/>
      <c r="E2" s="665"/>
      <c r="F2" s="665"/>
      <c r="G2" s="665"/>
      <c r="H2" s="665"/>
      <c r="I2" s="705"/>
      <c r="J2" s="665"/>
      <c r="K2" s="665"/>
      <c r="L2" s="665"/>
      <c r="M2" s="665"/>
    </row>
    <row r="3" spans="1:15" ht="23.25" customHeight="1">
      <c r="A3" s="5" t="s">
        <v>255</v>
      </c>
      <c r="B3" s="84" t="str">
        <f>LEFT(VLOOKUP("A*",ROSTER!O24:O70,1,0),4)</f>
        <v>A867</v>
      </c>
      <c r="C3" s="7"/>
      <c r="D3" s="8"/>
      <c r="E3" s="666">
        <f>ROSTER!O24</f>
        <v>46154</v>
      </c>
      <c r="F3" s="666"/>
      <c r="G3" s="9"/>
      <c r="J3" s="10"/>
      <c r="K3" s="10"/>
    </row>
    <row r="4" spans="1:15" ht="18.600000000000001" customHeight="1">
      <c r="A4" s="11"/>
      <c r="B4" s="85" t="s">
        <v>257</v>
      </c>
      <c r="C4" s="13" t="str">
        <f>INDEX(ROSTER!$B$25:$B$150,MATCH("*FM*",ROSTER!N$25:N$227,0),1)</f>
        <v>Lê Thanh Hải</v>
      </c>
      <c r="D4" s="14" t="s">
        <v>258</v>
      </c>
      <c r="E4" s="15" t="str">
        <f>INDEX(ROSTER!$AL$25:$AL$211,MATCH('12'!C4,ROSTER!$B$25:$B$150,0),1)</f>
        <v>0979690783</v>
      </c>
      <c r="F4" s="180" t="s">
        <v>259</v>
      </c>
      <c r="G4" s="16"/>
      <c r="H4" s="17"/>
      <c r="I4" s="86" t="s">
        <v>260</v>
      </c>
      <c r="J4" s="19" t="str">
        <f>INDEX(ROSTER!$B$25:$B$150,MATCH("*TECH*",ROSTER!O$25:O$227,0),1)</f>
        <v>Huỳnh Tố Như</v>
      </c>
      <c r="K4" s="20" t="s">
        <v>258</v>
      </c>
      <c r="L4" s="34" t="str">
        <f>INDEX(ROSTER!$AL$25:$AL$211,MATCH('12'!J4,ROSTER!$B$25:$B$150,0),1)</f>
        <v>0702785789</v>
      </c>
    </row>
    <row r="5" spans="1:15" ht="14.85" customHeight="1">
      <c r="A5" s="11"/>
      <c r="B5" s="86" t="s">
        <v>262</v>
      </c>
      <c r="C5" s="19" t="str">
        <f>INDEX(ROSTER!$B$25:$B$150,MATCH("*QC*",ROSTER!O$25:O$227,0),1)</f>
        <v>Trần Phương</v>
      </c>
      <c r="D5" s="20" t="s">
        <v>258</v>
      </c>
      <c r="E5" s="178">
        <f>INDEX(ROSTER!$AL$25:$AL$211,MATCH('12'!C5,ROSTER!$B$25:$B$150,0),1)</f>
        <v>84986222241</v>
      </c>
      <c r="F5" s="21"/>
      <c r="G5" s="16"/>
      <c r="H5" s="17"/>
      <c r="I5" s="86" t="s">
        <v>263</v>
      </c>
      <c r="J5" s="19" t="str">
        <f>INDEX(ROSTER!$B$25:$B$150,MATCH("*PPC*",ROSTER!O$25:O$227,0),1)</f>
        <v>Đinh Vương Anh Thông</v>
      </c>
      <c r="K5" s="20" t="s">
        <v>258</v>
      </c>
      <c r="L5" s="34" t="str">
        <f>INDEX(ROSTER!$AL$25:$AL$211,MATCH('12'!J5,ROSTER!$B$25:$B$150,0),1)</f>
        <v>0943213677</v>
      </c>
    </row>
    <row r="6" spans="1:15" ht="14.85" customHeight="1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  <c r="O6" s="31" t="s">
        <v>261</v>
      </c>
    </row>
    <row r="7" spans="1:15" ht="14.85" customHeight="1">
      <c r="A7" s="26"/>
      <c r="B7" s="660" t="str">
        <f>$B$3&amp;"-128"</f>
        <v>A867-128</v>
      </c>
      <c r="C7" s="661"/>
      <c r="D7" s="79"/>
      <c r="E7" s="27"/>
      <c r="F7" s="28"/>
      <c r="G7" s="29"/>
      <c r="H7" s="26"/>
      <c r="I7" s="660" t="str">
        <f>$B$3&amp;"-34567"</f>
        <v>A867-34567</v>
      </c>
      <c r="J7" s="661"/>
      <c r="K7" s="79"/>
      <c r="L7" s="30"/>
      <c r="M7" s="28"/>
      <c r="O7" s="31" t="s">
        <v>270</v>
      </c>
    </row>
    <row r="8" spans="1:15" ht="14.85" customHeight="1">
      <c r="A8" s="45">
        <f>IF(B8="","",ROW(A1))</f>
        <v>1</v>
      </c>
      <c r="B8" s="76" t="str" cm="1">
        <f t="array" ref="B8">IFERROR(INDEX(ROSTER!$B$24:$B$150,MATCH(1,INDEX(($B$7=ROSTER!O$24:O$94)*(COUNTIFS(B$7:B7,ROSTER!$B$24:$B$150)=0),0,1),0),1),"")</f>
        <v>Phạm Ngọc Anh</v>
      </c>
      <c r="C8" s="34" t="str">
        <f>IFERROR(INDEX(ROSTER!$C$24:$C$150,MATCH('12'!$B8,ROSTER!$B$24:$B$150,0),1),"")</f>
        <v>VAE01348</v>
      </c>
      <c r="D8" s="34" t="str">
        <f>IFERROR(INDEX(ROSTER!$AK$23:$AK$134,MATCH('12'!$B8,ROSTER!$B$23:$B$150,0),1),"")</f>
        <v>B1 787</v>
      </c>
      <c r="E8" s="34" t="str">
        <f>IFERROR(INDEX(ROSTER!$AL$23:$AL$134,MATCH('12'!$B8,ROSTER!$B$23:$B$150,0),1),"")</f>
        <v>0902153933</v>
      </c>
      <c r="F8" s="34" t="s">
        <v>273</v>
      </c>
      <c r="G8" s="29"/>
      <c r="H8" s="45">
        <f>IF(I8="","",ROW(A1))</f>
        <v>1</v>
      </c>
      <c r="I8" s="77" t="str" cm="1">
        <f t="array" ref="I8">IFERROR(INDEX(ROSTER!$B$24:$B$150,MATCH(1,INDEX(($I$7=ROSTER!O$24:O$150)*(COUNTIFS(I$7:I7,ROSTER!$B$24:$B$150)=0),0,1),0),1),"")</f>
        <v>Nguyễn Đức Tuân</v>
      </c>
      <c r="J8" s="45" t="str">
        <f>IFERROR(INDEX(ROSTER!$C$24:$C$150,MATCH('12'!$I8,ROSTER!$B$24:$B$150,0),1),"")</f>
        <v>VAE00732</v>
      </c>
      <c r="K8" s="45" t="str">
        <f>IFERROR(INDEX(ROSTER!$AK$23:$AK$134,MATCH('12'!$I8,ROSTER!$B$23:$B$150,0),1),"")</f>
        <v>B1 B787/ATR/A321</v>
      </c>
      <c r="L8" s="45" t="str">
        <f>IFERROR(INDEX(ROSTER!$AL$23:$AL$134,MATCH('12'!$I8,ROSTER!$B$23:$B$150,0),1),"")</f>
        <v>0979747380</v>
      </c>
      <c r="M8" s="34" t="s">
        <v>661</v>
      </c>
      <c r="O8" s="31" t="s">
        <v>271</v>
      </c>
    </row>
    <row r="9" spans="1:15" ht="14.85" customHeight="1">
      <c r="A9" s="45">
        <f t="shared" ref="A9:A11" si="0">IF(B9="","",ROW(A2))</f>
        <v>2</v>
      </c>
      <c r="B9" s="76" t="str" cm="1">
        <f t="array" ref="B9">IFERROR(INDEX(ROSTER!$B$24:$B$150,MATCH(1,INDEX(($B$7=ROSTER!O$24:O$94)*(COUNTIFS(B$7:B8,ROSTER!$B$24:$B$150)=0),0,1),0),1),"")</f>
        <v>Lộc Đức  Hiền</v>
      </c>
      <c r="C9" s="34" t="str">
        <f>IFERROR(INDEX(ROSTER!$C$24:$C$150,MATCH('12'!$B9,ROSTER!$B$24:$B$150,0),1),"")</f>
        <v>VAE02379</v>
      </c>
      <c r="D9" s="34" t="str">
        <f>IFERROR(INDEX(ROSTER!$AK$23:$AK$134,MATCH('12'!$B9,ROSTER!$B$23:$B$150,0),1),"")</f>
        <v>B1 787</v>
      </c>
      <c r="E9" s="34" t="str">
        <f>IFERROR(INDEX(ROSTER!$AL$23:$AL$134,MATCH('12'!$B9,ROSTER!$B$23:$B$150,0),1),"")</f>
        <v>0896961686</v>
      </c>
      <c r="F9" s="34" t="s">
        <v>270</v>
      </c>
      <c r="G9" s="29"/>
      <c r="H9" s="45">
        <f t="shared" ref="H9:H11" si="1">IF(I9="","",ROW(A2))</f>
        <v>2</v>
      </c>
      <c r="I9" s="77" t="str" cm="1">
        <f t="array" ref="I9">IFERROR(INDEX(ROSTER!$B$24:$B$150,MATCH(1,INDEX(($I$7=ROSTER!O$24:O$150)*(COUNTIFS(I$7:I8,ROSTER!$B$24:$B$150)=0),0,1),0),1),"")</f>
        <v>Đào Việt  Hải</v>
      </c>
      <c r="J9" s="45" t="str">
        <f>IFERROR(INDEX(ROSTER!$C$24:$C$150,MATCH('12'!$I9,ROSTER!$B$24:$B$150,0),1),"")</f>
        <v>VAE00708</v>
      </c>
      <c r="K9" s="45" t="str">
        <f>IFERROR(INDEX(ROSTER!$AK$23:$AK$134,MATCH('12'!$I9,ROSTER!$B$23:$B$150,0),1),"")</f>
        <v>B1 787</v>
      </c>
      <c r="L9" s="45" t="str">
        <f>IFERROR(INDEX(ROSTER!$AL$23:$AL$134,MATCH('12'!$I9,ROSTER!$B$23:$B$150,0),1),"")</f>
        <v>0908630644</v>
      </c>
      <c r="M9" s="34" t="s">
        <v>662</v>
      </c>
      <c r="O9" s="31" t="s">
        <v>272</v>
      </c>
    </row>
    <row r="10" spans="1:15" ht="14.85" customHeight="1">
      <c r="A10" s="45">
        <f t="shared" si="0"/>
        <v>3</v>
      </c>
      <c r="B10" s="76" t="str" cm="1">
        <f t="array" ref="B10">IFERROR(INDEX(ROSTER!$B$24:$B$150,MATCH(1,INDEX(($B$7=ROSTER!O$24:O$94)*(COUNTIFS(B$7:B9,ROSTER!$B$24:$B$150)=0),0,1),0),1),"")</f>
        <v>Đoàn Mạnh Quyết</v>
      </c>
      <c r="C10" s="34" t="str">
        <f>IFERROR(INDEX(ROSTER!$C$24:$C$150,MATCH('12'!$B10,ROSTER!$B$24:$B$150,0),1),"")</f>
        <v>VAE00521</v>
      </c>
      <c r="D10" s="34" t="str">
        <f>IFERROR(INDEX(ROSTER!$AK$23:$AK$134,MATCH('12'!$B10,ROSTER!$B$23:$B$150,0),1),"")</f>
        <v>QM 787</v>
      </c>
      <c r="E10" s="34" t="str">
        <f>IFERROR(INDEX(ROSTER!$AL$23:$AL$134,MATCH('12'!$B10,ROSTER!$B$23:$B$150,0),1),"")</f>
        <v>0979789920</v>
      </c>
      <c r="F10" s="45"/>
      <c r="G10" s="29"/>
      <c r="H10" s="45">
        <f t="shared" si="1"/>
        <v>3</v>
      </c>
      <c r="I10" s="77" t="str" cm="1">
        <f t="array" ref="I10">IFERROR(INDEX(ROSTER!$B$24:$B$150,MATCH(1,INDEX(($I$7=ROSTER!O$24:O$150)*(COUNTIFS(I$7:I9,ROSTER!$B$24:$B$150)=0),0,1),0),1),"")</f>
        <v>Dương Viết Trìu</v>
      </c>
      <c r="J10" s="45" t="str">
        <f>IFERROR(INDEX(ROSTER!$C$24:$C$150,MATCH('12'!$I10,ROSTER!$B$24:$B$150,0),1),"")</f>
        <v>VAE03250</v>
      </c>
      <c r="K10" s="45" t="str">
        <f>IFERROR(INDEX(ROSTER!$AK$23:$AK$134,MATCH('12'!$I10,ROSTER!$B$23:$B$150,0),1),"")</f>
        <v>B1 B787/A321</v>
      </c>
      <c r="L10" s="45" t="str">
        <f>IFERROR(INDEX(ROSTER!$AL$23:$AL$134,MATCH('12'!$I10,ROSTER!$B$23:$B$150,0),1),"")</f>
        <v>0983990518</v>
      </c>
      <c r="M10" s="45"/>
      <c r="O10" s="31" t="s">
        <v>273</v>
      </c>
    </row>
    <row r="11" spans="1:15" ht="14.85" customHeight="1">
      <c r="A11" s="45">
        <f t="shared" si="0"/>
        <v>4</v>
      </c>
      <c r="B11" s="76" t="str" cm="1">
        <f t="array" ref="B11">IFERROR(INDEX(ROSTER!$B$24:$B$150,MATCH(1,INDEX(($B$7=ROSTER!O$24:O$94)*(COUNTIFS(B$7:B10,ROSTER!$B$24:$B$150)=0),0,1),0),1),"")</f>
        <v>Nguyễn Anh Tuấn</v>
      </c>
      <c r="C11" s="34" t="str">
        <f>IFERROR(INDEX(ROSTER!$C$24:$C$150,MATCH('12'!$B11,ROSTER!$B$24:$B$150,0),1),"")</f>
        <v>VAE02373</v>
      </c>
      <c r="D11" s="34" t="str">
        <f>IFERROR(INDEX(ROSTER!$AK$23:$AK$134,MATCH('12'!$B11,ROSTER!$B$23:$B$150,0),1),"")</f>
        <v>QM 787</v>
      </c>
      <c r="E11" s="34" t="str">
        <f>IFERROR(INDEX(ROSTER!$AL$23:$AL$134,MATCH('12'!$B11,ROSTER!$B$23:$B$150,0),1),"")</f>
        <v>0988034352</v>
      </c>
      <c r="F11" s="34" t="s">
        <v>279</v>
      </c>
      <c r="G11" s="29"/>
      <c r="H11" s="45">
        <f t="shared" si="1"/>
        <v>4</v>
      </c>
      <c r="I11" s="77" t="str" cm="1">
        <f t="array" ref="I11">IFERROR(INDEX(ROSTER!$B$24:$B$150,MATCH(1,INDEX(($I$7=ROSTER!O$24:O$150)*(COUNTIFS(I$7:I10,ROSTER!$B$24:$B$150)=0),0,1),0),1),"")</f>
        <v>Đặng Quốc  Tú</v>
      </c>
      <c r="J11" s="45" t="str">
        <f>IFERROR(INDEX(ROSTER!$C$24:$C$150,MATCH('12'!$I11,ROSTER!$B$24:$B$150,0),1),"")</f>
        <v>VAE00733</v>
      </c>
      <c r="K11" s="45" t="str">
        <f>IFERROR(INDEX(ROSTER!$AK$23:$AK$134,MATCH('12'!$I11,ROSTER!$B$23:$B$150,0),1),"")</f>
        <v>QM 787</v>
      </c>
      <c r="L11" s="45" t="str">
        <f>IFERROR(INDEX(ROSTER!$AL$23:$AL$134,MATCH('12'!$I11,ROSTER!$B$23:$B$150,0),1),"")</f>
        <v>0988110968</v>
      </c>
      <c r="M11" s="45"/>
      <c r="O11" s="31" t="s">
        <v>259</v>
      </c>
    </row>
    <row r="12" spans="1:15" ht="14.85" customHeight="1">
      <c r="A12" s="45">
        <f t="shared" ref="A12:A16" si="2">IF(B12="","",ROW(A5))</f>
        <v>5</v>
      </c>
      <c r="B12" s="76" t="str" cm="1">
        <f t="array" ref="B12">IFERROR(INDEX(ROSTER!$B$24:$B$150,MATCH(1,INDEX(($B$7=ROSTER!O$24:O$94)*(COUNTIFS(B$7:B11,ROSTER!$B$24:$B$150)=0),0,1),0),1),"")</f>
        <v>Nguyễn Phan Hoàng Long</v>
      </c>
      <c r="C12" s="34" t="str">
        <f>IFERROR(INDEX(ROSTER!$C$24:$C$150,MATCH('12'!$B12,ROSTER!$B$24:$B$150,0),1),"")</f>
        <v>VAE03596</v>
      </c>
      <c r="D12" s="34" t="str">
        <f>IFERROR(INDEX(ROSTER!$AK$23:$AK$134,MATCH('12'!$B12,ROSTER!$B$23:$B$150,0),1),"")</f>
        <v>QM AF</v>
      </c>
      <c r="E12" s="34" t="str">
        <f>IFERROR(INDEX(ROSTER!$AL$23:$AL$134,MATCH('12'!$B12,ROSTER!$B$23:$B$150,0),1),"")</f>
        <v>0967103203</v>
      </c>
      <c r="F12" s="34" t="s">
        <v>279</v>
      </c>
      <c r="G12" s="29"/>
      <c r="H12" s="45">
        <f t="shared" ref="H12:H16" si="3">IF(I12="","",ROW(A5))</f>
        <v>5</v>
      </c>
      <c r="I12" s="77" t="str" cm="1">
        <f t="array" ref="I12">IFERROR(INDEX(ROSTER!$B$24:$B$150,MATCH(1,INDEX(($I$7=ROSTER!O$24:O$150)*(COUNTIFS(I$7:I11,ROSTER!$B$24:$B$150)=0),0,1),0),1),"")</f>
        <v>Lê Hà Vinh</v>
      </c>
      <c r="J12" s="45" t="str">
        <f>IFERROR(INDEX(ROSTER!$C$24:$C$150,MATCH('12'!$I12,ROSTER!$B$24:$B$150,0),1),"")</f>
        <v>VAE03603</v>
      </c>
      <c r="K12" s="45" t="str">
        <f>IFERROR(INDEX(ROSTER!$AK$23:$AK$134,MATCH('12'!$I12,ROSTER!$B$23:$B$150,0),1),"")</f>
        <v>QM PP</v>
      </c>
      <c r="L12" s="45" t="str">
        <f>IFERROR(INDEX(ROSTER!$AL$23:$AL$134,MATCH('12'!$I12,ROSTER!$B$23:$B$150,0),1),"")</f>
        <v>0963322827</v>
      </c>
      <c r="M12" s="34" t="s">
        <v>279</v>
      </c>
      <c r="O12" s="285"/>
    </row>
    <row r="13" spans="1:15" ht="14.85" customHeight="1">
      <c r="A13" s="45">
        <f t="shared" si="2"/>
        <v>6</v>
      </c>
      <c r="B13" s="76" t="str" cm="1">
        <f t="array" ref="B13">IFERROR(INDEX(ROSTER!$B$24:$B$150,MATCH(1,INDEX(($B$7=ROSTER!O$24:O$94)*(COUNTIFS(B$7:B12,ROSTER!$B$24:$B$150)=0),0,1),0),1),"")</f>
        <v>Nguyễn An Bình</v>
      </c>
      <c r="C13" s="34" t="str">
        <f>IFERROR(INDEX(ROSTER!$C$24:$C$150,MATCH('12'!$B13,ROSTER!$B$24:$B$150,0),1),"")</f>
        <v>VAE04051</v>
      </c>
      <c r="D13" s="34" t="str">
        <f>IFERROR(INDEX(ROSTER!$AK$23:$AK$134,MATCH('12'!$B13,ROSTER!$B$23:$B$150,0),1),"")</f>
        <v>MECH</v>
      </c>
      <c r="E13" s="34" t="str">
        <f>IFERROR(INDEX(ROSTER!$AL$23:$AL$134,MATCH('12'!$B13,ROSTER!$B$23:$B$150,0),1),"")</f>
        <v>0852188678</v>
      </c>
      <c r="F13" s="34" t="s">
        <v>279</v>
      </c>
      <c r="G13" s="29"/>
      <c r="H13" s="45">
        <f t="shared" si="3"/>
        <v>6</v>
      </c>
      <c r="I13" s="77" t="str" cm="1">
        <f t="array" ref="I13">IFERROR(INDEX(ROSTER!$B$24:$B$150,MATCH(1,INDEX(($I$7=ROSTER!O$24:O$150)*(COUNTIFS(I$7:I12,ROSTER!$B$24:$B$150)=0),0,1),0),1),"")</f>
        <v>Vũ Tuấn Tú</v>
      </c>
      <c r="J13" s="45" t="str">
        <f>IFERROR(INDEX(ROSTER!$C$24:$C$150,MATCH('12'!$I13,ROSTER!$B$24:$B$150,0),1),"")</f>
        <v>VAE03602</v>
      </c>
      <c r="K13" s="45" t="str">
        <f>IFERROR(INDEX(ROSTER!$AK$23:$AK$134,MATCH('12'!$I13,ROSTER!$B$23:$B$150,0),1),"")</f>
        <v>QM AF</v>
      </c>
      <c r="L13" s="45" t="str">
        <f>IFERROR(INDEX(ROSTER!$AL$23:$AL$134,MATCH('12'!$I13,ROSTER!$B$23:$B$150,0),1),"")</f>
        <v>0774768007</v>
      </c>
      <c r="M13" s="34" t="s">
        <v>279</v>
      </c>
      <c r="O13" s="285"/>
    </row>
    <row r="14" spans="1:15" ht="14.85" customHeight="1">
      <c r="A14" s="45">
        <f t="shared" si="2"/>
        <v>7</v>
      </c>
      <c r="B14" s="76" t="str" cm="1">
        <f t="array" ref="B14">IFERROR(INDEX(ROSTER!$B$24:$B$150,MATCH(1,INDEX(($B$7=ROSTER!O$24:O$94)*(COUNTIFS(B$7:B13,ROSTER!$B$24:$B$150)=0),0,1),0),1),"")</f>
        <v>Nguyễn Duy Khang</v>
      </c>
      <c r="C14" s="34" t="str">
        <f>IFERROR(INDEX(ROSTER!$C$24:$C$150,MATCH('12'!$B14,ROSTER!$B$24:$B$150,0),1),"")</f>
        <v>VAE03607</v>
      </c>
      <c r="D14" s="34" t="str">
        <f>IFERROR(INDEX(ROSTER!$AK$23:$AK$134,MATCH('12'!$B14,ROSTER!$B$23:$B$150,0),1),"")</f>
        <v>QM AF</v>
      </c>
      <c r="E14" s="34" t="str">
        <f>IFERROR(INDEX(ROSTER!$AL$23:$AL$134,MATCH('12'!$B14,ROSTER!$B$23:$B$150,0),1),"")</f>
        <v>0935594624</v>
      </c>
      <c r="F14" s="45" t="s">
        <v>274</v>
      </c>
      <c r="G14" s="29"/>
      <c r="H14" s="45">
        <f t="shared" si="3"/>
        <v>7</v>
      </c>
      <c r="I14" s="77" t="str" cm="1">
        <f t="array" ref="I14">IFERROR(INDEX(ROSTER!$B$24:$B$150,MATCH(1,INDEX(($I$7=ROSTER!O$24:O$150)*(COUNTIFS(I$7:I13,ROSTER!$B$24:$B$150)=0),0,1),0),1),"")</f>
        <v>Dương Minh Tuấn</v>
      </c>
      <c r="J14" s="45" t="str">
        <f>IFERROR(INDEX(ROSTER!$C$24:$C$150,MATCH('12'!$I14,ROSTER!$B$24:$B$150,0),1),"")</f>
        <v>VAE04035</v>
      </c>
      <c r="K14" s="45" t="str">
        <f>IFERROR(INDEX(ROSTER!$AK$23:$AK$134,MATCH('12'!$I14,ROSTER!$B$23:$B$150,0),1),"")</f>
        <v>MECH</v>
      </c>
      <c r="L14" s="45" t="str">
        <f>IFERROR(INDEX(ROSTER!$AL$23:$AL$134,MATCH('12'!$I14,ROSTER!$B$23:$B$150,0),1),"")</f>
        <v>0938930981</v>
      </c>
      <c r="M14" s="34" t="s">
        <v>279</v>
      </c>
      <c r="O14" s="285"/>
    </row>
    <row r="15" spans="1:15" ht="14.85" customHeight="1">
      <c r="A15" s="45">
        <f t="shared" si="2"/>
        <v>8</v>
      </c>
      <c r="B15" s="76" t="str" cm="1">
        <f t="array" ref="B15">IFERROR(INDEX(ROSTER!$B$24:$B$150,MATCH(1,INDEX(($B$7=ROSTER!O$24:O$94)*(COUNTIFS(B$7:B14,ROSTER!$B$24:$B$150)=0),0,1),0),1),"")</f>
        <v>Thân Minh Nguyên</v>
      </c>
      <c r="C15" s="34" t="str">
        <f>IFERROR(INDEX(ROSTER!$C$24:$C$150,MATCH('12'!$B15,ROSTER!$B$24:$B$150,0),1),"")</f>
        <v>VAE04211</v>
      </c>
      <c r="D15" s="34" t="str">
        <f>IFERROR(INDEX(ROSTER!$AK$23:$AK$134,MATCH('12'!$B15,ROSTER!$B$23:$B$150,0),1),"")</f>
        <v>MECH</v>
      </c>
      <c r="E15" s="34" t="str">
        <f>IFERROR(INDEX(ROSTER!$AL$23:$AL$134,MATCH('12'!$B15,ROSTER!$B$23:$B$150,0),1),"")</f>
        <v>0366492128</v>
      </c>
      <c r="F15" s="45" t="s">
        <v>274</v>
      </c>
      <c r="G15" s="29"/>
      <c r="H15" s="45">
        <f t="shared" si="3"/>
        <v>8</v>
      </c>
      <c r="I15" s="77" t="str" cm="1">
        <f t="array" ref="I15">IFERROR(INDEX(ROSTER!$B$24:$B$150,MATCH(1,INDEX(($I$7=ROSTER!O$24:O$150)*(COUNTIFS(I$7:I14,ROSTER!$B$24:$B$150)=0),0,1),0),1),"")</f>
        <v>Phạm Xuân Tùng</v>
      </c>
      <c r="J15" s="45" t="str">
        <f>IFERROR(INDEX(ROSTER!$C$24:$C$150,MATCH('12'!$I15,ROSTER!$B$24:$B$150,0),1),"")</f>
        <v>VAE04204</v>
      </c>
      <c r="K15" s="45" t="str">
        <f>IFERROR(INDEX(ROSTER!$AK$23:$AK$134,MATCH('12'!$I15,ROSTER!$B$23:$B$150,0),1),"")</f>
        <v>MECH</v>
      </c>
      <c r="L15" s="45" t="str">
        <f>IFERROR(INDEX(ROSTER!$AL$23:$AL$134,MATCH('12'!$I15,ROSTER!$B$23:$B$150,0),1),"")</f>
        <v>0328230801</v>
      </c>
      <c r="M15" s="45" t="s">
        <v>274</v>
      </c>
      <c r="O15" s="285"/>
    </row>
    <row r="16" spans="1:15" ht="14.85" customHeight="1" thickBot="1">
      <c r="A16" s="45" t="str">
        <f t="shared" si="2"/>
        <v/>
      </c>
      <c r="B16" s="76" t="str" cm="1">
        <f t="array" ref="B16">IFERROR(INDEX(ROSTER!$B$24:$B$150,MATCH(1,INDEX(($B$7=ROSTER!O$24:O$94)*(COUNTIFS(B$7:B15,ROSTER!$B$24:$B$150)=0),0,1),0),1),"")</f>
        <v/>
      </c>
      <c r="C16" s="34" t="str">
        <f>IFERROR(INDEX(ROSTER!$C$24:$C$150,MATCH('12'!$B16,ROSTER!$B$24:$B$150,0),1),"")</f>
        <v/>
      </c>
      <c r="D16" s="34" t="str">
        <f>IFERROR(INDEX(ROSTER!$AK$23:$AK$134,MATCH('12'!$B16,ROSTER!$B$23:$B$150,0),1),"")</f>
        <v/>
      </c>
      <c r="E16" s="34" t="str">
        <f>IFERROR(INDEX(ROSTER!$AL$23:$AL$134,MATCH('12'!$B16,ROSTER!$B$23:$B$150,0),1),"")</f>
        <v/>
      </c>
      <c r="F16" s="331"/>
      <c r="G16" s="29"/>
      <c r="H16" s="45">
        <f t="shared" si="3"/>
        <v>9</v>
      </c>
      <c r="I16" s="77" t="str" cm="1">
        <f t="array" ref="I16">IFERROR(INDEX(ROSTER!$B$24:$B$150,MATCH(1,INDEX(($I$7=ROSTER!O$24:O$150)*(COUNTIFS(I$7:I15,ROSTER!$B$24:$B$150)=0),0,1),0),1),"")</f>
        <v>Hồ Zy Đan</v>
      </c>
      <c r="J16" s="45" t="str">
        <f>IFERROR(INDEX(ROSTER!$C$24:$C$150,MATCH('12'!$I16,ROSTER!$B$24:$B$150,0),1),"")</f>
        <v>VAE04209</v>
      </c>
      <c r="K16" s="45" t="str">
        <f>IFERROR(INDEX(ROSTER!$AK$23:$AK$134,MATCH('12'!$I16,ROSTER!$B$23:$B$150,0),1),"")</f>
        <v>MECH</v>
      </c>
      <c r="L16" s="45" t="str">
        <f>IFERROR(INDEX(ROSTER!$AL$23:$AL$134,MATCH('12'!$I16,ROSTER!$B$23:$B$150,0),1),"")</f>
        <v>0348081971</v>
      </c>
      <c r="M16" s="45" t="s">
        <v>274</v>
      </c>
      <c r="O16" s="285"/>
    </row>
    <row r="17" spans="1:15" ht="14.85" customHeight="1" thickBot="1">
      <c r="A17" s="45" t="str">
        <f t="shared" ref="A17" si="4">IF(B17="","",ROW(A10))</f>
        <v/>
      </c>
      <c r="B17" s="76" t="str" cm="1">
        <f t="array" ref="B17">IFERROR(INDEX(ROSTER!$B$24:$B$150,MATCH(1,INDEX(($B$7=ROSTER!O$24:O$94)*(COUNTIFS(B$7:B16,ROSTER!$B$24:$B$150)=0),0,1),0),1),"")</f>
        <v/>
      </c>
      <c r="C17" s="34" t="str">
        <f>IFERROR(INDEX(ROSTER!$C$24:$C$150,MATCH('12'!$B17,ROSTER!$B$24:$B$150,0),1),"")</f>
        <v/>
      </c>
      <c r="D17" s="34" t="str">
        <f>IFERROR(INDEX(ROSTER!$AK$23:$AK$134,MATCH('12'!$B17,ROSTER!$B$23:$B$150,0),1),"")</f>
        <v/>
      </c>
      <c r="E17" s="34" t="str">
        <f>IFERROR(INDEX(ROSTER!$AL$23:$AL$134,MATCH('12'!$B17,ROSTER!$B$23:$B$150,0),1),"")</f>
        <v/>
      </c>
      <c r="F17" s="336"/>
      <c r="G17" s="29"/>
      <c r="H17" s="45"/>
      <c r="I17" s="596" t="s">
        <v>652</v>
      </c>
      <c r="J17" s="45" t="str">
        <f>IFERROR(INDEX(ROSTER!$C$24:$C$150,MATCH('12'!$I17,ROSTER!$B$24:$B$150,0),1),"")</f>
        <v/>
      </c>
      <c r="K17" s="45" t="str">
        <f>IFERROR(INDEX(ROSTER!$AK$23:$AK$134,MATCH('12'!$I17,ROSTER!$B$23:$B$150,0),1),"")</f>
        <v/>
      </c>
      <c r="L17" s="45" t="str">
        <f>IFERROR(INDEX(ROSTER!$AL$23:$AL$134,MATCH('12'!$I17,ROSTER!$B$23:$B$150,0),1),"")</f>
        <v/>
      </c>
      <c r="M17" s="336"/>
      <c r="O17" s="285"/>
    </row>
    <row r="18" spans="1:15" ht="14.85" customHeight="1">
      <c r="A18" s="45"/>
      <c r="B18" s="660" t="str">
        <f>$B$3&amp;"-AVI"</f>
        <v>A867-AVI</v>
      </c>
      <c r="C18" s="682"/>
      <c r="D18" s="34" t="str">
        <f>IFERROR(INDEX(ROSTER!$AK$23:$AK$134,MATCH('12'!$B18,ROSTER!$B$23:$B$150,0),1),"")</f>
        <v/>
      </c>
      <c r="E18" s="34" t="str">
        <f>IFERROR(INDEX(ROSTER!$AL$23:$AL$134,MATCH('12'!$B18,ROSTER!$B$23:$B$150,0),1),"")</f>
        <v/>
      </c>
      <c r="F18" s="336"/>
      <c r="G18" s="29"/>
      <c r="H18" s="45">
        <v>1</v>
      </c>
      <c r="I18" s="77" t="str" cm="1">
        <f t="array" ref="I18">IFERROR(INDEX(ROSTER!$B$24:$B$150,MATCH(1,INDEX(($I$17=ROSTER!O$24:O$150)*(COUNTIFS(I$7:I17,ROSTER!$B$24:$B$150)=0),0,1),0),1),"")</f>
        <v>Nguyễn Văn Quyền</v>
      </c>
      <c r="J18" s="45" t="str">
        <f>IFERROR(INDEX(ROSTER!$C$24:$C$150,MATCH('12'!$I18,ROSTER!$B$24:$B$150,0),1),"")</f>
        <v>VAE03234</v>
      </c>
      <c r="K18" s="45" t="str">
        <f>IFERROR(INDEX(ROSTER!$AK$23:$AK$134,MATCH('12'!$I18,ROSTER!$B$23:$B$150,0),1),"")</f>
        <v>B1 B787/A321</v>
      </c>
      <c r="L18" s="45" t="str">
        <f>IFERROR(INDEX(ROSTER!$AL$23:$AL$134,MATCH('12'!$I18,ROSTER!$B$23:$B$150,0),1),"")</f>
        <v>0902164495</v>
      </c>
      <c r="M18" s="336"/>
      <c r="O18" s="285"/>
    </row>
    <row r="19" spans="1:15" ht="14.85" customHeight="1">
      <c r="A19" s="45">
        <f>IF(B19="","",ROW(A1))</f>
        <v>1</v>
      </c>
      <c r="B19" s="76" t="str" cm="1">
        <f t="array" ref="B19">IFERROR(INDEX(ROSTER!$B$24:$B$150,MATCH(1,INDEX(($B$18=ROSTER!O$24:O$94)*(COUNTIFS(B$7:B18,ROSTER!$B$24:$B$150)=0),0,1),0),1),"")</f>
        <v>Đoàn Văn Tú</v>
      </c>
      <c r="C19" s="34" t="str">
        <f>IFERROR(INDEX(ROSTER!$C$24:$C$150,MATCH('12'!$B19,ROSTER!$B$24:$B$150,0),1),"")</f>
        <v>VAE00256</v>
      </c>
      <c r="D19" s="34" t="str">
        <f>IFERROR(INDEX(ROSTER!$AK$23:$AK$134,MATCH('12'!$B19,ROSTER!$B$23:$B$150,0),1),"")</f>
        <v>B2 B787/A321</v>
      </c>
      <c r="E19" s="34" t="str">
        <f>IFERROR(INDEX(ROSTER!$AL$23:$AL$134,MATCH('12'!$B19,ROSTER!$B$23:$B$150,0),1),"")</f>
        <v>0917384394</v>
      </c>
      <c r="F19" s="34" t="s">
        <v>270</v>
      </c>
      <c r="G19" s="29"/>
      <c r="H19" s="45"/>
      <c r="I19" s="77" t="str" cm="1">
        <f t="array" ref="I19">IFERROR(INDEX(ROSTER!$B$24:$B$150,MATCH(1,INDEX(($I$7=ROSTER!O$24:O$150)*(COUNTIFS(I$7:I18,ROSTER!$B$24:$B$150)=0),0,1),0),1),"")</f>
        <v/>
      </c>
      <c r="J19" s="199"/>
      <c r="K19" s="45"/>
      <c r="L19" s="45"/>
      <c r="M19" s="336"/>
      <c r="O19" s="285"/>
    </row>
    <row r="20" spans="1:15" ht="14.85" customHeight="1" thickBot="1">
      <c r="A20" s="45">
        <f t="shared" ref="A20:A26" si="5">IF(B20="","",ROW(A2))</f>
        <v>2</v>
      </c>
      <c r="B20" s="76" t="str" cm="1">
        <f t="array" ref="B20">IFERROR(INDEX(ROSTER!$B$24:$B$150,MATCH(1,INDEX(($B$18=ROSTER!O$24:O$94)*(COUNTIFS(B$7:B19,ROSTER!$B$24:$B$150)=0),0,1),0),1),"")</f>
        <v>Cù Anh Tư</v>
      </c>
      <c r="C20" s="34" t="str">
        <f>IFERROR(INDEX(ROSTER!$C$24:$C$150,MATCH('12'!$B20,ROSTER!$B$24:$B$150,0),1),"")</f>
        <v>VAE03095</v>
      </c>
      <c r="D20" s="34" t="str">
        <f>IFERROR(INDEX(ROSTER!$AK$23:$AK$134,MATCH('12'!$B20,ROSTER!$B$23:$B$150,0),1),"")</f>
        <v>QM EA</v>
      </c>
      <c r="E20" s="34" t="str">
        <f>IFERROR(INDEX(ROSTER!$AL$23:$AL$134,MATCH('12'!$B20,ROSTER!$B$23:$B$150,0),1),"")</f>
        <v>0984208181</v>
      </c>
      <c r="F20" s="34" t="s">
        <v>279</v>
      </c>
      <c r="G20" s="29"/>
      <c r="H20" s="45"/>
      <c r="I20" s="597" t="s">
        <v>663</v>
      </c>
      <c r="J20" s="45" t="str">
        <f>IFERROR(INDEX(ROSTER!$C$24:$C$150,MATCH('12'!$I20,ROSTER!$B$24:$B$150,0),1),"")</f>
        <v/>
      </c>
      <c r="K20" s="45" t="str">
        <f>IFERROR(INDEX(ROSTER!$AK$23:$AK$134,MATCH('12'!$I20,ROSTER!$B$23:$B$150,0),1),"")</f>
        <v/>
      </c>
      <c r="L20" s="45" t="str">
        <f>IFERROR(INDEX(ROSTER!$AL$23:$AL$134,MATCH('12'!$I20,ROSTER!$B$23:$B$150,0),1),"")</f>
        <v/>
      </c>
      <c r="M20" s="336"/>
      <c r="O20" s="285"/>
    </row>
    <row r="21" spans="1:15" ht="14.85" customHeight="1" thickBot="1">
      <c r="A21" s="45">
        <f t="shared" si="5"/>
        <v>3</v>
      </c>
      <c r="B21" s="76" t="str" cm="1">
        <f t="array" ref="B21">IFERROR(INDEX(ROSTER!$B$24:$B$150,MATCH(1,INDEX(($B$18=ROSTER!O$24:O$94)*(COUNTIFS(B$7:B20,ROSTER!$B$24:$B$150)=0),0,1),0),1),"")</f>
        <v>Nguyễn Minh Đức</v>
      </c>
      <c r="C21" s="34" t="str">
        <f>IFERROR(INDEX(ROSTER!$C$24:$C$150,MATCH('12'!$B21,ROSTER!$B$24:$B$150,0),1),"")</f>
        <v>VAE04018</v>
      </c>
      <c r="D21" s="34" t="str">
        <f>IFERROR(INDEX(ROSTER!$AK$23:$AK$134,MATCH('12'!$B21,ROSTER!$B$23:$B$150,0),1),"")</f>
        <v xml:space="preserve">EA 787 </v>
      </c>
      <c r="E21" s="34" t="str">
        <f>IFERROR(INDEX(ROSTER!$AL$23:$AL$134,MATCH('12'!$B21,ROSTER!$B$23:$B$150,0),1),"")</f>
        <v>0907548998</v>
      </c>
      <c r="F21" s="34" t="s">
        <v>279</v>
      </c>
      <c r="G21" s="29"/>
      <c r="H21" s="45">
        <v>1</v>
      </c>
      <c r="I21" s="142" t="s">
        <v>34</v>
      </c>
      <c r="J21" s="200" t="s">
        <v>35</v>
      </c>
      <c r="K21" s="45" t="str">
        <f>IFERROR(INDEX(ROSTER!$AK$23:$AK$134,MATCH('12'!$I21,ROSTER!$B$23:$B$150,0),1),"")</f>
        <v>PPC/EA787</v>
      </c>
      <c r="L21" s="45" t="str">
        <f>IFERROR(INDEX(ROSTER!$AL$23:$AL$134,MATCH('12'!$I21,ROSTER!$B$23:$B$150,0),1),"")</f>
        <v>0906852989</v>
      </c>
      <c r="M21" s="451" t="s">
        <v>612</v>
      </c>
      <c r="O21" s="285"/>
    </row>
    <row r="22" spans="1:15" ht="14.85" customHeight="1" thickBot="1">
      <c r="A22" s="45">
        <f t="shared" si="5"/>
        <v>4</v>
      </c>
      <c r="B22" s="76" t="str" cm="1">
        <f t="array" ref="B22">IFERROR(INDEX(ROSTER!$B$24:$B$150,MATCH(1,INDEX(($B$18=ROSTER!O$24:O$94)*(COUNTIFS(B$7:B21,ROSTER!$B$24:$B$150)=0),0,1),0),1),"")</f>
        <v>Lê Trần Thiên Cương</v>
      </c>
      <c r="C22" s="34" t="str">
        <f>IFERROR(INDEX(ROSTER!$C$24:$C$150,MATCH('12'!$B22,ROSTER!$B$24:$B$150,0),1),"")</f>
        <v>VAE04203</v>
      </c>
      <c r="D22" s="34" t="str">
        <f>IFERROR(INDEX(ROSTER!$AK$23:$AK$134,MATCH('12'!$B22,ROSTER!$B$23:$B$150,0),1),"")</f>
        <v>MECH</v>
      </c>
      <c r="E22" s="34" t="str">
        <f>IFERROR(INDEX(ROSTER!$AL$23:$AL$134,MATCH('12'!$B22,ROSTER!$B$23:$B$150,0),1),"")</f>
        <v>0867773318</v>
      </c>
      <c r="F22" s="45" t="s">
        <v>274</v>
      </c>
      <c r="G22" s="29"/>
      <c r="H22" s="45">
        <v>2</v>
      </c>
      <c r="I22" s="144" t="s">
        <v>73</v>
      </c>
      <c r="J22" s="200" t="s">
        <v>74</v>
      </c>
      <c r="K22" s="45" t="str">
        <f>IFERROR(INDEX(ROSTER!$AK$23:$AK$134,MATCH('12'!$I22,ROSTER!$B$23:$B$150,0),1),"")</f>
        <v>B1 787</v>
      </c>
      <c r="L22" s="45" t="str">
        <f>IFERROR(INDEX(ROSTER!$AL$23:$AL$134,MATCH('12'!$I22,ROSTER!$B$23:$B$150,0),1),"")</f>
        <v>0344242223</v>
      </c>
      <c r="M22" s="451" t="s">
        <v>519</v>
      </c>
      <c r="O22" s="31"/>
    </row>
    <row r="23" spans="1:15" ht="14.85" customHeight="1" thickBot="1">
      <c r="A23" s="45" t="str">
        <f t="shared" si="5"/>
        <v/>
      </c>
      <c r="B23" s="76" t="str" cm="1">
        <f t="array" ref="B23">IFERROR(INDEX(ROSTER!$B$24:$B$150,MATCH(1,INDEX(($B$18=ROSTER!O$24:O$94)*(COUNTIFS(B$7:B22,ROSTER!$B$24:$B$150)=0),0,1),0),1),"")</f>
        <v/>
      </c>
      <c r="C23" s="34" t="str">
        <f>IFERROR(INDEX(ROSTER!$C$24:$C$150,MATCH('12'!$B23,ROSTER!$B$24:$B$150,0),1),"")</f>
        <v/>
      </c>
      <c r="D23" s="34" t="str">
        <f>IFERROR(INDEX(ROSTER!$AK$23:$AK$134,MATCH('12'!$B23,ROSTER!$B$23:$B$150,0),1),"")</f>
        <v/>
      </c>
      <c r="E23" s="34" t="str">
        <f>IFERROR(INDEX(ROSTER!$AL$23:$AL$134,MATCH('12'!$B23,ROSTER!$B$23:$B$150,0),1),"")</f>
        <v/>
      </c>
      <c r="F23" s="45"/>
      <c r="G23" s="29"/>
      <c r="H23" s="45">
        <v>3</v>
      </c>
      <c r="I23" s="149" t="s">
        <v>98</v>
      </c>
      <c r="J23" s="199" t="s">
        <v>99</v>
      </c>
      <c r="K23" s="45" t="str">
        <f>IFERROR(INDEX(ROSTER!$AK$23:$AK$134,MATCH('12'!$I23,ROSTER!$B$23:$B$150,0),1),"")</f>
        <v>B2 787</v>
      </c>
      <c r="L23" s="45" t="str">
        <f>IFERROR(INDEX(ROSTER!$AL$23:$AL$134,MATCH('12'!$I23,ROSTER!$B$23:$B$150,0),1),"")</f>
        <v>0903804857</v>
      </c>
      <c r="M23" s="451" t="s">
        <v>519</v>
      </c>
      <c r="O23" s="31"/>
    </row>
    <row r="24" spans="1:15" ht="14.85" customHeight="1" thickBot="1">
      <c r="A24" s="45" t="str">
        <f t="shared" si="5"/>
        <v/>
      </c>
      <c r="B24" s="76" t="str" cm="1">
        <f t="array" ref="B24">IFERROR(INDEX(ROSTER!$B$24:$B$150,MATCH(1,INDEX(($B$18=ROSTER!O$24:O$94)*(COUNTIFS(B$7:B23,ROSTER!$B$24:$B$150)=0),0,1),0),1),"")</f>
        <v/>
      </c>
      <c r="C24" s="34" t="str">
        <f>IFERROR(INDEX(ROSTER!$C$24:$C$150,MATCH('12'!$B24,ROSTER!$B$24:$B$150,0),1),"")</f>
        <v/>
      </c>
      <c r="D24" s="34" t="str">
        <f>IFERROR(INDEX(ROSTER!$AK$23:$AK$134,MATCH('12'!$B24,ROSTER!$B$23:$B$150,0),1),"")</f>
        <v/>
      </c>
      <c r="E24" s="34" t="str">
        <f>IFERROR(INDEX(ROSTER!$AL$23:$AL$134,MATCH('12'!$B24,ROSTER!$B$23:$B$150,0),1),"")</f>
        <v/>
      </c>
      <c r="F24" s="331"/>
      <c r="G24" s="29"/>
      <c r="H24" s="45">
        <v>4</v>
      </c>
      <c r="I24" s="149" t="s">
        <v>106</v>
      </c>
      <c r="J24" s="199" t="s">
        <v>107</v>
      </c>
      <c r="K24" s="45" t="str">
        <f>IFERROR(INDEX(ROSTER!$AK$23:$AK$134,MATCH('12'!$I24,ROSTER!$B$23:$B$150,0),1),"")</f>
        <v>B2 787</v>
      </c>
      <c r="L24" s="45" t="str">
        <f>IFERROR(INDEX(ROSTER!$AL$23:$AL$134,MATCH('12'!$I24,ROSTER!$B$23:$B$150,0),1),"")</f>
        <v>0907669646</v>
      </c>
      <c r="M24" s="451" t="s">
        <v>519</v>
      </c>
      <c r="O24" s="31"/>
    </row>
    <row r="25" spans="1:15" ht="14.85" customHeight="1" thickBot="1">
      <c r="A25" s="45" t="str">
        <f t="shared" si="5"/>
        <v/>
      </c>
      <c r="B25" s="76" t="str" cm="1">
        <f t="array" ref="B25">IFERROR(INDEX(ROSTER!$B$24:$B$150,MATCH(1,INDEX(($B$18=ROSTER!O$24:O$94)*(COUNTIFS(B$7:B24,ROSTER!$B$24:$B$150)=0),0,1),0),1),"")</f>
        <v/>
      </c>
      <c r="C25" s="34" t="str">
        <f>IFERROR(INDEX(ROSTER!$C$24:$C$150,MATCH('12'!$B25,ROSTER!$B$24:$B$150,0),1),"")</f>
        <v/>
      </c>
      <c r="D25" s="34" t="str">
        <f>IFERROR(INDEX(ROSTER!$AK$23:$AK$134,MATCH('12'!$B25,ROSTER!$B$23:$B$150,0),1),"")</f>
        <v/>
      </c>
      <c r="E25" s="34" t="str">
        <f>IFERROR(INDEX(ROSTER!$AL$23:$AL$134,MATCH('12'!$B25,ROSTER!$B$23:$B$150,0),1),"")</f>
        <v/>
      </c>
      <c r="F25" s="331"/>
      <c r="G25" s="29"/>
      <c r="H25" s="45">
        <v>5</v>
      </c>
      <c r="I25" s="104" t="s">
        <v>284</v>
      </c>
      <c r="J25" s="111" t="s">
        <v>410</v>
      </c>
      <c r="K25" s="45" t="str">
        <f>IFERROR(INDEX(ROSTER!$AK$23:$AK$134,MATCH('12'!$I25,ROSTER!$B$23:$B$150,0),1),"")</f>
        <v>MECH</v>
      </c>
      <c r="L25" s="45">
        <f>IFERROR(INDEX(ROSTER!$AL$23:$AL$134,MATCH('12'!$I25,ROSTER!$B$23:$B$150,0),1),"")</f>
        <v>0</v>
      </c>
      <c r="M25" s="451" t="s">
        <v>422</v>
      </c>
      <c r="O25" s="31"/>
    </row>
    <row r="26" spans="1:15" ht="14.85" customHeight="1" thickBot="1">
      <c r="A26" s="45" t="str">
        <f t="shared" si="5"/>
        <v/>
      </c>
      <c r="B26" s="76" t="str" cm="1">
        <f t="array" ref="B26">IFERROR(INDEX(ROSTER!$B$24:$B$150,MATCH(1,INDEX(($B$18=ROSTER!O$24:O$94)*(COUNTIFS(B$7:B25,ROSTER!$B$24:$B$150)=0),0,1),0),1),"")</f>
        <v/>
      </c>
      <c r="C26" s="34" t="str">
        <f>IFERROR(INDEX(ROSTER!$C$24:$C$150,MATCH('12'!$B26,ROSTER!$B$24:$B$150,0),1),"")</f>
        <v/>
      </c>
      <c r="D26" s="34" t="str">
        <f>IFERROR(INDEX(ROSTER!$AK$23:$AK$134,MATCH('12'!$B26,ROSTER!$B$23:$B$150,0),1),"")</f>
        <v/>
      </c>
      <c r="E26" s="34" t="str">
        <f>IFERROR(INDEX(ROSTER!$AL$23:$AL$134,MATCH('12'!$B26,ROSTER!$B$23:$B$150,0),1),"")</f>
        <v/>
      </c>
      <c r="F26" s="331"/>
      <c r="G26" s="29"/>
      <c r="H26" s="45">
        <v>6</v>
      </c>
      <c r="I26" s="168" t="s">
        <v>220</v>
      </c>
      <c r="J26" s="207" t="s">
        <v>221</v>
      </c>
      <c r="K26" s="45" t="str">
        <f>IFERROR(INDEX(ROSTER!$AK$23:$AK$134,MATCH('12'!$I26,ROSTER!$B$23:$B$150,0),1),"")</f>
        <v>MECH</v>
      </c>
      <c r="L26" s="45" t="str">
        <f>IFERROR(INDEX(ROSTER!$AL$23:$AL$134,MATCH('12'!$I26,ROSTER!$B$23:$B$150,0),1),"")</f>
        <v>0912677545</v>
      </c>
      <c r="M26" s="451" t="s">
        <v>518</v>
      </c>
      <c r="O26" s="31"/>
    </row>
    <row r="27" spans="1:15" ht="14.85" customHeight="1" thickBot="1">
      <c r="A27" s="45" t="str">
        <f t="shared" ref="A27:A28" si="6">IF(B27="","",ROW(A20))</f>
        <v/>
      </c>
      <c r="B27" s="76" t="str" cm="1">
        <f t="array" ref="B27">IFERROR(INDEX(ROSTER!$B$24:$B$150,MATCH(1,INDEX(($B$7=ROSTER!O$24:O$94)*(COUNTIFS(B$7:B26,ROSTER!$B$24:$B$150)=0),0,1),0),1),"")</f>
        <v/>
      </c>
      <c r="C27" s="34" t="str">
        <f>IFERROR(INDEX(ROSTER!$C$24:$C$150,MATCH('12'!$B27,ROSTER!$B$24:$B$150,0),1),"")</f>
        <v/>
      </c>
      <c r="D27" s="34" t="str">
        <f>IFERROR(INDEX(ROSTER!$AK$23:$AK$134,MATCH('12'!$B27,ROSTER!$B$23:$B$150,0),1),"")</f>
        <v/>
      </c>
      <c r="E27" s="34" t="str">
        <f>IFERROR(INDEX(ROSTER!$AL$23:$AL$134,MATCH('12'!$B27,ROSTER!$B$23:$B$150,0),1),"")</f>
        <v/>
      </c>
      <c r="F27" s="331"/>
      <c r="G27" s="29"/>
      <c r="H27" s="45">
        <v>7</v>
      </c>
      <c r="I27" s="168" t="s">
        <v>223</v>
      </c>
      <c r="J27" s="207" t="s">
        <v>224</v>
      </c>
      <c r="K27" s="45" t="str">
        <f>IFERROR(INDEX(ROSTER!$AK$23:$AK$134,MATCH('12'!$I27,ROSTER!$B$23:$B$150,0),1),"")</f>
        <v>MECH</v>
      </c>
      <c r="L27" s="45" t="str">
        <f>IFERROR(INDEX(ROSTER!$AL$23:$AL$134,MATCH('12'!$I27,ROSTER!$B$23:$B$150,0),1),"")</f>
        <v>0376455036</v>
      </c>
      <c r="M27" s="451" t="s">
        <v>518</v>
      </c>
      <c r="O27" s="31"/>
    </row>
    <row r="28" spans="1:15" ht="14.85" customHeight="1" thickBot="1">
      <c r="A28" s="45" t="str">
        <f t="shared" si="6"/>
        <v/>
      </c>
      <c r="B28" s="76" t="str" cm="1">
        <f t="array" ref="B28">IFERROR(INDEX(ROSTER!$B$24:$B$150,MATCH(1,INDEX(($B$7=ROSTER!O$24:O$94)*(COUNTIFS(B$7:B27,ROSTER!$B$24:$B$150)=0),0,1),0),1),"")</f>
        <v/>
      </c>
      <c r="C28" s="34" t="str">
        <f>IFERROR(INDEX(ROSTER!$C$24:$C$150,MATCH('12'!$B28,ROSTER!$B$24:$B$150,0),1),"")</f>
        <v/>
      </c>
      <c r="D28" s="34" t="str">
        <f>IFERROR(INDEX(ROSTER!$AK$23:$AK$134,MATCH('12'!$B28,ROSTER!$B$23:$B$150,0),1),"")</f>
        <v/>
      </c>
      <c r="E28" s="34" t="str">
        <f>IFERROR(INDEX(ROSTER!$AL$23:$AL$134,MATCH('12'!$B28,ROSTER!$B$23:$B$150,0),1),"")</f>
        <v/>
      </c>
      <c r="F28" s="331"/>
      <c r="G28" s="29"/>
      <c r="H28" s="45">
        <v>8</v>
      </c>
      <c r="I28" s="168" t="s">
        <v>226</v>
      </c>
      <c r="J28" s="207" t="s">
        <v>227</v>
      </c>
      <c r="K28" s="45" t="str">
        <f>IFERROR(INDEX(ROSTER!$AK$23:$AK$134,MATCH('12'!$I28,ROSTER!$B$23:$B$150,0),1),"")</f>
        <v>MECH</v>
      </c>
      <c r="L28" s="45" t="str">
        <f>IFERROR(INDEX(ROSTER!$AL$23:$AL$134,MATCH('12'!$I28,ROSTER!$B$23:$B$150,0),1),"")</f>
        <v>0982833619</v>
      </c>
      <c r="M28" s="451" t="s">
        <v>518</v>
      </c>
      <c r="O28" s="31" t="s">
        <v>280</v>
      </c>
    </row>
    <row r="29" spans="1:15" ht="14.85" customHeight="1" thickBot="1">
      <c r="A29" s="45" t="str">
        <f t="shared" ref="A29" si="7">IF(B29="","",ROW(A22))</f>
        <v/>
      </c>
      <c r="B29" s="76" t="str" cm="1">
        <f t="array" ref="B29">IFERROR(INDEX(ROSTER!$B$24:$B$150,MATCH(1,INDEX(($B$7=ROSTER!O$24:O$94)*(COUNTIFS(B$7:B28,ROSTER!$B$24:$B$150)=0),0,1),0),1),"")</f>
        <v/>
      </c>
      <c r="C29" s="34" t="str">
        <f>IFERROR(INDEX(ROSTER!$C$24:$C$150,MATCH('12'!$B29,ROSTER!$B$24:$B$150,0),1),"")</f>
        <v/>
      </c>
      <c r="D29" s="34" t="str">
        <f>IFERROR(INDEX(ROSTER!$AK$23:$AK$134,MATCH('12'!$B29,ROSTER!$B$23:$B$150,0),1),"")</f>
        <v/>
      </c>
      <c r="E29" s="34" t="str">
        <f>IFERROR(INDEX(ROSTER!$AL$23:$AL$134,MATCH('12'!$B29,ROSTER!$B$23:$B$150,0),1),"")</f>
        <v/>
      </c>
      <c r="F29" s="34"/>
      <c r="G29" s="29"/>
      <c r="H29" s="45">
        <v>9</v>
      </c>
      <c r="I29" s="168" t="s">
        <v>229</v>
      </c>
      <c r="J29" s="207" t="s">
        <v>230</v>
      </c>
      <c r="K29" s="45" t="str">
        <f>IFERROR(INDEX(ROSTER!$AK$23:$AK$134,MATCH('12'!$I29,ROSTER!$B$23:$B$150,0),1),"")</f>
        <v>MECH</v>
      </c>
      <c r="L29" s="45" t="str">
        <f>IFERROR(INDEX(ROSTER!$AL$23:$AL$134,MATCH('12'!$I29,ROSTER!$B$23:$B$150,0),1),"")</f>
        <v>0784052950</v>
      </c>
      <c r="M29" s="451" t="s">
        <v>518</v>
      </c>
      <c r="O29" s="31"/>
    </row>
    <row r="30" spans="1:15" ht="14.85" customHeight="1" thickBot="1">
      <c r="A30" s="45"/>
      <c r="B30" s="76" t="str" cm="1">
        <f t="array" ref="B30">IFERROR(INDEX(ROSTER!$B$24:$B$150,MATCH(1,INDEX(($B$7=ROSTER!O$24:O$94)*(COUNTIFS(B$7:B29,ROSTER!$B$24:$B$150)=0),0,1),0),1),"")</f>
        <v/>
      </c>
      <c r="C30" s="34" t="str">
        <f>IFERROR(INDEX(ROSTER!$C$24:$C$150,MATCH('12'!$B30,ROSTER!$B$24:$B$150,0),1),"")</f>
        <v/>
      </c>
      <c r="D30" s="34" t="str">
        <f>IFERROR(INDEX(ROSTER!$AK$23:$AK$134,MATCH('12'!$B30,ROSTER!$B$23:$B$150,0),1),"")</f>
        <v/>
      </c>
      <c r="E30" s="34" t="str">
        <f>IFERROR(INDEX(ROSTER!$AL$23:$AL$134,MATCH('12'!$B30,ROSTER!$B$23:$B$150,0),1),"")</f>
        <v/>
      </c>
      <c r="F30" s="34"/>
      <c r="G30" s="29"/>
      <c r="H30" s="45">
        <v>10</v>
      </c>
      <c r="I30" s="165" t="s">
        <v>232</v>
      </c>
      <c r="J30" s="207" t="s">
        <v>233</v>
      </c>
      <c r="K30" s="45" t="str">
        <f>IFERROR(INDEX(ROSTER!$AK$23:$AK$134,MATCH('12'!$I30,ROSTER!$B$23:$B$150,0),1),"")</f>
        <v>MECH</v>
      </c>
      <c r="L30" s="45" t="str">
        <f>IFERROR(INDEX(ROSTER!$AL$23:$AL$134,MATCH('12'!$I30,ROSTER!$B$23:$B$150,0),1),"")</f>
        <v>0326807523</v>
      </c>
      <c r="M30" s="451" t="s">
        <v>518</v>
      </c>
    </row>
    <row r="31" spans="1:15" ht="14.85" customHeight="1">
      <c r="A31" s="45" t="str">
        <f>IF(B31="","",ROW(A1))</f>
        <v/>
      </c>
      <c r="B31" s="76" t="str" cm="1">
        <f t="array" ref="B31">IFERROR(INDEX(ROSTER!$B$24:$B$150,MATCH(1,INDEX(($B$7=ROSTER!O$24:O$94)*(COUNTIFS(B$7:B30,ROSTER!$B$24:$B$150)=0),0,1),0),1),"")</f>
        <v/>
      </c>
      <c r="C31" s="34" t="str">
        <f>IFERROR(INDEX(ROSTER!$C$24:$C$150,MATCH('12'!$B31,ROSTER!$B$24:$B$150,0),1),"")</f>
        <v/>
      </c>
      <c r="D31" s="34" t="str">
        <f>IFERROR(INDEX(ROSTER!$AK$23:$AK$134,MATCH('12'!$B31,ROSTER!$B$23:$B$150,0),1),"")</f>
        <v/>
      </c>
      <c r="E31" s="34" t="str">
        <f>IFERROR(INDEX(ROSTER!$AL$23:$AL$134,MATCH('12'!$B31,ROSTER!$B$23:$B$150,0),1),"")</f>
        <v/>
      </c>
      <c r="F31" s="34"/>
      <c r="G31" s="29"/>
      <c r="H31" s="45" t="str">
        <f t="shared" ref="H31:H42" si="8">IF(I31="","",ROW(A31))</f>
        <v/>
      </c>
      <c r="I31" s="77" t="str" cm="1">
        <f t="array" ref="I31">IFERROR(INDEX(ROSTER!$B$24:$B$150,MATCH(1,INDEX(($I$7=ROSTER!O$24:O$150)*(COUNTIFS(I$7:I30,ROSTER!$B$24:$B$150)=0),0,1),0),1),"")</f>
        <v/>
      </c>
      <c r="J31" s="45" t="str">
        <f>IFERROR(INDEX(ROSTER!$C$24:$C$150,MATCH('12'!$I31,ROSTER!$B$24:$B$150,0),1),"")</f>
        <v/>
      </c>
      <c r="K31" s="45" t="str">
        <f>IFERROR(INDEX(ROSTER!$AK$23:$AK$134,MATCH('12'!$I31,ROSTER!$B$23:$B$150,0),1),"")</f>
        <v/>
      </c>
      <c r="L31" s="45" t="str">
        <f>IFERROR(INDEX(ROSTER!$AL$23:$AL$134,MATCH('12'!$I31,ROSTER!$B$23:$B$150,0),1),"")</f>
        <v/>
      </c>
      <c r="M31" s="34"/>
    </row>
    <row r="32" spans="1:15" ht="14.85" customHeight="1">
      <c r="A32" s="45" t="str">
        <f>IF(B32="","",ROW(A2))</f>
        <v/>
      </c>
      <c r="B32" s="76" t="str" cm="1">
        <f t="array" ref="B32">IFERROR(INDEX(ROSTER!$B$24:$B$150,MATCH(1,INDEX(($B$7=ROSTER!O$24:O$94)*(COUNTIFS(B$7:B31,ROSTER!$B$24:$B$150)=0),0,1),0),1),"")</f>
        <v/>
      </c>
      <c r="C32" s="34" t="str">
        <f>IFERROR(INDEX(ROSTER!$C$24:$C$150,MATCH('12'!$B32,ROSTER!$B$24:$B$150,0),1),"")</f>
        <v/>
      </c>
      <c r="D32" s="34" t="str">
        <f>IFERROR(INDEX(ROSTER!$AK$23:$AK$134,MATCH('12'!$B32,ROSTER!$B$23:$B$150,0),1),"")</f>
        <v/>
      </c>
      <c r="E32" s="34" t="str">
        <f>IFERROR(INDEX(ROSTER!$AL$23:$AL$134,MATCH('12'!$B32,ROSTER!$B$23:$B$150,0),1),"")</f>
        <v/>
      </c>
      <c r="F32" s="34"/>
      <c r="G32" s="29"/>
      <c r="H32" s="45" t="str">
        <f t="shared" si="8"/>
        <v/>
      </c>
      <c r="I32" s="77" t="str" cm="1">
        <f t="array" ref="I32">IFERROR(INDEX(ROSTER!$B$24:$B$150,MATCH(1,INDEX(($I$7=ROSTER!O$24:O$150)*(COUNTIFS(I$7:I31,ROSTER!$B$24:$B$150)=0),0,1),0),1),"")</f>
        <v/>
      </c>
      <c r="J32" s="45" t="str">
        <f>IFERROR(INDEX(ROSTER!$C$24:$C$150,MATCH('12'!$I32,ROSTER!$B$24:$B$150,0),1),"")</f>
        <v/>
      </c>
      <c r="K32" s="45" t="str">
        <f>IFERROR(INDEX(ROSTER!$AK$23:$AK$134,MATCH('12'!$I32,ROSTER!$B$23:$B$150,0),1),"")</f>
        <v/>
      </c>
      <c r="L32" s="45" t="str">
        <f>IFERROR(INDEX(ROSTER!$AL$23:$AL$134,MATCH('12'!$I32,ROSTER!$B$23:$B$150,0),1),"")</f>
        <v/>
      </c>
      <c r="M32" s="45"/>
    </row>
    <row r="33" spans="1:13" ht="14.85" customHeight="1">
      <c r="A33" s="45" t="str">
        <f>IF(B33="","",ROW(A3))</f>
        <v/>
      </c>
      <c r="B33" s="76" t="str" cm="1">
        <f t="array" ref="B33">IFERROR(INDEX(ROSTER!$B$24:$B$150,MATCH(1,INDEX(($B$7=ROSTER!O$24:O$94)*(COUNTIFS(B$7:B32,ROSTER!$B$24:$B$150)=0),0,1),0),1),"")</f>
        <v/>
      </c>
      <c r="C33" s="34" t="str">
        <f>IFERROR(INDEX(ROSTER!$C$24:$C$150,MATCH('12'!$B33,ROSTER!$B$24:$B$150,0),1),"")</f>
        <v/>
      </c>
      <c r="D33" s="34" t="str">
        <f>IFERROR(INDEX(ROSTER!$AK$23:$AK$134,MATCH('12'!$B33,ROSTER!$B$23:$B$150,0),1),"")</f>
        <v/>
      </c>
      <c r="E33" s="34" t="str">
        <f>IFERROR(INDEX(ROSTER!$AL$23:$AL$134,MATCH('12'!$B33,ROSTER!$B$23:$B$150,0),1),"")</f>
        <v/>
      </c>
      <c r="F33" s="34"/>
      <c r="G33" s="29"/>
      <c r="H33" s="45" t="str">
        <f t="shared" si="8"/>
        <v/>
      </c>
      <c r="I33" s="77" t="str" cm="1">
        <f t="array" ref="I33">IFERROR(INDEX(ROSTER!$B$24:$B$150,MATCH(1,INDEX(($I$7=ROSTER!O$24:O$150)*(COUNTIFS(I$7:I32,ROSTER!$B$24:$B$150)=0),0,1),0),1),"")</f>
        <v/>
      </c>
      <c r="J33" s="45" t="str">
        <f>IFERROR(INDEX(ROSTER!$C$24:$C$150,MATCH('12'!$I33,ROSTER!$B$24:$B$150,0),1),"")</f>
        <v/>
      </c>
      <c r="K33" s="45" t="str">
        <f>IFERROR(INDEX(ROSTER!$AK$23:$AK$134,MATCH('12'!$I33,ROSTER!$B$23:$B$150,0),1),"")</f>
        <v/>
      </c>
      <c r="L33" s="45" t="str">
        <f>IFERROR(INDEX(ROSTER!$AL$23:$AL$134,MATCH('12'!$I33,ROSTER!$B$23:$B$150,0),1),"")</f>
        <v/>
      </c>
      <c r="M33" s="34"/>
    </row>
    <row r="34" spans="1:13" ht="14.85" customHeight="1">
      <c r="A34" s="45" t="str">
        <f>IF(B34="","",ROW(A4))</f>
        <v/>
      </c>
      <c r="B34" s="76" t="str" cm="1">
        <f t="array" ref="B34">IFERROR(INDEX(ROSTER!$B$24:$B$150,MATCH(1,INDEX(($B$7=ROSTER!O$24:O$94)*(COUNTIFS(B$7:B33,ROSTER!$B$24:$B$150)=0),0,1),0),1),"")</f>
        <v/>
      </c>
      <c r="C34" s="34" t="str">
        <f>IFERROR(INDEX(ROSTER!$C$24:$C$150,MATCH('12'!$B34,ROSTER!$B$24:$B$150,0),1),"")</f>
        <v/>
      </c>
      <c r="D34" s="34" t="str">
        <f>IFERROR(INDEX(ROSTER!$AK$23:$AK$134,MATCH('12'!$B34,ROSTER!$B$23:$B$150,0),1),"")</f>
        <v/>
      </c>
      <c r="E34" s="34" t="str">
        <f>IFERROR(INDEX(ROSTER!$AL$23:$AL$134,MATCH('12'!$B34,ROSTER!$B$23:$B$150,0),1),"")</f>
        <v/>
      </c>
      <c r="F34" s="34"/>
      <c r="G34" s="29"/>
      <c r="H34" s="45" t="str">
        <f t="shared" si="8"/>
        <v/>
      </c>
      <c r="I34" s="77" t="str" cm="1">
        <f t="array" ref="I34">IFERROR(INDEX(ROSTER!$B$24:$B$150,MATCH(1,INDEX(($I$7=ROSTER!O$24:O$150)*(COUNTIFS(I$7:I33,ROSTER!$B$24:$B$150)=0),0,1),0),1),"")</f>
        <v/>
      </c>
      <c r="J34" s="45" t="str">
        <f>IFERROR(INDEX(ROSTER!$C$24:$C$150,MATCH('12'!$I34,ROSTER!$B$24:$B$150,0),1),"")</f>
        <v/>
      </c>
      <c r="K34" s="45" t="str">
        <f>IFERROR(INDEX(ROSTER!$AK$23:$AK$134,MATCH('12'!$I34,ROSTER!$B$23:$B$150,0),1),"")</f>
        <v/>
      </c>
      <c r="L34" s="45" t="str">
        <f>IFERROR(INDEX(ROSTER!$AL$23:$AL$134,MATCH('12'!$I34,ROSTER!$B$23:$B$150,0),1),"")</f>
        <v/>
      </c>
      <c r="M34" s="31"/>
    </row>
    <row r="35" spans="1:13" ht="14.85" customHeight="1">
      <c r="A35" s="45" t="str">
        <f>IF(B35="","",ROW(A5))</f>
        <v/>
      </c>
      <c r="B35" s="76" t="str" cm="1">
        <f t="array" ref="B35">IFERROR(INDEX(ROSTER!$B$24:$B$150,MATCH(1,INDEX(($B$7=ROSTER!O$24:O$94)*(COUNTIFS(B$7:B34,ROSTER!$B$24:$B$150)=0),0,1),0),1),"")</f>
        <v/>
      </c>
      <c r="C35" s="34" t="str">
        <f>IFERROR(INDEX(ROSTER!$C$24:$C$150,MATCH('12'!$B35,ROSTER!$B$24:$B$150,0),1),"")</f>
        <v/>
      </c>
      <c r="D35" s="34" t="str">
        <f>IFERROR(INDEX(ROSTER!$AK$23:$AK$134,MATCH('12'!$B35,ROSTER!$B$23:$B$150,0),1),"")</f>
        <v/>
      </c>
      <c r="E35" s="34" t="str">
        <f>IFERROR(INDEX(ROSTER!$AL$23:$AL$134,MATCH('12'!$B35,ROSTER!$B$23:$B$150,0),1),"")</f>
        <v/>
      </c>
      <c r="F35" s="45"/>
      <c r="G35" s="29"/>
      <c r="H35" s="45" t="str">
        <f t="shared" si="8"/>
        <v/>
      </c>
      <c r="I35" s="77" t="str" cm="1">
        <f t="array" ref="I35">IFERROR(INDEX(ROSTER!$B$24:$B$150,MATCH(1,INDEX(($I$7=ROSTER!O$24:O$150)*(COUNTIFS(I$7:I34,ROSTER!$B$24:$B$150)=0),0,1),0),1),"")</f>
        <v/>
      </c>
      <c r="J35" s="45" t="str">
        <f>IFERROR(INDEX(ROSTER!$C$24:$C$150,MATCH('12'!$I35,ROSTER!$B$24:$B$150,0),1),"")</f>
        <v/>
      </c>
      <c r="K35" s="45" t="str">
        <f>IFERROR(INDEX(ROSTER!$AK$23:$AK$134,MATCH('12'!$I35,ROSTER!$B$23:$B$150,0),1),"")</f>
        <v/>
      </c>
      <c r="L35" s="45" t="str">
        <f>IFERROR(INDEX(ROSTER!$AL$23:$AL$134,MATCH('12'!$I35,ROSTER!$B$23:$B$150,0),1),"")</f>
        <v/>
      </c>
      <c r="M35" s="31"/>
    </row>
    <row r="36" spans="1:13" ht="14.85" customHeight="1">
      <c r="A36" s="45" t="str">
        <f t="shared" ref="A36:A49" si="9">IF(B36="","",ROW(A6))</f>
        <v/>
      </c>
      <c r="B36" s="76" t="str" cm="1">
        <f t="array" ref="B36">IFERROR(INDEX(ROSTER!$B$24:$B$150,MATCH(1,INDEX(($B$7=ROSTER!O$24:O$94)*(COUNTIFS(B$7:B35,ROSTER!$B$24:$B$150)=0),0,1),0),1),"")</f>
        <v/>
      </c>
      <c r="C36" s="34" t="str">
        <f>IFERROR(INDEX(ROSTER!$C$24:$C$150,MATCH('12'!$B36,ROSTER!$B$24:$B$150,0),1),"")</f>
        <v/>
      </c>
      <c r="D36" s="34" t="str">
        <f>IFERROR(INDEX(ROSTER!$AK$23:$AK$134,MATCH('12'!$B36,ROSTER!$B$23:$B$150,0),1),"")</f>
        <v/>
      </c>
      <c r="E36" s="34" t="str">
        <f>IFERROR(INDEX(ROSTER!$AL$23:$AL$134,MATCH('12'!$B36,ROSTER!$B$23:$B$150,0),1),"")</f>
        <v/>
      </c>
      <c r="F36" s="45"/>
      <c r="G36" s="29"/>
      <c r="H36" s="45" t="str">
        <f t="shared" si="8"/>
        <v/>
      </c>
      <c r="I36" s="77" t="str" cm="1">
        <f t="array" ref="I36">IFERROR(INDEX(ROSTER!$B$24:$B$150,MATCH(1,INDEX(($I$7=ROSTER!O$24:O$150)*(COUNTIFS(I$7:I35,ROSTER!$B$24:$B$150)=0),0,1),0),1),"")</f>
        <v/>
      </c>
      <c r="J36" s="45" t="str">
        <f>IFERROR(INDEX(ROSTER!$C$24:$C$150,MATCH('12'!$I36,ROSTER!$B$24:$B$150,0),1),"")</f>
        <v/>
      </c>
      <c r="K36" s="45" t="str">
        <f>IFERROR(INDEX(ROSTER!$AK$23:$AK$134,MATCH('12'!$I36,ROSTER!$B$23:$B$150,0),1),"")</f>
        <v/>
      </c>
      <c r="L36" s="45" t="str">
        <f>IFERROR(INDEX(ROSTER!$AL$23:$AL$134,MATCH('12'!$I36,ROSTER!$B$23:$B$150,0),1),"")</f>
        <v/>
      </c>
      <c r="M36" s="31"/>
    </row>
    <row r="37" spans="1:13" ht="14.85" customHeight="1">
      <c r="A37" s="45" t="str">
        <f t="shared" si="9"/>
        <v/>
      </c>
      <c r="B37" s="76" t="str" cm="1">
        <f t="array" ref="B37">IFERROR(INDEX(ROSTER!$B$24:$B$150,MATCH(1,INDEX(($B$7=ROSTER!O$24:O$94)*(COUNTIFS(B$7:B36,ROSTER!$B$24:$B$150)=0),0,1),0),1),"")</f>
        <v/>
      </c>
      <c r="C37" s="34" t="str">
        <f>IFERROR(INDEX(ROSTER!$C$24:$C$150,MATCH('12'!$B37,ROSTER!$B$24:$B$150,0),1),"")</f>
        <v/>
      </c>
      <c r="D37" s="34" t="str">
        <f>IFERROR(INDEX(ROSTER!$AK$23:$AK$134,MATCH('12'!$B37,ROSTER!$B$23:$B$150,0),1),"")</f>
        <v/>
      </c>
      <c r="E37" s="34" t="str">
        <f>IFERROR(INDEX(ROSTER!$AL$23:$AL$134,MATCH('12'!$B37,ROSTER!$B$23:$B$150,0),1),"")</f>
        <v/>
      </c>
      <c r="F37" s="45"/>
      <c r="G37" s="29"/>
      <c r="H37" s="45" t="str">
        <f t="shared" si="8"/>
        <v/>
      </c>
      <c r="I37" s="77" t="str" cm="1">
        <f t="array" ref="I37">IFERROR(INDEX(ROSTER!$B$24:$B$150,MATCH(1,INDEX(($I$7=ROSTER!O$24:O$150)*(COUNTIFS(I$7:I36,ROSTER!$B$24:$B$150)=0),0,1),0),1),"")</f>
        <v/>
      </c>
      <c r="J37" s="45" t="str">
        <f>IFERROR(INDEX(ROSTER!$C$24:$C$150,MATCH('12'!$I37,ROSTER!$B$24:$B$150,0),1),"")</f>
        <v/>
      </c>
      <c r="K37" s="45" t="str">
        <f>IFERROR(INDEX(ROSTER!$AK$23:$AK$134,MATCH('12'!$I37,ROSTER!$B$23:$B$150,0),1),"")</f>
        <v/>
      </c>
      <c r="L37" s="45" t="str">
        <f>IFERROR(INDEX(ROSTER!$AL$23:$AL$134,MATCH('12'!$I37,ROSTER!$B$23:$B$150,0),1),"")</f>
        <v/>
      </c>
      <c r="M37" s="31"/>
    </row>
    <row r="38" spans="1:13" ht="14.85" customHeight="1">
      <c r="A38" s="45"/>
      <c r="B38" s="76" t="str" cm="1">
        <f t="array" ref="B38">IFERROR(INDEX(ROSTER!$B$24:$B$150,MATCH(1,INDEX(($B$7=ROSTER!O$24:O$94)*(COUNTIFS(B$7:B37,ROSTER!$B$24:$B$150)=0),0,1),0),1),"")</f>
        <v/>
      </c>
      <c r="C38" s="34" t="str">
        <f>IFERROR(INDEX(ROSTER!$C$24:$C$150,MATCH('12'!$B38,ROSTER!$B$24:$B$150,0),1),"")</f>
        <v/>
      </c>
      <c r="D38" s="34" t="str">
        <f>IFERROR(INDEX(ROSTER!$AK$23:$AK$134,MATCH('12'!$B38,ROSTER!$B$23:$B$150,0),1),"")</f>
        <v/>
      </c>
      <c r="E38" s="34" t="str">
        <f>IFERROR(INDEX(ROSTER!$AL$23:$AL$134,MATCH('12'!$B38,ROSTER!$B$23:$B$150,0),1),"")</f>
        <v/>
      </c>
      <c r="F38" s="45"/>
      <c r="G38" s="29"/>
      <c r="H38" s="45" t="str">
        <f t="shared" si="8"/>
        <v/>
      </c>
      <c r="I38" s="77" t="str" cm="1">
        <f t="array" ref="I38">IFERROR(INDEX(ROSTER!$B$24:$B$150,MATCH(1,INDEX(($I$7=ROSTER!O$24:O$150)*(COUNTIFS(I$7:I37,ROSTER!$B$24:$B$150)=0),0,1),0),1),"")</f>
        <v/>
      </c>
      <c r="J38" s="45" t="str">
        <f>IFERROR(INDEX(ROSTER!$C$24:$C$150,MATCH('12'!$I38,ROSTER!$B$24:$B$150,0),1),"")</f>
        <v/>
      </c>
      <c r="K38" s="45" t="str">
        <f>IFERROR(INDEX(ROSTER!$AK$23:$AK$134,MATCH('12'!$I38,ROSTER!$B$23:$B$150,0),1),"")</f>
        <v/>
      </c>
      <c r="L38" s="45" t="str">
        <f>IFERROR(INDEX(ROSTER!$AL$23:$AL$134,MATCH('12'!$I38,ROSTER!$B$23:$B$150,0),1),"")</f>
        <v/>
      </c>
      <c r="M38" s="31"/>
    </row>
    <row r="39" spans="1:13" ht="14.85" customHeight="1">
      <c r="A39" s="45" t="str">
        <f>IF(B39="","",ROW(A1))</f>
        <v/>
      </c>
      <c r="B39" s="76" t="str" cm="1">
        <f t="array" ref="B39">IFERROR(INDEX(ROSTER!$B$24:$B$150,MATCH(1,INDEX(($B$7=ROSTER!O$24:O$94)*(COUNTIFS(B$7:B38,ROSTER!$B$24:$B$150)=0),0,1),0),1),"")</f>
        <v/>
      </c>
      <c r="C39" s="34" t="str">
        <f>IFERROR(INDEX(ROSTER!$C$24:$C$150,MATCH('12'!$B39,ROSTER!$B$24:$B$150,0),1),"")</f>
        <v/>
      </c>
      <c r="D39" s="34" t="str">
        <f>IFERROR(INDEX(ROSTER!$AK$23:$AK$134,MATCH('12'!$B39,ROSTER!$B$23:$B$150,0),1),"")</f>
        <v/>
      </c>
      <c r="E39" s="34" t="str">
        <f>IFERROR(INDEX(ROSTER!$AL$23:$AL$134,MATCH('12'!$B39,ROSTER!$B$23:$B$150,0),1),"")</f>
        <v/>
      </c>
      <c r="F39" s="45"/>
      <c r="G39" s="29"/>
      <c r="H39" s="45" t="str">
        <f t="shared" si="8"/>
        <v/>
      </c>
      <c r="I39" s="77" t="str" cm="1">
        <f t="array" ref="I39">IFERROR(INDEX(ROSTER!$B$24:$B$150,MATCH(1,INDEX(($I$7=ROSTER!O$24:O$150)*(COUNTIFS(I$7:I38,ROSTER!$B$24:$B$150)=0),0,1),0),1),"")</f>
        <v/>
      </c>
      <c r="J39" s="45" t="str">
        <f>IFERROR(INDEX(ROSTER!$C$24:$C$150,MATCH('12'!$I39,ROSTER!$B$24:$B$150,0),1),"")</f>
        <v/>
      </c>
      <c r="K39" s="45" t="str">
        <f>IFERROR(INDEX(ROSTER!$AK$23:$AK$134,MATCH('12'!$I39,ROSTER!$B$23:$B$150,0),1),"")</f>
        <v/>
      </c>
      <c r="L39" s="45" t="str">
        <f>IFERROR(INDEX(ROSTER!$AL$23:$AL$134,MATCH('12'!$I39,ROSTER!$B$23:$B$150,0),1),"")</f>
        <v/>
      </c>
      <c r="M39" s="31"/>
    </row>
    <row r="40" spans="1:13" ht="14.85" customHeight="1">
      <c r="A40" s="45" t="str">
        <f t="shared" ref="A40:A46" si="10">IF(B40="","",ROW(A2))</f>
        <v/>
      </c>
      <c r="B40" s="76" t="str" cm="1">
        <f t="array" ref="B40">IFERROR(INDEX(ROSTER!$B$24:$B$150,MATCH(1,INDEX(($B$7=ROSTER!O$24:O$94)*(COUNTIFS(B$7:B39,ROSTER!$B$24:$B$150)=0),0,1),0),1),"")</f>
        <v/>
      </c>
      <c r="C40" s="34" t="str">
        <f>IFERROR(INDEX(ROSTER!$C$24:$C$150,MATCH('12'!$B40,ROSTER!$B$24:$B$150,0),1),"")</f>
        <v/>
      </c>
      <c r="D40" s="34" t="str">
        <f>IFERROR(INDEX(ROSTER!$AK$23:$AK$134,MATCH('12'!$B40,ROSTER!$B$23:$B$150,0),1),"")</f>
        <v/>
      </c>
      <c r="E40" s="34" t="str">
        <f>IFERROR(INDEX(ROSTER!$AL$23:$AL$134,MATCH('12'!$B40,ROSTER!$B$23:$B$150,0),1),"")</f>
        <v/>
      </c>
      <c r="F40" s="45"/>
      <c r="G40" s="29"/>
      <c r="H40" s="45" t="str">
        <f t="shared" si="8"/>
        <v/>
      </c>
      <c r="I40" s="77" t="str" cm="1">
        <f t="array" ref="I40">IFERROR(INDEX(ROSTER!$B$24:$B$150,MATCH(1,INDEX(($I$7=ROSTER!O$24:O$150)*(COUNTIFS(I$7:I39,ROSTER!$B$24:$B$150)=0),0,1),0),1),"")</f>
        <v/>
      </c>
      <c r="J40" s="45" t="str">
        <f>IFERROR(INDEX(ROSTER!$C$24:$C$150,MATCH('12'!$I40,ROSTER!$B$24:$B$150,0),1),"")</f>
        <v/>
      </c>
      <c r="K40" s="45" t="str">
        <f>IFERROR(INDEX(ROSTER!$AK$23:$AK$134,MATCH('12'!$I40,ROSTER!$B$23:$B$150,0),1),"")</f>
        <v/>
      </c>
      <c r="L40" s="45" t="str">
        <f>IFERROR(INDEX(ROSTER!$AL$23:$AL$134,MATCH('12'!$I40,ROSTER!$B$23:$B$150,0),1),"")</f>
        <v/>
      </c>
      <c r="M40" s="31"/>
    </row>
    <row r="41" spans="1:13" ht="14.85" customHeight="1">
      <c r="A41" s="45" t="str">
        <f t="shared" si="10"/>
        <v/>
      </c>
      <c r="B41" s="76" t="str" cm="1">
        <f t="array" ref="B41">IFERROR(INDEX(ROSTER!$B$24:$B$150,MATCH(1,INDEX(($B$7=ROSTER!O$24:O$94)*(COUNTIFS(B$7:B40,ROSTER!$B$24:$B$150)=0),0,1),0),1),"")</f>
        <v/>
      </c>
      <c r="C41" s="34" t="str">
        <f>IFERROR(INDEX(ROSTER!$C$24:$C$150,MATCH('12'!$B41,ROSTER!$B$24:$B$150,0),1),"")</f>
        <v/>
      </c>
      <c r="D41" s="34" t="str">
        <f>IFERROR(INDEX(ROSTER!$AK$23:$AK$134,MATCH('12'!$B41,ROSTER!$B$23:$B$150,0),1),"")</f>
        <v/>
      </c>
      <c r="E41" s="34" t="str">
        <f>IFERROR(INDEX(ROSTER!$AL$23:$AL$134,MATCH('12'!$B41,ROSTER!$B$23:$B$150,0),1),"")</f>
        <v/>
      </c>
      <c r="F41" s="45"/>
      <c r="G41" s="29"/>
      <c r="H41" s="45" t="str">
        <f t="shared" si="8"/>
        <v/>
      </c>
      <c r="I41" s="77" t="str" cm="1">
        <f t="array" ref="I41">IFERROR(INDEX(ROSTER!$B$24:$B$150,MATCH(1,INDEX(($I$7=ROSTER!O$24:O$150)*(COUNTIFS(I$7:I40,ROSTER!$B$24:$B$150)=0),0,1),0),1),"")</f>
        <v/>
      </c>
      <c r="J41" s="45" t="str">
        <f>IFERROR(INDEX(ROSTER!$C$24:$C$150,MATCH('12'!$I41,ROSTER!$B$24:$B$150,0),1),"")</f>
        <v/>
      </c>
      <c r="K41" s="45" t="str">
        <f>IFERROR(INDEX(ROSTER!$AK$23:$AK$134,MATCH('12'!$I41,ROSTER!$B$23:$B$150,0),1),"")</f>
        <v/>
      </c>
      <c r="L41" s="45" t="str">
        <f>IFERROR(INDEX(ROSTER!$AL$23:$AL$134,MATCH('12'!$I41,ROSTER!$B$23:$B$150,0),1),"")</f>
        <v/>
      </c>
      <c r="M41" s="31"/>
    </row>
    <row r="42" spans="1:13" ht="14.85" customHeight="1">
      <c r="A42" s="45" t="str">
        <f t="shared" si="10"/>
        <v/>
      </c>
      <c r="B42" s="76" t="str" cm="1">
        <f t="array" ref="B42">IFERROR(INDEX(ROSTER!$B$24:$B$150,MATCH(1,INDEX(($B$7=ROSTER!O$24:O$94)*(COUNTIFS(B$7:B41,ROSTER!$B$24:$B$150)=0),0,1),0),1),"")</f>
        <v/>
      </c>
      <c r="C42" s="34" t="str">
        <f>IFERROR(INDEX(ROSTER!$C$24:$C$150,MATCH('12'!$B42,ROSTER!$B$24:$B$150,0),1),"")</f>
        <v/>
      </c>
      <c r="D42" s="34" t="str">
        <f>IFERROR(INDEX(ROSTER!$AK$23:$AK$134,MATCH('12'!$B42,ROSTER!$B$23:$B$150,0),1),"")</f>
        <v/>
      </c>
      <c r="E42" s="34" t="str">
        <f>IFERROR(INDEX(ROSTER!$AL$23:$AL$134,MATCH('12'!$B42,ROSTER!$B$23:$B$150,0),1),"")</f>
        <v/>
      </c>
      <c r="F42" s="45"/>
      <c r="G42" s="333"/>
      <c r="H42" s="45" t="str">
        <f t="shared" si="8"/>
        <v/>
      </c>
      <c r="I42" s="77" t="str" cm="1">
        <f t="array" ref="I42">IFERROR(INDEX(ROSTER!$B$24:$B$150,MATCH(1,INDEX(($I$7=ROSTER!O$24:O$150)*(COUNTIFS(I$7:I41,ROSTER!$B$24:$B$150)=0),0,1),0),1),"")</f>
        <v/>
      </c>
      <c r="J42" s="45" t="str">
        <f>IFERROR(INDEX(ROSTER!$C$24:$C$150,MATCH('12'!$I42,ROSTER!$B$24:$B$150,0),1),"")</f>
        <v/>
      </c>
      <c r="K42" s="45" t="str">
        <f>IFERROR(INDEX(ROSTER!$AK$23:$AK$134,MATCH('12'!$I42,ROSTER!$B$23:$B$150,0),1),"")</f>
        <v/>
      </c>
      <c r="L42" s="45" t="str">
        <f>IFERROR(INDEX(ROSTER!$AL$23:$AL$134,MATCH('12'!$I42,ROSTER!$B$23:$B$150,0),1),"")</f>
        <v/>
      </c>
      <c r="M42" s="31"/>
    </row>
    <row r="43" spans="1:13" ht="14.85" customHeight="1">
      <c r="A43" s="45" t="str">
        <f t="shared" si="10"/>
        <v/>
      </c>
      <c r="B43" s="76" t="str" cm="1">
        <f t="array" ref="B43">IFERROR(INDEX(ROSTER!$B$24:$B$150,MATCH(1,INDEX(($B$7=ROSTER!O$24:O$94)*(COUNTIFS(B$7:B42,ROSTER!$B$24:$B$150)=0),0,1),0),1),"")</f>
        <v/>
      </c>
      <c r="C43" s="34" t="str">
        <f>IFERROR(INDEX(ROSTER!$C$24:$C$150,MATCH('12'!$B43,ROSTER!$B$24:$B$150,0),1),"")</f>
        <v/>
      </c>
      <c r="D43" s="34" t="str">
        <f>IFERROR(INDEX(ROSTER!$AK$23:$AK$134,MATCH('12'!$B43,ROSTER!$B$23:$B$150,0),1),"")</f>
        <v/>
      </c>
      <c r="E43" s="34" t="str">
        <f>IFERROR(INDEX(ROSTER!$AL$23:$AL$134,MATCH('12'!$B43,ROSTER!$B$23:$B$150,0),1),"")</f>
        <v/>
      </c>
      <c r="F43" s="45"/>
      <c r="G43" s="29"/>
      <c r="H43" s="45" t="str">
        <f>IF(I43="","",ROW(A43))</f>
        <v/>
      </c>
      <c r="I43" s="77" t="str" cm="1">
        <f t="array" ref="I43">IFERROR(INDEX(ROSTER!$B$24:$B$150,MATCH(1,INDEX(($I$7=ROSTER!O$24:O$150)*(COUNTIFS(I$7:I42,ROSTER!$B$24:$B$150)=0),0,1),0),1),"")</f>
        <v/>
      </c>
      <c r="J43" s="45" t="str">
        <f>IFERROR(INDEX(ROSTER!$C$24:$C$150,MATCH('12'!$I43,ROSTER!$B$24:$B$150,0),1),"")</f>
        <v/>
      </c>
      <c r="K43" s="181" t="str">
        <f>IFERROR(INDEX(ROSTER!$AK$23:$AK$134,MATCH('12'!$I43,ROSTER!$B$23:$B$150,0),1),"")</f>
        <v/>
      </c>
      <c r="L43" s="181" t="str">
        <f>IFERROR(INDEX(ROSTER!$AL$23:$AL$134,MATCH('12'!$I43,ROSTER!$B$23:$B$150,0),1),"")</f>
        <v/>
      </c>
    </row>
    <row r="44" spans="1:13" ht="19.350000000000001" customHeight="1">
      <c r="A44" s="45" t="str">
        <f t="shared" si="10"/>
        <v/>
      </c>
      <c r="B44" s="76" t="str" cm="1">
        <f t="array" ref="B44">IFERROR(INDEX(ROSTER!$B$24:$B$150,MATCH(1,INDEX(($B$7=ROSTER!O$24:O$94)*(COUNTIFS(B$7:B43,ROSTER!$B$24:$B$150)=0),0,1),0),1),"")</f>
        <v/>
      </c>
      <c r="C44" s="34" t="str">
        <f>IFERROR(INDEX(ROSTER!$C$24:$C$150,MATCH('12'!$B44,ROSTER!$B$24:$B$150,0),1),"")</f>
        <v/>
      </c>
      <c r="D44" s="34" t="str">
        <f>IFERROR(INDEX(ROSTER!$AK$23:$AK$134,MATCH('12'!$B44,ROSTER!$B$23:$B$150,0),1),"")</f>
        <v/>
      </c>
      <c r="E44" s="34" t="str">
        <f>IFERROR(INDEX(ROSTER!$AL$23:$AL$134,MATCH('12'!$B44,ROSTER!$B$23:$B$150,0),1),"")</f>
        <v/>
      </c>
      <c r="F44" s="45"/>
      <c r="G44" s="29"/>
      <c r="H44" s="45" t="str">
        <f t="shared" ref="H44:H49" si="11">IF(I44="","",ROW(A44))</f>
        <v/>
      </c>
      <c r="I44" s="77" t="str" cm="1">
        <f t="array" ref="I44">IFERROR(INDEX(ROSTER!$B$24:$B$150,MATCH(1,INDEX(($I$7=ROSTER!O$24:O$150)*(COUNTIFS(I$7:I43,ROSTER!$B$24:$B$150)=0),0,1),0),1),"")</f>
        <v/>
      </c>
      <c r="J44" s="45" t="str">
        <f>IFERROR(INDEX(ROSTER!$C$24:$C$150,MATCH('12'!$I44,ROSTER!$B$24:$B$150,0),1),"")</f>
        <v/>
      </c>
      <c r="K44" s="181" t="str">
        <f>IFERROR(INDEX(ROSTER!$AK$23:$AK$134,MATCH('12'!$I44,ROSTER!$B$23:$B$150,0),1),"")</f>
        <v/>
      </c>
      <c r="L44" s="181" t="str">
        <f>IFERROR(INDEX(ROSTER!$AL$23:$AL$134,MATCH('12'!$I44,ROSTER!$B$23:$B$150,0),1),"")</f>
        <v/>
      </c>
    </row>
    <row r="45" spans="1:13" ht="19.350000000000001" customHeight="1">
      <c r="A45" s="45" t="str">
        <f t="shared" si="10"/>
        <v/>
      </c>
      <c r="B45" s="76" t="str" cm="1">
        <f t="array" ref="B45">IFERROR(INDEX(ROSTER!$B$24:$B$150,MATCH(1,INDEX(($B$7=ROSTER!O$24:O$94)*(COUNTIFS(B$7:B44,ROSTER!$B$24:$B$150)=0),0,1),0),1),"")</f>
        <v/>
      </c>
      <c r="C45" s="34" t="str">
        <f>IFERROR(INDEX(ROSTER!$C$24:$C$150,MATCH('12'!$B45,ROSTER!$B$24:$B$150,0),1),"")</f>
        <v/>
      </c>
      <c r="D45" s="34" t="str">
        <f>IFERROR(INDEX(ROSTER!$AK$23:$AK$134,MATCH('12'!$B45,ROSTER!$B$23:$B$150,0),1),"")</f>
        <v/>
      </c>
      <c r="E45" s="34" t="str">
        <f>IFERROR(INDEX(ROSTER!$AL$23:$AL$134,MATCH('12'!$B45,ROSTER!$B$23:$B$150,0),1),"")</f>
        <v/>
      </c>
      <c r="F45" s="45"/>
      <c r="G45" s="29"/>
      <c r="H45" s="45" t="str">
        <f t="shared" si="11"/>
        <v/>
      </c>
      <c r="I45" s="77" t="str" cm="1">
        <f t="array" ref="I45">IFERROR(INDEX(ROSTER!$B$24:$B$150,MATCH(1,INDEX(($I$7=ROSTER!O$24:O$150)*(COUNTIFS(I$7:I44,ROSTER!$B$24:$B$150)=0),0,1),0),1),"")</f>
        <v/>
      </c>
      <c r="J45" s="45" t="str">
        <f>IFERROR(INDEX(ROSTER!$C$24:$C$150,MATCH('12'!$I45,ROSTER!$B$24:$B$150,0),1),"")</f>
        <v/>
      </c>
    </row>
    <row r="46" spans="1:13" ht="19.350000000000001" customHeight="1">
      <c r="A46" s="45" t="str">
        <f t="shared" si="10"/>
        <v/>
      </c>
      <c r="B46" s="76" t="str" cm="1">
        <f t="array" ref="B46">IFERROR(INDEX(ROSTER!$B$24:$B$150,MATCH(1,INDEX(($B$7=ROSTER!O$24:O$94)*(COUNTIFS(B$7:B45,ROSTER!$B$24:$B$150)=0),0,1),0),1),"")</f>
        <v/>
      </c>
      <c r="C46" s="34" t="str">
        <f>IFERROR(INDEX(ROSTER!$C$24:$C$150,MATCH('12'!$B46,ROSTER!$B$24:$B$150,0),1),"")</f>
        <v/>
      </c>
      <c r="D46" s="34" t="str">
        <f>IFERROR(INDEX(ROSTER!$AK$23:$AK$134,MATCH('12'!$B46,ROSTER!$B$23:$B$150,0),1),"")</f>
        <v/>
      </c>
      <c r="E46" s="34" t="str">
        <f>IFERROR(INDEX(ROSTER!$AL$23:$AL$134,MATCH('12'!$B46,ROSTER!$B$23:$B$150,0),1),"")</f>
        <v/>
      </c>
      <c r="F46" s="45"/>
      <c r="G46" s="29"/>
      <c r="H46" s="45" t="str">
        <f t="shared" si="11"/>
        <v/>
      </c>
      <c r="I46" s="77" t="str" cm="1">
        <f t="array" ref="I46">IFERROR(INDEX(ROSTER!$B$24:$B$150,MATCH(1,INDEX(($I$7=ROSTER!O$24:O$150)*(COUNTIFS(I$7:I45,ROSTER!$B$24:$B$150)=0),0,1),0),1),"")</f>
        <v/>
      </c>
      <c r="J46" s="45" t="str">
        <f>IFERROR(INDEX(ROSTER!$C$24:$C$150,MATCH('12'!$I46,ROSTER!$B$24:$B$150,0),1),"")</f>
        <v/>
      </c>
      <c r="K46" s="181"/>
      <c r="L46" s="181"/>
    </row>
    <row r="47" spans="1:13" ht="19.350000000000001" customHeight="1">
      <c r="A47" s="45" t="str">
        <f t="shared" si="9"/>
        <v/>
      </c>
      <c r="B47" s="76" t="str" cm="1">
        <f t="array" ref="B47">IFERROR(INDEX(ROSTER!$B$24:$B$150,MATCH(1,INDEX(($B$7=ROSTER!O$24:O$94)*(COUNTIFS(B$7:B46,ROSTER!$B$24:$B$150)=0),0,1),0),1),"")</f>
        <v/>
      </c>
      <c r="C47" s="34" t="str">
        <f>IFERROR(INDEX(ROSTER!$C$24:$C$150,MATCH('12'!$B47,ROSTER!$B$24:$B$150,0),1),"")</f>
        <v/>
      </c>
      <c r="D47" s="34" t="str">
        <f>IFERROR(INDEX(ROSTER!$AK$23:$AK$134,MATCH('12'!$B47,ROSTER!$B$23:$B$150,0),1),"")</f>
        <v/>
      </c>
      <c r="E47" s="34" t="str">
        <f>IFERROR(INDEX(ROSTER!$AL$23:$AL$134,MATCH('12'!$B47,ROSTER!$B$23:$B$150,0),1),"")</f>
        <v/>
      </c>
      <c r="F47" s="45"/>
      <c r="G47" s="29"/>
      <c r="H47" s="45" t="str">
        <f t="shared" si="11"/>
        <v/>
      </c>
      <c r="I47" s="77" t="str" cm="1">
        <f t="array" ref="I47">IFERROR(INDEX(ROSTER!$B$24:$B$150,MATCH(1,INDEX(($I$7=ROSTER!O$24:O$150)*(COUNTIFS(I$7:I46,ROSTER!$B$24:$B$150)=0),0,1),0),1),"")</f>
        <v/>
      </c>
      <c r="J47" s="45" t="str">
        <f>IFERROR(INDEX(ROSTER!$C$24:$C$150,MATCH('12'!$I47,ROSTER!$B$24:$B$150,0),1),"")</f>
        <v/>
      </c>
      <c r="K47" s="181"/>
      <c r="L47" s="181"/>
    </row>
    <row r="48" spans="1:13" ht="19.350000000000001" customHeight="1">
      <c r="A48" s="45" t="str">
        <f t="shared" si="9"/>
        <v/>
      </c>
      <c r="B48" s="76" t="str" cm="1">
        <f t="array" ref="B48">IFERROR(INDEX(ROSTER!$B$24:$B$150,MATCH(1,INDEX(($B$7=ROSTER!O$24:O$94)*(COUNTIFS(B$7:B47,ROSTER!$B$24:$B$150)=0),0,1),0),1),"")</f>
        <v/>
      </c>
      <c r="C48" s="34" t="str">
        <f>IFERROR(INDEX(ROSTER!$C$24:$C$150,MATCH('12'!$B48,ROSTER!$B$24:$B$150,0),1),"")</f>
        <v/>
      </c>
      <c r="D48" s="34" t="str">
        <f>IFERROR(INDEX(ROSTER!$AK$23:$AK$134,MATCH('12'!$B48,ROSTER!$B$23:$B$150,0),1),"")</f>
        <v/>
      </c>
      <c r="E48" s="34" t="str">
        <f>IFERROR(INDEX(ROSTER!$AL$23:$AL$134,MATCH('12'!$B48,ROSTER!$B$23:$B$150,0),1),"")</f>
        <v/>
      </c>
      <c r="F48" s="45"/>
      <c r="G48" s="29"/>
      <c r="H48" s="45" t="str">
        <f t="shared" si="11"/>
        <v/>
      </c>
      <c r="I48" s="77" t="str" cm="1">
        <f t="array" ref="I48">IFERROR(INDEX(ROSTER!$B$24:$B$150,MATCH(1,INDEX(($I$7=ROSTER!O$24:O$150)*(COUNTIFS(I$7:I47,ROSTER!$B$24:$B$150)=0),0,1),0),1),"")</f>
        <v/>
      </c>
      <c r="J48" s="45" t="str">
        <f>IFERROR(INDEX(ROSTER!$C$24:$C$150,MATCH('12'!$I48,ROSTER!$B$24:$B$150,0),1),"")</f>
        <v/>
      </c>
      <c r="K48" s="181"/>
      <c r="L48" s="181"/>
    </row>
    <row r="49" spans="1:13" ht="19.350000000000001" customHeight="1">
      <c r="A49" s="45" t="str">
        <f t="shared" si="9"/>
        <v/>
      </c>
      <c r="B49" s="76" t="str" cm="1">
        <f t="array" ref="B49">IFERROR(INDEX(ROSTER!$B$24:$B$150,MATCH(1,INDEX(($B$7=ROSTER!O$24:O$94)*(COUNTIFS(B$7:B48,ROSTER!$B$24:$B$150)=0),0,1),0),1),"")</f>
        <v/>
      </c>
      <c r="C49" s="34" t="str">
        <f>IFERROR(INDEX(ROSTER!$C$24:$C$150,MATCH('12'!$B49,ROSTER!$B$24:$B$150,0),1),"")</f>
        <v/>
      </c>
      <c r="D49" s="34" t="str">
        <f>IFERROR(INDEX(ROSTER!$AK$23:$AK$134,MATCH('12'!$B49,ROSTER!$B$23:$B$150,0),1),"")</f>
        <v/>
      </c>
      <c r="E49" s="34" t="str">
        <f>IFERROR(INDEX(ROSTER!$AL$23:$AL$134,MATCH('12'!$B49,ROSTER!$B$23:$B$150,0),1),"")</f>
        <v/>
      </c>
      <c r="F49" s="45"/>
      <c r="G49" s="29"/>
      <c r="H49" s="45" t="str">
        <f t="shared" si="11"/>
        <v/>
      </c>
      <c r="I49" s="77" t="str" cm="1">
        <f t="array" ref="I49">IFERROR(INDEX(ROSTER!$B$24:$B$150,MATCH(1,INDEX(($I$7=ROSTER!O$24:O$150)*(COUNTIFS(I$7:I48,ROSTER!$B$24:$B$150)=0),0,1),0),1),"")</f>
        <v/>
      </c>
      <c r="J49" s="45" t="str">
        <f>IFERROR(INDEX(ROSTER!$C$24:$C$150,MATCH('12'!$I49,ROSTER!$B$24:$B$150,0),1),"")</f>
        <v/>
      </c>
      <c r="K49" s="181"/>
      <c r="L49" s="181"/>
    </row>
    <row r="50" spans="1:13" ht="19.350000000000001" customHeight="1">
      <c r="A50" s="181" t="str">
        <f t="shared" ref="A50:A51" si="12">IF(B50="","",ROW(A24))</f>
        <v/>
      </c>
      <c r="B50" s="76" t="str" cm="1">
        <f t="array" ref="B50">IFERROR(INDEX(ROSTER!$B$24:$B$150,MATCH(1,INDEX(($B$7=ROSTER!O$24:O$94)*(COUNTIFS(B$7:B49,ROSTER!$B$24:$B$150)=0),0,1),0),1),"")</f>
        <v/>
      </c>
      <c r="C50" s="34" t="str">
        <f>IFERROR(INDEX(ROSTER!$C$24:$C$150,MATCH('12'!$B50,ROSTER!$B$24:$B$150,0),1),"")</f>
        <v/>
      </c>
      <c r="D50" s="346" t="str">
        <f>IFERROR(INDEX(ROSTER!$AK$23:$AK$134,MATCH('12'!$B50,ROSTER!$B$23:$B$150,0),1),"")</f>
        <v/>
      </c>
      <c r="E50" s="346" t="str">
        <f>IFERROR(INDEX(ROSTER!$AL$23:$AL$134,MATCH('12'!$B50,ROSTER!$B$23:$B$150,0),1),"")</f>
        <v/>
      </c>
      <c r="F50" s="346"/>
      <c r="G50" s="29"/>
      <c r="H50" s="181"/>
      <c r="I50" s="182"/>
      <c r="J50" s="181"/>
      <c r="K50" s="181"/>
      <c r="L50" s="181"/>
    </row>
    <row r="51" spans="1:13" ht="19.350000000000001" customHeight="1">
      <c r="A51" s="181" t="str">
        <f t="shared" si="12"/>
        <v/>
      </c>
      <c r="B51" s="76" t="str" cm="1">
        <f t="array" ref="B51">IFERROR(INDEX(ROSTER!$B$24:$B$150,MATCH(1,INDEX(($B$7=ROSTER!O$24:O$94)*(COUNTIFS(B$7:B50,ROSTER!$B$24:$B$150)=0),0,1),0),1),"")</f>
        <v/>
      </c>
      <c r="C51" s="34" t="str">
        <f>IFERROR(INDEX(ROSTER!$C$24:$C$150,MATCH('12'!$B51,ROSTER!$B$24:$B$150,0),1),"")</f>
        <v/>
      </c>
      <c r="D51" s="346" t="str">
        <f>IFERROR(INDEX(ROSTER!$AK$23:$AK$134,MATCH('12'!$B51,ROSTER!$B$23:$B$150,0),1),"")</f>
        <v/>
      </c>
      <c r="E51" s="346" t="str">
        <f>IFERROR(INDEX(ROSTER!$AL$23:$AL$134,MATCH('12'!$B51,ROSTER!$B$23:$B$150,0),1),"")</f>
        <v/>
      </c>
      <c r="F51" s="346"/>
      <c r="G51" s="29"/>
      <c r="H51" s="181"/>
      <c r="I51" s="182"/>
      <c r="J51" s="181"/>
      <c r="K51" s="181"/>
      <c r="L51" s="181"/>
    </row>
    <row r="52" spans="1:13" ht="19.350000000000001" customHeight="1">
      <c r="E52" s="1"/>
      <c r="F52" s="1"/>
      <c r="H52" s="181"/>
      <c r="I52" s="182"/>
      <c r="J52" s="181"/>
      <c r="K52" s="181"/>
      <c r="L52" s="181"/>
    </row>
    <row r="53" spans="1:13" ht="19.350000000000001" customHeight="1">
      <c r="E53" s="1"/>
      <c r="F53" s="1"/>
      <c r="H53" s="181"/>
      <c r="I53" s="182"/>
      <c r="J53" s="181"/>
      <c r="K53" s="181"/>
      <c r="L53" s="181"/>
      <c r="M53" s="181"/>
    </row>
    <row r="54" spans="1:13" ht="14.4">
      <c r="E54" s="1"/>
      <c r="F54" s="1"/>
      <c r="G54" s="35"/>
      <c r="M54" s="181"/>
    </row>
    <row r="55" spans="1:13" ht="14.4">
      <c r="E55" s="1"/>
      <c r="F55" s="1"/>
      <c r="G55" s="35"/>
      <c r="M55" s="181"/>
    </row>
    <row r="56" spans="1:13" ht="14.4">
      <c r="E56" s="1"/>
      <c r="F56" s="1"/>
      <c r="G56" s="35"/>
      <c r="M56" s="181"/>
    </row>
    <row r="57" spans="1:13" ht="14.4">
      <c r="E57" s="1"/>
      <c r="F57" s="1"/>
      <c r="G57" s="35"/>
      <c r="M57" s="181"/>
    </row>
    <row r="58" spans="1:13" ht="14.4">
      <c r="E58" s="1"/>
      <c r="F58" s="1"/>
      <c r="G58" s="35"/>
      <c r="M58" s="181"/>
    </row>
    <row r="59" spans="1:13" ht="14.4">
      <c r="E59" s="1"/>
      <c r="F59" s="1"/>
      <c r="G59" s="35"/>
      <c r="M59" s="181"/>
    </row>
    <row r="60" spans="1:13" ht="14.4">
      <c r="E60" s="1"/>
      <c r="F60" s="1"/>
      <c r="G60" s="35"/>
      <c r="M60" s="181"/>
    </row>
    <row r="61" spans="1:13" ht="14.4">
      <c r="E61" s="1"/>
      <c r="F61" s="1"/>
      <c r="G61" s="35"/>
    </row>
    <row r="62" spans="1:13" ht="14.4">
      <c r="E62" s="1"/>
      <c r="F62" s="1"/>
      <c r="G62" s="35"/>
    </row>
    <row r="63" spans="1:13" ht="14.4">
      <c r="E63" s="1"/>
      <c r="F63" s="1"/>
      <c r="G63" s="35"/>
    </row>
    <row r="64" spans="1:13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E87" s="1"/>
      <c r="F87" s="1"/>
      <c r="G87" s="35"/>
    </row>
    <row r="88" spans="5:7" ht="14.4">
      <c r="E88" s="1"/>
      <c r="G88" s="35"/>
    </row>
    <row r="89" spans="5:7" ht="14.4">
      <c r="E89" s="1"/>
      <c r="G89" s="35"/>
    </row>
    <row r="90" spans="5:7" ht="14.4">
      <c r="E90" s="1"/>
      <c r="G90" s="35"/>
    </row>
    <row r="91" spans="5:7" ht="14.4">
      <c r="G91" s="36"/>
    </row>
    <row r="92" spans="5:7" ht="14.4">
      <c r="G92" s="36"/>
    </row>
    <row r="93" spans="5:7" ht="14.4">
      <c r="G93" s="36"/>
    </row>
    <row r="94" spans="5:7" ht="14.4">
      <c r="G94" s="36"/>
    </row>
    <row r="95" spans="5:7" ht="14.4">
      <c r="G95" s="36"/>
    </row>
  </sheetData>
  <protectedRanges>
    <protectedRange sqref="F7 M7" name="Range1"/>
  </protectedRanges>
  <mergeCells count="6">
    <mergeCell ref="B18:C18"/>
    <mergeCell ref="F1:H1"/>
    <mergeCell ref="A2:M2"/>
    <mergeCell ref="E3:F3"/>
    <mergeCell ref="B7:C7"/>
    <mergeCell ref="I7:J7"/>
  </mergeCells>
  <pageMargins left="0.7" right="0.7" top="0.75" bottom="0.75" header="0.3" footer="0.3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6">
    <tabColor rgb="FFFFFF00"/>
    <pageSetUpPr fitToPage="1"/>
  </sheetPr>
  <dimension ref="A1:O95"/>
  <sheetViews>
    <sheetView topLeftCell="A9" zoomScale="81" zoomScaleNormal="81" workbookViewId="0">
      <selection activeCell="M45" sqref="M45"/>
    </sheetView>
  </sheetViews>
  <sheetFormatPr defaultColWidth="9" defaultRowHeight="23.25" customHeight="1"/>
  <cols>
    <col min="1" max="1" width="5.33203125" style="1" customWidth="1"/>
    <col min="2" max="2" width="21.5546875" style="1" customWidth="1"/>
    <col min="3" max="3" width="20.5546875" style="1" customWidth="1"/>
    <col min="4" max="4" width="13.44140625" style="1" customWidth="1"/>
    <col min="5" max="5" width="18.6640625" style="2" customWidth="1"/>
    <col min="6" max="6" width="17" style="2" customWidth="1"/>
    <col min="7" max="7" width="1" style="1" customWidth="1"/>
    <col min="8" max="8" width="4.44140625" style="1" customWidth="1"/>
    <col min="9" max="10" width="22.33203125" style="1" customWidth="1"/>
    <col min="11" max="11" width="15.5546875" style="1" customWidth="1"/>
    <col min="12" max="12" width="16.33203125" style="1" customWidth="1"/>
    <col min="13" max="13" width="17.33203125" style="1" customWidth="1"/>
    <col min="14" max="14" width="8.6640625" style="1" customWidth="1"/>
    <col min="15" max="15" width="19.6640625" style="1" customWidth="1"/>
    <col min="16" max="16384" width="9" style="1"/>
  </cols>
  <sheetData>
    <row r="1" spans="1:15" ht="66" customHeight="1">
      <c r="A1" s="662"/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tr">
        <f>LEFT(VLOOKUP("A*",ROSTER!P24:P70,1,0),4)</f>
        <v>A873</v>
      </c>
      <c r="C3" s="7"/>
      <c r="D3" s="8"/>
      <c r="E3" s="666">
        <f>ROSTER!P24</f>
        <v>46155</v>
      </c>
      <c r="F3" s="666"/>
      <c r="G3" s="9"/>
      <c r="I3" s="18" t="s">
        <v>260</v>
      </c>
      <c r="J3" s="19" t="s">
        <v>42</v>
      </c>
      <c r="K3" s="20" t="s">
        <v>258</v>
      </c>
      <c r="L3" s="34" t="str">
        <f>INDEX(ROSTER!$AL$25:$AL$211,MATCH(J3,ROSTER!$B$25:$B$150,0),1)</f>
        <v>0973339492</v>
      </c>
    </row>
    <row r="4" spans="1:15" ht="15.6">
      <c r="A4" s="11"/>
      <c r="B4" s="12" t="s">
        <v>257</v>
      </c>
      <c r="C4" s="13" t="str">
        <f>INDEX(ROSTER!$B$25:$B$150,MATCH("*FM*",ROSTER!P$25:P$227,0),1)</f>
        <v>Lê Thanh Hải</v>
      </c>
      <c r="D4" s="14" t="s">
        <v>258</v>
      </c>
      <c r="E4" s="15" t="str">
        <f>INDEX(ROSTER!$AL$25:$AL$211,MATCH(C4,ROSTER!$B$25:$B$150,0),1)</f>
        <v>0979690783</v>
      </c>
      <c r="F4" s="21" t="s">
        <v>259</v>
      </c>
      <c r="G4" s="16"/>
      <c r="H4" s="17"/>
      <c r="I4" s="18" t="s">
        <v>260</v>
      </c>
      <c r="J4" s="19" t="str">
        <f>INDEX(ROSTER!$B$25:$B$150,MATCH("*TE*",ROSTER!P$25:P$227,0),1)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5.6">
      <c r="A5" s="11"/>
      <c r="B5" s="18" t="s">
        <v>262</v>
      </c>
      <c r="C5" s="13" t="str">
        <f>INDEX(ROSTER!$B$25:$B$150,MATCH("*QC*",ROSTER!P$25:P$227,0),1)</f>
        <v>Trần Phương</v>
      </c>
      <c r="D5" s="20" t="s">
        <v>258</v>
      </c>
      <c r="E5" s="15">
        <f>INDEX(ROSTER!$AL$25:$AL$211,MATCH(C5,ROSTER!$B$25:$B$150,0),1)</f>
        <v>84986222241</v>
      </c>
      <c r="F5" s="21"/>
      <c r="G5" s="16"/>
      <c r="H5" s="17"/>
      <c r="I5" s="18" t="s">
        <v>263</v>
      </c>
      <c r="J5" s="19" t="str">
        <f>INDEX(ROSTER!$B$25:$B$150,MATCH("*PPC*",ROSTER!P$25:P$227,0),1)</f>
        <v>Trần Hoàng Nhung</v>
      </c>
      <c r="K5" s="20" t="s">
        <v>258</v>
      </c>
      <c r="L5" s="34" t="str">
        <f>INDEX(ROSTER!$AL$25:$AL$211,MATCH(J5,ROSTER!$B$25:$B$150,0),1)</f>
        <v>0906852989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$B$3&amp;"-128"</f>
        <v>A873-128</v>
      </c>
      <c r="C7" s="661"/>
      <c r="D7" s="27"/>
      <c r="E7" s="27"/>
      <c r="F7" s="28"/>
      <c r="G7" s="29"/>
      <c r="H7" s="26"/>
      <c r="I7" s="660" t="str">
        <f>$B$3&amp;"-34"</f>
        <v>A873-34</v>
      </c>
      <c r="J7" s="661"/>
      <c r="K7" s="30"/>
      <c r="L7" s="30"/>
      <c r="M7" s="28"/>
      <c r="O7" s="43" t="s">
        <v>261</v>
      </c>
    </row>
    <row r="8" spans="1:15" ht="14.4">
      <c r="A8" s="44">
        <f>IF(B8="","",ROW(A1))</f>
        <v>1</v>
      </c>
      <c r="B8" s="44" t="str" cm="1">
        <f t="array" ref="B8">IFERROR(INDEX(ROSTER!$B$24:$B$150,MATCH(1,INDEX(($B$7=ROSTER!P$24:P$150)*(COUNTIFS(B$7:B7,ROSTER!$B$24:$B$150)=0),0,1),0),1),"")</f>
        <v>Hoàng Sơn Hà</v>
      </c>
      <c r="C8" s="44" t="str">
        <f>IFERROR(INDEX(ROSTER!$C$24:$C$150,MATCH($B8,ROSTER!$B$24:$B$150,0),1),"")</f>
        <v>VAE00725</v>
      </c>
      <c r="D8" s="44" t="str">
        <f>IFERROR(INDEX(ROSTER!$AK$23:$AK$134,MATCH($B8,ROSTER!$B$23:$B$150,0),1),"")</f>
        <v>B1 787</v>
      </c>
      <c r="E8" s="44" t="str">
        <f>IFERROR(INDEX(ROSTER!$AL$23:$AL$134,MATCH($B8,ROSTER!$B$23:$B$150,0),1),"")</f>
        <v>0904321509</v>
      </c>
      <c r="F8" s="45" t="s">
        <v>270</v>
      </c>
      <c r="G8" s="29"/>
      <c r="H8" s="45">
        <f>IF(I8="","",ROW(A1))</f>
        <v>1</v>
      </c>
      <c r="I8" s="45" t="str" cm="1">
        <f t="array" ref="I8">IFERROR(INDEX(ROSTER!$B$24:$B$150,MATCH(1,INDEX(($I$7=ROSTER!P$24:P$150)*(COUNTIFS(I$7:I7,ROSTER!$B$24:$B$150)=0),0,1),0),1),"")</f>
        <v>Phạm Ngọc Anh</v>
      </c>
      <c r="J8" s="45" t="str">
        <f>IFERROR(INDEX(ROSTER!$C$24:$C$150,MATCH($I8,ROSTER!$B$24:$B$150,0),1),"")</f>
        <v>VAE01348</v>
      </c>
      <c r="K8" s="45" t="str">
        <f>IFERROR(INDEX(ROSTER!$AK$23:$AK$134,MATCH($I8,ROSTER!$B$23:$B$150,0),1),"")</f>
        <v>B1 787</v>
      </c>
      <c r="L8" s="45" t="str">
        <f>IFERROR(INDEX(ROSTER!$AL$23:$AL$134,MATCH($I8,ROSTER!$B$23:$B$150,0),1),"")</f>
        <v>0902153933</v>
      </c>
      <c r="M8" s="334" t="s">
        <v>641</v>
      </c>
      <c r="O8" s="31" t="s">
        <v>270</v>
      </c>
    </row>
    <row r="9" spans="1:15" ht="14.85" customHeight="1">
      <c r="A9" s="44">
        <f t="shared" ref="A9:A16" si="0">IF(B9="","",ROW(A2))</f>
        <v>2</v>
      </c>
      <c r="B9" s="44" t="str" cm="1">
        <f t="array" ref="B9">IFERROR(INDEX(ROSTER!$B$24:$B$150,MATCH(1,INDEX(($B$7=ROSTER!P$24:P$150)*(COUNTIFS(B$7:B8,ROSTER!$B$24:$B$150)=0),0,1),0),1),"")</f>
        <v>Phạm Minh Tuấn</v>
      </c>
      <c r="C9" s="44" t="str">
        <f>IFERROR(INDEX(ROSTER!$C$24:$C$150,MATCH($B9,ROSTER!$B$24:$B$150,0),1),"")</f>
        <v>VAE00763</v>
      </c>
      <c r="D9" s="44" t="str">
        <f>IFERROR(INDEX(ROSTER!$AK$23:$AK$134,MATCH($B9,ROSTER!$B$23:$B$150,0),1),"")</f>
        <v>QM 787</v>
      </c>
      <c r="E9" s="44" t="str">
        <f>IFERROR(INDEX(ROSTER!$AL$23:$AL$134,MATCH($B9,ROSTER!$B$23:$B$150,0),1),"")</f>
        <v>0903128278</v>
      </c>
      <c r="F9" s="45"/>
      <c r="G9" s="29"/>
      <c r="H9" s="45">
        <f t="shared" ref="H9:H10" si="1">IF(I9="","",ROW(A2))</f>
        <v>2</v>
      </c>
      <c r="I9" s="45" t="str" cm="1">
        <f t="array" ref="I9">IFERROR(INDEX(ROSTER!$B$24:$B$150,MATCH(1,INDEX(($I$7=ROSTER!P$24:P$150)*(COUNTIFS(I$7:I8,ROSTER!$B$24:$B$150)=0),0,1),0),1),"")</f>
        <v>Dương Viết Trìu</v>
      </c>
      <c r="J9" s="45" t="str">
        <f>IFERROR(INDEX(ROSTER!$C$24:$C$150,MATCH($I9,ROSTER!$B$24:$B$150,0),1),"")</f>
        <v>VAE03250</v>
      </c>
      <c r="K9" s="45" t="str">
        <f>IFERROR(INDEX(ROSTER!$AK$23:$AK$134,MATCH($I9,ROSTER!$B$23:$B$150,0),1),"")</f>
        <v>B1 B787/A321</v>
      </c>
      <c r="L9" s="45" t="str">
        <f>IFERROR(INDEX(ROSTER!$AL$23:$AL$134,MATCH($I9,ROSTER!$B$23:$B$150,0),1),"")</f>
        <v>0983990518</v>
      </c>
      <c r="M9" s="45" t="s">
        <v>278</v>
      </c>
      <c r="O9" s="31" t="s">
        <v>271</v>
      </c>
    </row>
    <row r="10" spans="1:15" ht="14.85" customHeight="1">
      <c r="A10" s="44">
        <f t="shared" si="0"/>
        <v>3</v>
      </c>
      <c r="B10" s="44" t="str" cm="1">
        <f t="array" ref="B10">IFERROR(INDEX(ROSTER!$B$24:$B$150,MATCH(1,INDEX(($B$7=ROSTER!P$24:P$150)*(COUNTIFS(B$7:B9,ROSTER!$B$24:$B$150)=0),0,1),0),1),"")</f>
        <v>Phạm Hùng</v>
      </c>
      <c r="C10" s="44" t="str">
        <f>IFERROR(INDEX(ROSTER!$C$24:$C$150,MATCH($B10,ROSTER!$B$24:$B$150,0),1),"")</f>
        <v>VAE01771</v>
      </c>
      <c r="D10" s="44" t="str">
        <f>IFERROR(INDEX(ROSTER!$AK$23:$AK$134,MATCH($B10,ROSTER!$B$23:$B$150,0),1),"")</f>
        <v>QM AF</v>
      </c>
      <c r="E10" s="44" t="str">
        <f>IFERROR(INDEX(ROSTER!$AL$23:$AL$134,MATCH($B10,ROSTER!$B$23:$B$150,0),1),"")</f>
        <v>0908489886</v>
      </c>
      <c r="F10" s="44"/>
      <c r="G10" s="29"/>
      <c r="H10" s="45">
        <f t="shared" si="1"/>
        <v>3</v>
      </c>
      <c r="I10" s="45" t="str" cm="1">
        <f t="array" ref="I10">IFERROR(INDEX(ROSTER!$B$24:$B$150,MATCH(1,INDEX(($I$7=ROSTER!P$24:P$150)*(COUNTIFS(I$7:I9,ROSTER!$B$24:$B$150)=0),0,1),0),1),"")</f>
        <v>Đoàn Mạnh Quyết</v>
      </c>
      <c r="J10" s="45" t="str">
        <f>IFERROR(INDEX(ROSTER!$C$24:$C$150,MATCH($I10,ROSTER!$B$24:$B$150,0),1),"")</f>
        <v>VAE00521</v>
      </c>
      <c r="K10" s="45" t="str">
        <f>IFERROR(INDEX(ROSTER!$AK$23:$AK$134,MATCH($I10,ROSTER!$B$23:$B$150,0),1),"")</f>
        <v>QM 787</v>
      </c>
      <c r="L10" s="45" t="str">
        <f>IFERROR(INDEX(ROSTER!$AL$23:$AL$134,MATCH($I10,ROSTER!$B$23:$B$150,0),1),"")</f>
        <v>0979789920</v>
      </c>
      <c r="M10" s="44"/>
      <c r="O10" s="31" t="s">
        <v>272</v>
      </c>
    </row>
    <row r="11" spans="1:15" ht="14.85" customHeight="1">
      <c r="A11" s="44">
        <f t="shared" si="0"/>
        <v>4</v>
      </c>
      <c r="B11" s="44" t="str" cm="1">
        <f t="array" ref="B11">IFERROR(INDEX(ROSTER!$B$24:$B$150,MATCH(1,INDEX(($B$7=ROSTER!P$24:P$150)*(COUNTIFS(B$7:B10,ROSTER!$B$24:$B$150)=0),0,1),0),1),"")</f>
        <v>Vũ Tuấn Tú</v>
      </c>
      <c r="C11" s="44" t="str">
        <f>IFERROR(INDEX(ROSTER!$C$24:$C$150,MATCH($B11,ROSTER!$B$24:$B$150,0),1),"")</f>
        <v>VAE03602</v>
      </c>
      <c r="D11" s="44" t="str">
        <f>IFERROR(INDEX(ROSTER!$AK$23:$AK$134,MATCH($B11,ROSTER!$B$23:$B$150,0),1),"")</f>
        <v>QM AF</v>
      </c>
      <c r="E11" s="44" t="str">
        <f>IFERROR(INDEX(ROSTER!$AL$23:$AL$134,MATCH($B11,ROSTER!$B$23:$B$150,0),1),"")</f>
        <v>0774768007</v>
      </c>
      <c r="F11" s="44"/>
      <c r="G11" s="29"/>
      <c r="H11" s="45">
        <f t="shared" ref="H11:H16" si="2">IF(I11="","",ROW(A4))</f>
        <v>4</v>
      </c>
      <c r="I11" s="45" t="str" cm="1">
        <f t="array" ref="I11">IFERROR(INDEX(ROSTER!$B$24:$B$150,MATCH(1,INDEX(($I$7=ROSTER!P$24:P$150)*(COUNTIFS(I$7:I10,ROSTER!$B$24:$B$150)=0),0,1),0),1),"")</f>
        <v>Lê Hà Vinh</v>
      </c>
      <c r="J11" s="45" t="str">
        <f>IFERROR(INDEX(ROSTER!$C$24:$C$150,MATCH($I11,ROSTER!$B$24:$B$150,0),1),"")</f>
        <v>VAE03603</v>
      </c>
      <c r="K11" s="45" t="str">
        <f>IFERROR(INDEX(ROSTER!$AK$23:$AK$134,MATCH($I11,ROSTER!$B$23:$B$150,0),1),"")</f>
        <v>QM PP</v>
      </c>
      <c r="L11" s="45" t="str">
        <f>IFERROR(INDEX(ROSTER!$AL$23:$AL$134,MATCH($I11,ROSTER!$B$23:$B$150,0),1),"")</f>
        <v>0963322827</v>
      </c>
      <c r="M11" s="45" t="s">
        <v>274</v>
      </c>
      <c r="O11" s="31"/>
    </row>
    <row r="12" spans="1:15" ht="14.85" customHeight="1">
      <c r="A12" s="44">
        <f t="shared" si="0"/>
        <v>5</v>
      </c>
      <c r="B12" s="44" t="str" cm="1">
        <f t="array" ref="B12">IFERROR(INDEX(ROSTER!$B$24:$B$150,MATCH(1,INDEX(($B$7=ROSTER!P$24:P$150)*(COUNTIFS(B$7:B11,ROSTER!$B$24:$B$150)=0),0,1),0),1),"")</f>
        <v>Nguyễn Phan Hoàng Long</v>
      </c>
      <c r="C12" s="44" t="str">
        <f>IFERROR(INDEX(ROSTER!$C$24:$C$150,MATCH($B12,ROSTER!$B$24:$B$150,0),1),"")</f>
        <v>VAE03596</v>
      </c>
      <c r="D12" s="44" t="str">
        <f>IFERROR(INDEX(ROSTER!$AK$23:$AK$134,MATCH($B12,ROSTER!$B$23:$B$150,0),1),"")</f>
        <v>QM AF</v>
      </c>
      <c r="E12" s="44" t="str">
        <f>IFERROR(INDEX(ROSTER!$AL$23:$AL$134,MATCH($B12,ROSTER!$B$23:$B$150,0),1),"")</f>
        <v>0967103203</v>
      </c>
      <c r="F12" s="45"/>
      <c r="G12" s="29"/>
      <c r="H12" s="45">
        <f t="shared" si="2"/>
        <v>5</v>
      </c>
      <c r="I12" s="45" t="str" cm="1">
        <f t="array" ref="I12">IFERROR(INDEX(ROSTER!$B$24:$B$150,MATCH(1,INDEX(($I$7=ROSTER!P$24:P$150)*(COUNTIFS(I$7:I11,ROSTER!$B$24:$B$150)=0),0,1),0),1),"")</f>
        <v>Nguyễn Ngọc Đức</v>
      </c>
      <c r="J12" s="45" t="str">
        <f>IFERROR(INDEX(ROSTER!$C$24:$C$150,MATCH($I12,ROSTER!$B$24:$B$150,0),1),"")</f>
        <v>VAE04023</v>
      </c>
      <c r="K12" s="45" t="str">
        <f>IFERROR(INDEX(ROSTER!$AK$23:$AK$134,MATCH($I12,ROSTER!$B$23:$B$150,0),1),"")</f>
        <v>MECH</v>
      </c>
      <c r="L12" s="45" t="str">
        <f>IFERROR(INDEX(ROSTER!$AL$23:$AL$134,MATCH($I12,ROSTER!$B$23:$B$150,0),1),"")</f>
        <v>0825070997</v>
      </c>
      <c r="M12" s="44" t="s">
        <v>309</v>
      </c>
      <c r="O12" s="31"/>
    </row>
    <row r="13" spans="1:15" ht="14.85" customHeight="1">
      <c r="A13" s="44">
        <f t="shared" si="0"/>
        <v>6</v>
      </c>
      <c r="B13" s="44" t="str" cm="1">
        <f t="array" ref="B13">IFERROR(INDEX(ROSTER!$B$24:$B$150,MATCH(1,INDEX(($B$7=ROSTER!P$24:P$150)*(COUNTIFS(B$7:B12,ROSTER!$B$24:$B$150)=0),0,1),0),1),"")</f>
        <v>Vũ Quang Vinh</v>
      </c>
      <c r="C13" s="44" t="str">
        <f>IFERROR(INDEX(ROSTER!$C$24:$C$150,MATCH($B13,ROSTER!$B$24:$B$150,0),1),"")</f>
        <v>VAE03617</v>
      </c>
      <c r="D13" s="44" t="str">
        <f>IFERROR(INDEX(ROSTER!$AK$23:$AK$134,MATCH($B13,ROSTER!$B$23:$B$150,0),1),"")</f>
        <v>QM AF</v>
      </c>
      <c r="E13" s="44" t="str">
        <f>IFERROR(INDEX(ROSTER!$AL$23:$AL$134,MATCH($B13,ROSTER!$B$23:$B$150,0),1),"")</f>
        <v>0773781627</v>
      </c>
      <c r="F13" s="45"/>
      <c r="G13" s="29"/>
      <c r="H13" s="45">
        <f t="shared" si="2"/>
        <v>6</v>
      </c>
      <c r="I13" s="45" t="str" cm="1">
        <f t="array" ref="I13">IFERROR(INDEX(ROSTER!$B$24:$B$150,MATCH(1,INDEX(($I$7=ROSTER!P$24:P$150)*(COUNTIFS(I$7:I12,ROSTER!$B$24:$B$150)=0),0,1),0),1),"")</f>
        <v>Dương Minh Tuấn</v>
      </c>
      <c r="J13" s="45" t="str">
        <f>IFERROR(INDEX(ROSTER!$C$24:$C$150,MATCH($I13,ROSTER!$B$24:$B$150,0),1),"")</f>
        <v>VAE04035</v>
      </c>
      <c r="K13" s="45" t="str">
        <f>IFERROR(INDEX(ROSTER!$AK$23:$AK$134,MATCH($I13,ROSTER!$B$23:$B$150,0),1),"")</f>
        <v>MECH</v>
      </c>
      <c r="L13" s="45" t="str">
        <f>IFERROR(INDEX(ROSTER!$AL$23:$AL$134,MATCH($I13,ROSTER!$B$23:$B$150,0),1),"")</f>
        <v>0938930981</v>
      </c>
      <c r="M13" s="334" t="s">
        <v>641</v>
      </c>
      <c r="O13" s="31"/>
    </row>
    <row r="14" spans="1:15" ht="14.85" customHeight="1">
      <c r="A14" s="44">
        <f t="shared" si="0"/>
        <v>7</v>
      </c>
      <c r="B14" s="44" t="str" cm="1">
        <f t="array" ref="B14">IFERROR(INDEX(ROSTER!$B$24:$B$150,MATCH(1,INDEX(($B$7=ROSTER!P$24:P$150)*(COUNTIFS(B$7:B13,ROSTER!$B$24:$B$150)=0),0,1),0),1),"")</f>
        <v>Trương Vũ Chung</v>
      </c>
      <c r="C14" s="44" t="str">
        <f>IFERROR(INDEX(ROSTER!$C$24:$C$150,MATCH($B14,ROSTER!$B$24:$B$150,0),1),"")</f>
        <v>VAE04026</v>
      </c>
      <c r="D14" s="44" t="str">
        <f>IFERROR(INDEX(ROSTER!$AK$23:$AK$134,MATCH($B14,ROSTER!$B$23:$B$150,0),1),"")</f>
        <v>MECH</v>
      </c>
      <c r="E14" s="44" t="str">
        <f>IFERROR(INDEX(ROSTER!$AL$23:$AL$134,MATCH($B14,ROSTER!$B$23:$B$150,0),1),"")</f>
        <v>0394163748</v>
      </c>
      <c r="F14" s="45" t="s">
        <v>274</v>
      </c>
      <c r="G14" s="29"/>
      <c r="H14" s="45">
        <f t="shared" si="2"/>
        <v>7</v>
      </c>
      <c r="I14" s="45" t="str" cm="1">
        <f t="array" ref="I14">IFERROR(INDEX(ROSTER!$B$24:$B$150,MATCH(1,INDEX(($I$7=ROSTER!P$24:P$150)*(COUNTIFS(I$7:I13,ROSTER!$B$24:$B$150)=0),0,1),0),1),"")</f>
        <v>Phạm Xuân Tùng</v>
      </c>
      <c r="J14" s="45" t="str">
        <f>IFERROR(INDEX(ROSTER!$C$24:$C$150,MATCH($I14,ROSTER!$B$24:$B$150,0),1),"")</f>
        <v>VAE04204</v>
      </c>
      <c r="K14" s="45" t="str">
        <f>IFERROR(INDEX(ROSTER!$AK$23:$AK$134,MATCH($I14,ROSTER!$B$23:$B$150,0),1),"")</f>
        <v>MECH</v>
      </c>
      <c r="L14" s="45" t="str">
        <f>IFERROR(INDEX(ROSTER!$AL$23:$AL$134,MATCH($I14,ROSTER!$B$23:$B$150,0),1),"")</f>
        <v>0328230801</v>
      </c>
      <c r="M14" s="44" t="s">
        <v>309</v>
      </c>
      <c r="O14" s="31"/>
    </row>
    <row r="15" spans="1:15" ht="14.85" customHeight="1">
      <c r="A15" s="44">
        <f t="shared" si="0"/>
        <v>8</v>
      </c>
      <c r="B15" s="44" t="str" cm="1">
        <f t="array" ref="B15">IFERROR(INDEX(ROSTER!$B$24:$B$150,MATCH(1,INDEX(($B$7=ROSTER!P$24:P$150)*(COUNTIFS(B$7:B14,ROSTER!$B$24:$B$150)=0),0,1),0),1),"")</f>
        <v>Lê Trần Thiên Cương</v>
      </c>
      <c r="C15" s="44" t="str">
        <f>IFERROR(INDEX(ROSTER!$C$24:$C$150,MATCH($B15,ROSTER!$B$24:$B$150,0),1),"")</f>
        <v>VAE04203</v>
      </c>
      <c r="D15" s="44" t="str">
        <f>IFERROR(INDEX(ROSTER!$AK$23:$AK$134,MATCH($B15,ROSTER!$B$23:$B$150,0),1),"")</f>
        <v>MECH</v>
      </c>
      <c r="E15" s="44" t="str">
        <f>IFERROR(INDEX(ROSTER!$AL$23:$AL$134,MATCH($B15,ROSTER!$B$23:$B$150,0),1),"")</f>
        <v>0867773318</v>
      </c>
      <c r="F15" s="44" t="s">
        <v>309</v>
      </c>
      <c r="G15" s="29"/>
      <c r="H15" s="45" t="str">
        <f t="shared" si="2"/>
        <v/>
      </c>
      <c r="I15" s="45" t="str" cm="1">
        <f t="array" ref="I15">IFERROR(INDEX(ROSTER!$B$24:$B$150,MATCH(1,INDEX(($I$7=ROSTER!P$24:P$150)*(COUNTIFS(I$7:I14,ROSTER!$B$24:$B$150)=0),0,1),0),1),"")</f>
        <v/>
      </c>
      <c r="J15" s="45" t="str">
        <f>IFERROR(INDEX(ROSTER!$C$24:$C$150,MATCH($I15,ROSTER!$B$24:$B$150,0),1),"")</f>
        <v/>
      </c>
      <c r="K15" s="45" t="str">
        <f>IFERROR(INDEX(ROSTER!$AK$23:$AK$134,MATCH($I15,ROSTER!$B$23:$B$150,0),1),"")</f>
        <v/>
      </c>
      <c r="L15" s="45" t="str">
        <f>IFERROR(INDEX(ROSTER!$AL$23:$AL$134,MATCH($I15,ROSTER!$B$23:$B$150,0),1),"")</f>
        <v/>
      </c>
      <c r="M15" s="336"/>
      <c r="O15" s="31"/>
    </row>
    <row r="16" spans="1:15" ht="14.85" customHeight="1">
      <c r="A16" s="44">
        <f t="shared" si="0"/>
        <v>9</v>
      </c>
      <c r="B16" s="44" t="str" cm="1">
        <f t="array" ref="B16">IFERROR(INDEX(ROSTER!$B$24:$B$150,MATCH(1,INDEX(($B$7=ROSTER!P$24:P$150)*(COUNTIFS(B$7:B15,ROSTER!$B$24:$B$150)=0),0,1),0),1),"")</f>
        <v>Hồ Zy Đan</v>
      </c>
      <c r="C16" s="44" t="str">
        <f>IFERROR(INDEX(ROSTER!$C$24:$C$150,MATCH($B16,ROSTER!$B$24:$B$150,0),1),"")</f>
        <v>VAE04209</v>
      </c>
      <c r="D16" s="44" t="str">
        <f>IFERROR(INDEX(ROSTER!$AK$23:$AK$134,MATCH($B16,ROSTER!$B$23:$B$150,0),1),"")</f>
        <v>MECH</v>
      </c>
      <c r="E16" s="44" t="str">
        <f>IFERROR(INDEX(ROSTER!$AL$23:$AL$134,MATCH($B16,ROSTER!$B$23:$B$150,0),1),"")</f>
        <v>0348081971</v>
      </c>
      <c r="F16" s="44" t="s">
        <v>309</v>
      </c>
      <c r="G16" s="29"/>
      <c r="H16" s="45" t="str">
        <f t="shared" si="2"/>
        <v/>
      </c>
      <c r="I16" s="45" t="str" cm="1">
        <f t="array" ref="I16">IFERROR(INDEX(ROSTER!$B$24:$B$150,MATCH(1,INDEX(($I$7=ROSTER!P$24:P$150)*(COUNTIFS(I$7:I15,ROSTER!$B$24:$B$150)=0),0,1),0),1),"")</f>
        <v/>
      </c>
      <c r="J16" s="45" t="str">
        <f>IFERROR(INDEX(ROSTER!$C$24:$C$150,MATCH($I16,ROSTER!$B$24:$B$150,0),1),"")</f>
        <v/>
      </c>
      <c r="K16" s="45" t="str">
        <f>IFERROR(INDEX(ROSTER!$AK$23:$AK$134,MATCH($I16,ROSTER!$B$23:$B$150,0),1),"")</f>
        <v/>
      </c>
      <c r="L16" s="45" t="str">
        <f>IFERROR(INDEX(ROSTER!$AL$23:$AL$134,MATCH($I16,ROSTER!$B$23:$B$150,0),1),"")</f>
        <v/>
      </c>
      <c r="M16" s="45"/>
      <c r="O16" s="31" t="s">
        <v>273</v>
      </c>
    </row>
    <row r="17" spans="1:15" ht="14.85" customHeight="1">
      <c r="A17" s="44" t="str">
        <f>IF(B17="","",ROW(A11))</f>
        <v/>
      </c>
      <c r="B17" s="44" t="str" cm="1">
        <f t="array" ref="B17">IFERROR(INDEX(ROSTER!$B$24:$B$150,MATCH(1,INDEX(($B$7=ROSTER!P$24:P$150)*(COUNTIFS(B$7:B16,ROSTER!$B$24:$B$150)=0),0,1),0),1),"")</f>
        <v/>
      </c>
      <c r="C17" s="44" t="str">
        <f>IFERROR(INDEX(ROSTER!$C$24:$C$150,MATCH($B17,ROSTER!$B$24:$B$150,0),1),"")</f>
        <v/>
      </c>
      <c r="D17" s="44" t="str">
        <f>IFERROR(INDEX(ROSTER!$AK$23:$AK$134,MATCH($B17,ROSTER!$B$23:$B$150,0),1),"")</f>
        <v/>
      </c>
      <c r="E17" s="44" t="str">
        <f>IFERROR(INDEX(ROSTER!$AL$23:$AL$134,MATCH($B17,ROSTER!$B$23:$B$150,0),1),"")</f>
        <v/>
      </c>
      <c r="F17" s="44"/>
      <c r="G17" s="29"/>
      <c r="H17" s="45"/>
      <c r="I17" s="660" t="str">
        <f>$B$3&amp;"-567"</f>
        <v>A873-567</v>
      </c>
      <c r="J17" s="661"/>
      <c r="K17" s="45" t="str">
        <f>IFERROR(INDEX(ROSTER!$AK$23:$AK$134,MATCH($I17,ROSTER!$B$23:$B$150,0),1),"")</f>
        <v/>
      </c>
      <c r="L17" s="45" t="str">
        <f>IFERROR(INDEX(ROSTER!$AL$23:$AL$134,MATCH($I17,ROSTER!$B$23:$B$150,0),1),"")</f>
        <v/>
      </c>
      <c r="M17" s="44"/>
      <c r="O17" s="31"/>
    </row>
    <row r="18" spans="1:15" ht="14.85" customHeight="1">
      <c r="A18" s="44" t="str">
        <f>IF(B18="","",ROW(A12))</f>
        <v/>
      </c>
      <c r="B18" s="44" t="str" cm="1">
        <f t="array" ref="B18">IFERROR(INDEX(ROSTER!$B$24:$B$150,MATCH(1,INDEX(($B$7=ROSTER!P$24:P$150)*(COUNTIFS(B$7:B17,ROSTER!$B$24:$B$150)=0),0,1),0),1),"")</f>
        <v/>
      </c>
      <c r="C18" s="44" t="str">
        <f>IFERROR(INDEX(ROSTER!$C$24:$C$150,MATCH($B18,ROSTER!$B$24:$B$150,0),1),"")</f>
        <v/>
      </c>
      <c r="D18" s="44" t="str">
        <f>IFERROR(INDEX(ROSTER!$AK$23:$AK$134,MATCH($B18,ROSTER!$B$23:$B$150,0),1),"")</f>
        <v/>
      </c>
      <c r="E18" s="44" t="str">
        <f>IFERROR(INDEX(ROSTER!$AL$23:$AL$134,MATCH($B18,ROSTER!$B$23:$B$150,0),1),"")</f>
        <v/>
      </c>
      <c r="F18" s="44"/>
      <c r="G18" s="29"/>
      <c r="H18" s="45">
        <f t="shared" ref="H18:H24" si="3">IF(I18="","",ROW(A1))</f>
        <v>1</v>
      </c>
      <c r="I18" s="45" t="str" cm="1">
        <f t="array" ref="I18">IFERROR(INDEX(ROSTER!$B$24:$B$150,MATCH(1,INDEX(($I$17=ROSTER!P$24:P$150)*(COUNTIFS(I$7:I17,ROSTER!$B$24:$B$150)=0),0,1),0),1),"")</f>
        <v>Hứa Quang Trung</v>
      </c>
      <c r="J18" s="45" t="str">
        <f>IFERROR(INDEX(ROSTER!$C$24:$C$150,MATCH($I18,ROSTER!$B$24:$B$150,0),1),"")</f>
        <v>VAE02481</v>
      </c>
      <c r="K18" s="45" t="str">
        <f>IFERROR(INDEX(ROSTER!$AK$23:$AK$134,MATCH($I18,ROSTER!$B$23:$B$150,0),1),"")</f>
        <v>B1 B787/A321</v>
      </c>
      <c r="L18" s="45" t="str">
        <f>IFERROR(INDEX(ROSTER!$AL$23:$AL$134,MATCH($I18,ROSTER!$B$23:$B$150,0),1),"")</f>
        <v>0937387889</v>
      </c>
      <c r="M18" s="45" t="s">
        <v>666</v>
      </c>
      <c r="O18" s="31"/>
    </row>
    <row r="19" spans="1:15" ht="14.85" customHeight="1">
      <c r="A19" s="44"/>
      <c r="B19" s="660" t="str">
        <f>$B$3&amp;"-AVI"</f>
        <v>A873-AVI</v>
      </c>
      <c r="C19" s="661"/>
      <c r="D19" s="44" t="str">
        <f>IFERROR(INDEX(ROSTER!$AK$23:$AK$134,MATCH($B19,ROSTER!$B$23:$B$150,0),1),"")</f>
        <v/>
      </c>
      <c r="E19" s="44" t="str">
        <f>IFERROR(INDEX(ROSTER!$AL$23:$AL$134,MATCH($B19,ROSTER!$B$23:$B$150,0),1),"")</f>
        <v/>
      </c>
      <c r="F19" s="44"/>
      <c r="G19" s="29"/>
      <c r="H19" s="45">
        <f t="shared" si="3"/>
        <v>2</v>
      </c>
      <c r="I19" s="45" t="str" cm="1">
        <f t="array" ref="I19">IFERROR(INDEX(ROSTER!$B$24:$B$150,MATCH(1,INDEX(($I$17=ROSTER!P$24:P$150)*(COUNTIFS(I$7:I18,ROSTER!$B$24:$B$150)=0),0,1),0),1),"")</f>
        <v>Võ Tiến Dũng</v>
      </c>
      <c r="J19" s="45" t="str">
        <f>IFERROR(INDEX(ROSTER!$C$24:$C$150,MATCH($I19,ROSTER!$B$24:$B$150,0),1),"")</f>
        <v>VAE00749</v>
      </c>
      <c r="K19" s="45" t="str">
        <f>IFERROR(INDEX(ROSTER!$AK$23:$AK$134,MATCH($I19,ROSTER!$B$23:$B$150,0),1),"")</f>
        <v>QM 787</v>
      </c>
      <c r="L19" s="45" t="str">
        <f>IFERROR(INDEX(ROSTER!$AL$23:$AL$134,MATCH($I19,ROSTER!$B$23:$B$150,0),1),"")</f>
        <v>0375121297</v>
      </c>
      <c r="M19" s="44"/>
      <c r="O19" s="31"/>
    </row>
    <row r="20" spans="1:15" ht="14.85" customHeight="1">
      <c r="A20" s="44">
        <f>IF(B20="","",ROW(A1))</f>
        <v>1</v>
      </c>
      <c r="B20" s="44" t="str" cm="1">
        <f t="array" ref="B20">IFERROR(INDEX(ROSTER!$B$24:$B$150,MATCH(1,INDEX(($B$19=ROSTER!P$24:P$150)*(COUNTIFS(B$7:B19,ROSTER!$B$24:$B$150)=0),0,1),0),1),"")</f>
        <v>Phạm Hồng Quân</v>
      </c>
      <c r="C20" s="44" t="str">
        <f>IFERROR(INDEX(ROSTER!$C$24:$C$150,MATCH($B20,ROSTER!$B$24:$B$150,0),1),"")</f>
        <v>VAE01301</v>
      </c>
      <c r="D20" s="44" t="str">
        <f>IFERROR(INDEX(ROSTER!$AK$23:$AK$134,MATCH($B20,ROSTER!$B$23:$B$150,0),1),"")</f>
        <v>B2 787</v>
      </c>
      <c r="E20" s="44" t="str">
        <f>IFERROR(INDEX(ROSTER!$AL$23:$AL$134,MATCH($B20,ROSTER!$B$23:$B$150,0),1),"")</f>
        <v>0983173064</v>
      </c>
      <c r="F20" s="45" t="s">
        <v>270</v>
      </c>
      <c r="G20" s="29"/>
      <c r="H20" s="45">
        <f t="shared" si="3"/>
        <v>3</v>
      </c>
      <c r="I20" s="45" t="str" cm="1">
        <f t="array" ref="I20">IFERROR(INDEX(ROSTER!$B$24:$B$150,MATCH(1,INDEX(($I$17=ROSTER!P$24:P$150)*(COUNTIFS(I$7:I19,ROSTER!$B$24:$B$150)=0),0,1),0),1),"")</f>
        <v>Nguyễn Văn Thái</v>
      </c>
      <c r="J20" s="45" t="str">
        <f>IFERROR(INDEX(ROSTER!$C$24:$C$150,MATCH($I20,ROSTER!$B$24:$B$150,0),1),"")</f>
        <v>VAE03591</v>
      </c>
      <c r="K20" s="45" t="str">
        <f>IFERROR(INDEX(ROSTER!$AK$23:$AK$134,MATCH($I20,ROSTER!$B$23:$B$150,0),1),"")</f>
        <v>QM PP</v>
      </c>
      <c r="L20" s="45" t="str">
        <f>IFERROR(INDEX(ROSTER!$AL$23:$AL$134,MATCH($I20,ROSTER!$B$23:$B$150,0),1),"")</f>
        <v>0938235487</v>
      </c>
      <c r="M20" s="45"/>
      <c r="O20" s="31"/>
    </row>
    <row r="21" spans="1:15" ht="14.85" customHeight="1">
      <c r="A21" s="44">
        <f>IF(B21="","",ROW(A2))</f>
        <v>2</v>
      </c>
      <c r="B21" s="44" t="str" cm="1">
        <f t="array" ref="B21">IFERROR(INDEX(ROSTER!$B$24:$B$150,MATCH(1,INDEX(($B$19=ROSTER!P$24:P$150)*(COUNTIFS(B$7:B20,ROSTER!$B$24:$B$150)=0),0,1),0),1),"")</f>
        <v>Cù Anh Tư</v>
      </c>
      <c r="C21" s="44" t="str">
        <f>IFERROR(INDEX(ROSTER!$C$24:$C$150,MATCH($B21,ROSTER!$B$24:$B$150,0),1),"")</f>
        <v>VAE03095</v>
      </c>
      <c r="D21" s="44" t="str">
        <f>IFERROR(INDEX(ROSTER!$AK$23:$AK$134,MATCH($B21,ROSTER!$B$23:$B$150,0),1),"")</f>
        <v>QM EA</v>
      </c>
      <c r="E21" s="44" t="str">
        <f>IFERROR(INDEX(ROSTER!$AL$23:$AL$134,MATCH($B21,ROSTER!$B$23:$B$150,0),1),"")</f>
        <v>0984208181</v>
      </c>
      <c r="F21" s="45"/>
      <c r="G21" s="29"/>
      <c r="H21" s="45">
        <f t="shared" si="3"/>
        <v>4</v>
      </c>
      <c r="I21" s="45" t="str" cm="1">
        <f t="array" ref="I21">IFERROR(INDEX(ROSTER!$B$24:$B$150,MATCH(1,INDEX(($I$17=ROSTER!P$24:P$150)*(COUNTIFS(I$7:I20,ROSTER!$B$24:$B$150)=0),0,1),0),1),"")</f>
        <v>Đặng Quang Bảo</v>
      </c>
      <c r="J21" s="45" t="str">
        <f>IFERROR(INDEX(ROSTER!$C$24:$C$150,MATCH($I21,ROSTER!$B$24:$B$150,0),1),"")</f>
        <v>VAE03610</v>
      </c>
      <c r="K21" s="45" t="str">
        <f>IFERROR(INDEX(ROSTER!$AK$23:$AK$134,MATCH($I21,ROSTER!$B$23:$B$150,0),1),"")</f>
        <v>QM PP</v>
      </c>
      <c r="L21" s="45" t="str">
        <f>IFERROR(INDEX(ROSTER!$AL$23:$AL$134,MATCH($I21,ROSTER!$B$23:$B$150,0),1),"")</f>
        <v>0326718845</v>
      </c>
      <c r="M21" s="45" t="s">
        <v>274</v>
      </c>
      <c r="O21" s="31"/>
    </row>
    <row r="22" spans="1:15" ht="14.85" customHeight="1">
      <c r="A22" s="44">
        <f>IF(B22="","",ROW(A3))</f>
        <v>3</v>
      </c>
      <c r="B22" s="44" t="str" cm="1">
        <f t="array" ref="B22">IFERROR(INDEX(ROSTER!$B$24:$B$150,MATCH(1,INDEX(($B$19=ROSTER!P$24:P$150)*(COUNTIFS(B$7:B21,ROSTER!$B$24:$B$150)=0),0,1),0),1),"")</f>
        <v>Nguyễn Minh Đức</v>
      </c>
      <c r="C22" s="44" t="str">
        <f>IFERROR(INDEX(ROSTER!$C$24:$C$150,MATCH($B22,ROSTER!$B$24:$B$150,0),1),"")</f>
        <v>VAE04018</v>
      </c>
      <c r="D22" s="44" t="str">
        <f>IFERROR(INDEX(ROSTER!$AK$23:$AK$134,MATCH($B22,ROSTER!$B$23:$B$150,0),1),"")</f>
        <v xml:space="preserve">EA 787 </v>
      </c>
      <c r="E22" s="44" t="str">
        <f>IFERROR(INDEX(ROSTER!$AL$23:$AL$134,MATCH($B22,ROSTER!$B$23:$B$150,0),1),"")</f>
        <v>0907548998</v>
      </c>
      <c r="F22" s="44" t="s">
        <v>309</v>
      </c>
      <c r="G22" s="29"/>
      <c r="H22" s="45">
        <f t="shared" si="3"/>
        <v>5</v>
      </c>
      <c r="I22" s="45" t="str" cm="1">
        <f t="array" ref="I22">IFERROR(INDEX(ROSTER!$B$24:$B$150,MATCH(1,INDEX(($I$17=ROSTER!P$24:P$150)*(COUNTIFS(I$7:I21,ROSTER!$B$24:$B$150)=0),0,1),0),1),"")</f>
        <v>Nguyễn Duy Khang</v>
      </c>
      <c r="J22" s="45" t="str">
        <f>IFERROR(INDEX(ROSTER!$C$24:$C$150,MATCH($I22,ROSTER!$B$24:$B$150,0),1),"")</f>
        <v>VAE03607</v>
      </c>
      <c r="K22" s="45" t="str">
        <f>IFERROR(INDEX(ROSTER!$AK$23:$AK$134,MATCH($I22,ROSTER!$B$23:$B$150,0),1),"")</f>
        <v>QM AF</v>
      </c>
      <c r="L22" s="45" t="str">
        <f>IFERROR(INDEX(ROSTER!$AL$23:$AL$134,MATCH($I22,ROSTER!$B$23:$B$150,0),1),"")</f>
        <v>0935594624</v>
      </c>
      <c r="M22" s="44" t="s">
        <v>309</v>
      </c>
      <c r="O22" s="31"/>
    </row>
    <row r="23" spans="1:15" ht="14.85" customHeight="1">
      <c r="A23" s="44">
        <f>IF(B23="","",ROW(A4))</f>
        <v>4</v>
      </c>
      <c r="B23" s="44" t="str" cm="1">
        <f t="array" ref="B23">IFERROR(INDEX(ROSTER!$B$24:$B$150,MATCH(1,INDEX(($B$19=ROSTER!P$24:P$150)*(COUNTIFS(B$7:B22,ROSTER!$B$24:$B$150)=0),0,1),0),1),"")</f>
        <v>Nguyễn Hữu Thắng</v>
      </c>
      <c r="C23" s="44" t="str">
        <f>IFERROR(INDEX(ROSTER!$C$24:$C$150,MATCH($B23,ROSTER!$B$24:$B$150,0),1),"")</f>
        <v>VAE03620</v>
      </c>
      <c r="D23" s="44" t="str">
        <f>IFERROR(INDEX(ROSTER!$AK$23:$AK$134,MATCH($B23,ROSTER!$B$23:$B$150,0),1),"")</f>
        <v>EA 787/321</v>
      </c>
      <c r="E23" s="44" t="str">
        <f>IFERROR(INDEX(ROSTER!$AL$23:$AL$134,MATCH($B23,ROSTER!$B$23:$B$150,0),1),"")</f>
        <v>0865855733</v>
      </c>
      <c r="F23" s="45" t="s">
        <v>274</v>
      </c>
      <c r="G23" s="29"/>
      <c r="H23" s="45">
        <f t="shared" si="3"/>
        <v>6</v>
      </c>
      <c r="I23" s="45" t="str" cm="1">
        <f t="array" ref="I23">IFERROR(INDEX(ROSTER!$B$24:$B$150,MATCH(1,INDEX(($I$17=ROSTER!P$24:P$150)*(COUNTIFS(I$7:I22,ROSTER!$B$24:$B$150)=0),0,1),0),1),"")</f>
        <v>Lê Phước Thanh</v>
      </c>
      <c r="J23" s="45" t="str">
        <f>IFERROR(INDEX(ROSTER!$C$24:$C$150,MATCH($I23,ROSTER!$B$24:$B$150,0),1),"")</f>
        <v>VAE02598</v>
      </c>
      <c r="K23" s="45" t="str">
        <f>IFERROR(INDEX(ROSTER!$AK$23:$AK$134,MATCH($I23,ROSTER!$B$23:$B$150,0),1),"")</f>
        <v>MECH</v>
      </c>
      <c r="L23" s="45">
        <f>IFERROR(INDEX(ROSTER!$AL$23:$AL$134,MATCH($I23,ROSTER!$B$23:$B$150,0),1),"")</f>
        <v>0</v>
      </c>
      <c r="M23" s="44" t="s">
        <v>309</v>
      </c>
      <c r="O23" s="31" t="s">
        <v>259</v>
      </c>
    </row>
    <row r="24" spans="1:15" ht="14.85" customHeight="1">
      <c r="A24" s="44" t="str">
        <f>IF(B24="","",ROW(A5))</f>
        <v/>
      </c>
      <c r="B24" s="44" t="str" cm="1">
        <f t="array" ref="B24">IFERROR(INDEX(ROSTER!$B$24:$B$150,MATCH(1,INDEX(($B$19=ROSTER!P$24:P$150)*(COUNTIFS(B$7:B23,ROSTER!$B$24:$B$150)=0),0,1),0),1),"")</f>
        <v/>
      </c>
      <c r="C24" s="44" t="str">
        <f>IFERROR(INDEX(ROSTER!$C$24:$C$150,MATCH($B24,ROSTER!$B$24:$B$150,0),1),"")</f>
        <v/>
      </c>
      <c r="D24" s="44" t="str">
        <f>IFERROR(INDEX(ROSTER!$AK$23:$AK$134,MATCH($B24,ROSTER!$B$23:$B$150,0),1),"")</f>
        <v/>
      </c>
      <c r="E24" s="44" t="str">
        <f>IFERROR(INDEX(ROSTER!$AL$23:$AL$134,MATCH($B24,ROSTER!$B$23:$B$150,0),1),"")</f>
        <v/>
      </c>
      <c r="F24" s="44"/>
      <c r="G24" s="29"/>
      <c r="H24" s="45" t="str">
        <f t="shared" si="3"/>
        <v/>
      </c>
      <c r="I24" s="45" t="str" cm="1">
        <f t="array" ref="I24">IFERROR(INDEX(ROSTER!$B$24:$B$150,MATCH(1,INDEX(($I$17=ROSTER!P$24:P$150)*(COUNTIFS(I$7:I23,ROSTER!$B$24:$B$150)=0),0,1),0),1),"")</f>
        <v/>
      </c>
      <c r="J24" s="45" t="str">
        <f>IFERROR(INDEX(ROSTER!$C$24:$C$150,MATCH($I24,ROSTER!$B$24:$B$150,0),1),"")</f>
        <v/>
      </c>
      <c r="K24" s="45" t="str">
        <f>IFERROR(INDEX(ROSTER!$AK$23:$AK$134,MATCH($I24,ROSTER!$B$23:$B$150,0),1),"")</f>
        <v/>
      </c>
      <c r="L24" s="45" t="str">
        <f>IFERROR(INDEX(ROSTER!$AL$23:$AL$134,MATCH($I24,ROSTER!$B$23:$B$150,0),1),"")</f>
        <v/>
      </c>
      <c r="M24" s="45"/>
      <c r="O24" s="31"/>
    </row>
    <row r="25" spans="1:15" ht="14.85" customHeight="1" thickBot="1">
      <c r="A25" s="44"/>
      <c r="B25" s="660" t="str">
        <f>$B$3&amp;"-AVI@14H"</f>
        <v>A873-AVI@14H</v>
      </c>
      <c r="C25" s="661"/>
      <c r="D25" s="44" t="str">
        <f>IFERROR(INDEX(ROSTER!$AK$23:$AK$134,MATCH($B25,ROSTER!$B$23:$B$150,0),1),"")</f>
        <v/>
      </c>
      <c r="E25" s="44" t="str">
        <f>IFERROR(INDEX(ROSTER!$AL$23:$AL$134,MATCH($B25,ROSTER!$B$23:$B$150,0),1),"")</f>
        <v/>
      </c>
      <c r="F25" s="44"/>
      <c r="G25" s="29"/>
      <c r="H25" s="45"/>
      <c r="I25" s="604" t="s">
        <v>663</v>
      </c>
      <c r="J25" s="45" t="str">
        <f>IFERROR(INDEX(ROSTER!$C$24:$C$150,MATCH($I25,ROSTER!$B$24:$B$150,0),1),"")</f>
        <v/>
      </c>
      <c r="K25" s="45" t="str">
        <f>IFERROR(INDEX(ROSTER!$AK$23:$AK$134,MATCH($I25,ROSTER!$B$23:$B$150,0),1),"")</f>
        <v/>
      </c>
      <c r="L25" s="45" t="str">
        <f>IFERROR(INDEX(ROSTER!$AL$23:$AL$134,MATCH($I25,ROSTER!$B$23:$B$150,0),1),"")</f>
        <v/>
      </c>
      <c r="M25" s="44"/>
      <c r="O25" s="31"/>
    </row>
    <row r="26" spans="1:15" ht="14.85" customHeight="1" thickBot="1">
      <c r="A26" s="44">
        <f>IF(B26="","",ROW(A1))</f>
        <v>1</v>
      </c>
      <c r="B26" s="44" t="str" cm="1">
        <f t="array" ref="B26">IFERROR(INDEX(ROSTER!$B$24:$B$150,MATCH(1,INDEX(($B$25=ROSTER!P$24:P$150)*(COUNTIFS(B$7:B25,ROSTER!$B$24:$B$150)=0),0,1),0),1),"")</f>
        <v>Đinh Vương Anh Thông</v>
      </c>
      <c r="C26" s="44" t="str">
        <f>IFERROR(INDEX(ROSTER!$C$24:$C$150,MATCH($B26,ROSTER!$B$24:$B$150,0),1),"")</f>
        <v>VAE03590</v>
      </c>
      <c r="D26" s="44" t="str">
        <f>IFERROR(INDEX(ROSTER!$AK$23:$AK$134,MATCH($B26,ROSTER!$B$23:$B$150,0),1),"")</f>
        <v>EA 787/321</v>
      </c>
      <c r="E26" s="44" t="str">
        <f>IFERROR(INDEX(ROSTER!$AL$23:$AL$134,MATCH($B26,ROSTER!$B$23:$B$150,0),1),"")</f>
        <v>0943213677</v>
      </c>
      <c r="F26" s="44" t="s">
        <v>309</v>
      </c>
      <c r="G26" s="29"/>
      <c r="H26" s="45">
        <v>1</v>
      </c>
      <c r="I26" s="46" t="s">
        <v>38</v>
      </c>
      <c r="J26" s="45" t="str">
        <f>IFERROR(INDEX(ROSTER!$C$24:$C$150,MATCH($I26,ROSTER!$B$24:$B$150,0),1),"")</f>
        <v>VAE02718</v>
      </c>
      <c r="K26" s="45" t="str">
        <f>IFERROR(INDEX(ROSTER!$AK$23:$AK$134,MATCH($I26,ROSTER!$B$23:$B$150,0),1),"")</f>
        <v>B1 B787/A321</v>
      </c>
      <c r="L26" s="45" t="str">
        <f>IFERROR(INDEX(ROSTER!$AL$23:$AL$134,MATCH($I26,ROSTER!$B$23:$B$150,0),1),"")</f>
        <v>0979690783</v>
      </c>
      <c r="M26" s="603" t="s">
        <v>645</v>
      </c>
      <c r="O26" s="31"/>
    </row>
    <row r="27" spans="1:15" ht="14.85" customHeight="1" thickBot="1">
      <c r="A27" s="44">
        <f>IF(B27="","",ROW(A2))</f>
        <v>2</v>
      </c>
      <c r="B27" s="44" t="str" cm="1">
        <f t="array" ref="B27">IFERROR(INDEX(ROSTER!$B$24:$B$150,MATCH(1,INDEX(($B$25=ROSTER!P$24:P$150)*(COUNTIFS(B$7:B26,ROSTER!$B$24:$B$150)=0),0,1),0),1),"")</f>
        <v>Nguyễn Hữu Hoàng</v>
      </c>
      <c r="C27" s="44" t="str">
        <f>IFERROR(INDEX(ROSTER!$C$24:$C$150,MATCH($B27,ROSTER!$B$24:$B$150,0),1),"")</f>
        <v>VAE03618</v>
      </c>
      <c r="D27" s="44" t="str">
        <f>IFERROR(INDEX(ROSTER!$AK$23:$AK$134,MATCH($B27,ROSTER!$B$23:$B$150,0),1),"")</f>
        <v>EA 787/321</v>
      </c>
      <c r="E27" s="44" t="str">
        <f>IFERROR(INDEX(ROSTER!$AL$23:$AL$134,MATCH($B27,ROSTER!$B$23:$B$150,0),1),"")</f>
        <v>0937919456</v>
      </c>
      <c r="F27" s="45" t="s">
        <v>274</v>
      </c>
      <c r="G27" s="29"/>
      <c r="H27" s="45">
        <v>2</v>
      </c>
      <c r="I27" s="144" t="s">
        <v>46</v>
      </c>
      <c r="J27" s="45" t="str">
        <f>IFERROR(INDEX(ROSTER!$C$24:$C$150,MATCH($I27,ROSTER!$B$24:$B$150,0),1),"")</f>
        <v>VAE00732</v>
      </c>
      <c r="K27" s="45" t="str">
        <f>IFERROR(INDEX(ROSTER!$AK$23:$AK$134,MATCH($I27,ROSTER!$B$23:$B$150,0),1),"")</f>
        <v>B1 B787/ATR/A321</v>
      </c>
      <c r="L27" s="45" t="str">
        <f>IFERROR(INDEX(ROSTER!$AL$23:$AL$134,MATCH($I27,ROSTER!$B$23:$B$150,0),1),"")</f>
        <v>0979747380</v>
      </c>
      <c r="M27" s="581" t="s">
        <v>520</v>
      </c>
      <c r="O27" s="31"/>
    </row>
    <row r="28" spans="1:15" ht="14.85" customHeight="1" thickBot="1">
      <c r="A28" s="44">
        <f>IF(B28="","",ROW(A3))</f>
        <v>3</v>
      </c>
      <c r="B28" s="44" t="str" cm="1">
        <f t="array" ref="B28">IFERROR(INDEX(ROSTER!$B$24:$B$150,MATCH(1,INDEX(($B$25=ROSTER!P$24:P$150)*(COUNTIFS(B$7:B27,ROSTER!$B$24:$B$150)=0),0,1),0),1),"")</f>
        <v>Trần Anh Tuấn PKT</v>
      </c>
      <c r="C28" s="44" t="str">
        <f>IFERROR(INDEX(ROSTER!$C$24:$C$150,MATCH($B28,ROSTER!$B$24:$B$150,0),1),"")</f>
        <v>VAE01351</v>
      </c>
      <c r="D28" s="44" t="str">
        <f>IFERROR(INDEX(ROSTER!$AK$23:$AK$134,MATCH($B28,ROSTER!$B$23:$B$150,0),1),"")</f>
        <v>B2 787/321</v>
      </c>
      <c r="E28" s="44" t="str">
        <f>IFERROR(INDEX(ROSTER!$AL$23:$AL$134,MATCH($B28,ROSTER!$B$23:$B$150,0),1),"")</f>
        <v>0918056705</v>
      </c>
      <c r="F28" s="45" t="s">
        <v>270</v>
      </c>
      <c r="G28" s="29"/>
      <c r="H28" s="45">
        <v>3</v>
      </c>
      <c r="I28" s="144" t="s">
        <v>57</v>
      </c>
      <c r="J28" s="45" t="str">
        <f>IFERROR(INDEX(ROSTER!$C$24:$C$150,MATCH($I28,ROSTER!$B$24:$B$150,0),1),"")</f>
        <v>VAE01348</v>
      </c>
      <c r="K28" s="45" t="str">
        <f>IFERROR(INDEX(ROSTER!$AK$23:$AK$134,MATCH($I28,ROSTER!$B$23:$B$150,0),1),"")</f>
        <v>B1 787</v>
      </c>
      <c r="L28" s="45" t="str">
        <f>IFERROR(INDEX(ROSTER!$AL$23:$AL$134,MATCH($I28,ROSTER!$B$23:$B$150,0),1),"")</f>
        <v>0902153933</v>
      </c>
      <c r="M28" s="603" t="s">
        <v>645</v>
      </c>
    </row>
    <row r="29" spans="1:15" ht="14.85" customHeight="1" thickBot="1">
      <c r="A29" s="44"/>
      <c r="B29" s="44"/>
      <c r="C29" s="44"/>
      <c r="D29" s="44"/>
      <c r="E29" s="44"/>
      <c r="F29" s="44"/>
      <c r="H29" s="45">
        <v>4</v>
      </c>
      <c r="I29" s="144" t="s">
        <v>69</v>
      </c>
      <c r="J29" s="45" t="str">
        <f>IFERROR(INDEX(ROSTER!$C$24:$C$150,MATCH($I29,ROSTER!$B$24:$B$150,0),1),"")</f>
        <v>VAE03234</v>
      </c>
      <c r="K29" s="45" t="str">
        <f>IFERROR(INDEX(ROSTER!$AK$23:$AK$134,MATCH($I29,ROSTER!$B$23:$B$150,0),1),"")</f>
        <v>B1 B787/A321</v>
      </c>
      <c r="L29" s="45" t="str">
        <f>IFERROR(INDEX(ROSTER!$AL$23:$AL$134,MATCH($I29,ROSTER!$B$23:$B$150,0),1),"")</f>
        <v>0902164495</v>
      </c>
      <c r="M29" s="598" t="s">
        <v>645</v>
      </c>
    </row>
    <row r="30" spans="1:15" ht="14.85" customHeight="1" thickBot="1">
      <c r="A30" s="44"/>
      <c r="B30" s="596" t="s">
        <v>652</v>
      </c>
      <c r="C30" s="44"/>
      <c r="D30" s="44"/>
      <c r="E30" s="44"/>
      <c r="F30" s="44"/>
      <c r="H30" s="45">
        <v>5</v>
      </c>
      <c r="I30" s="144" t="s">
        <v>73</v>
      </c>
      <c r="J30" s="45" t="str">
        <f>IFERROR(INDEX(ROSTER!$C$24:$C$150,MATCH($I30,ROSTER!$B$24:$B$150,0),1),"")</f>
        <v>VAE02854</v>
      </c>
      <c r="K30" s="45" t="str">
        <f>IFERROR(INDEX(ROSTER!$AK$23:$AK$134,MATCH($I30,ROSTER!$B$23:$B$150,0),1),"")</f>
        <v>B1 787</v>
      </c>
      <c r="L30" s="45" t="str">
        <f>IFERROR(INDEX(ROSTER!$AL$23:$AL$134,MATCH($I30,ROSTER!$B$23:$B$150,0),1),"")</f>
        <v>0344242223</v>
      </c>
      <c r="M30" s="581" t="s">
        <v>519</v>
      </c>
    </row>
    <row r="31" spans="1:15" ht="15" thickBot="1">
      <c r="A31" s="44">
        <v>1</v>
      </c>
      <c r="B31" s="44" t="str" cm="1">
        <f t="array" ref="B31">IFERROR(INDEX(ROSTER!$B$24:$B$150,MATCH(1,INDEX(($B$30=ROSTER!P$24:P$150)*(COUNTIFS(B$7:B30,ROSTER!$B$24:$B$150)=0),0,1),0),1),"")</f>
        <v>Nguyễn Văn Quyền</v>
      </c>
      <c r="C31" s="44" t="str">
        <f>IFERROR(INDEX(ROSTER!$C$24:$C$150,MATCH($B31,ROSTER!$B$24:$B$150,0),1),"")</f>
        <v>VAE03234</v>
      </c>
      <c r="D31" s="44" t="str">
        <f>IFERROR(INDEX(ROSTER!$AK$23:$AK$134,MATCH($B31,ROSTER!$B$23:$B$150,0),1),"")</f>
        <v>B1 B787/A321</v>
      </c>
      <c r="E31" s="44" t="str">
        <f>IFERROR(INDEX(ROSTER!$AL$23:$AL$134,MATCH($B31,ROSTER!$B$23:$B$150,0),1),"")</f>
        <v>0902164495</v>
      </c>
      <c r="F31" s="44"/>
      <c r="H31" s="45">
        <v>6</v>
      </c>
      <c r="I31" s="144" t="s">
        <v>81</v>
      </c>
      <c r="J31" s="45" t="str">
        <f>IFERROR(INDEX(ROSTER!$C$24:$C$150,MATCH($I31,ROSTER!$B$24:$B$150,0),1),"")</f>
        <v>VAE03250</v>
      </c>
      <c r="K31" s="45" t="str">
        <f>IFERROR(INDEX(ROSTER!$AK$23:$AK$134,MATCH($I31,ROSTER!$B$23:$B$150,0),1),"")</f>
        <v>B1 B787/A321</v>
      </c>
      <c r="L31" s="45" t="str">
        <f>IFERROR(INDEX(ROSTER!$AL$23:$AL$134,MATCH($I31,ROSTER!$B$23:$B$150,0),1),"")</f>
        <v>0983990518</v>
      </c>
      <c r="M31" s="603" t="s">
        <v>645</v>
      </c>
    </row>
    <row r="32" spans="1:15" ht="15" thickBot="1">
      <c r="E32" s="1"/>
      <c r="F32" s="1"/>
      <c r="H32" s="45">
        <v>7</v>
      </c>
      <c r="I32" s="144" t="s">
        <v>85</v>
      </c>
      <c r="J32" s="45" t="str">
        <f>IFERROR(INDEX(ROSTER!$C$24:$C$150,MATCH($I32,ROSTER!$B$24:$B$150,0),1),"")</f>
        <v>VAE03240</v>
      </c>
      <c r="K32" s="45" t="str">
        <f>IFERROR(INDEX(ROSTER!$AK$23:$AK$134,MATCH($I32,ROSTER!$B$23:$B$150,0),1),"")</f>
        <v>B1 B787/A321</v>
      </c>
      <c r="L32" s="45" t="str">
        <f>IFERROR(INDEX(ROSTER!$AL$23:$AL$134,MATCH($I32,ROSTER!$B$23:$B$150,0),1),"")</f>
        <v>0968697183</v>
      </c>
      <c r="M32" s="603" t="s">
        <v>645</v>
      </c>
    </row>
    <row r="33" spans="5:13" ht="15" thickBot="1">
      <c r="E33" s="1"/>
      <c r="F33" s="1"/>
      <c r="H33" s="45">
        <v>8</v>
      </c>
      <c r="I33" s="147" t="s">
        <v>93</v>
      </c>
      <c r="J33" s="45" t="str">
        <f>IFERROR(INDEX(ROSTER!$C$24:$C$150,MATCH($I33,ROSTER!$B$24:$B$150,0),1),"")</f>
        <v>VAE01301</v>
      </c>
      <c r="K33" s="45" t="str">
        <f>IFERROR(INDEX(ROSTER!$AK$23:$AK$134,MATCH($I33,ROSTER!$B$23:$B$150,0),1),"")</f>
        <v>B2 787</v>
      </c>
      <c r="L33" s="45" t="str">
        <f>IFERROR(INDEX(ROSTER!$AL$23:$AL$134,MATCH($I33,ROSTER!$B$23:$B$150,0),1),"")</f>
        <v>0983173064</v>
      </c>
      <c r="M33" s="603" t="s">
        <v>645</v>
      </c>
    </row>
    <row r="34" spans="5:13" ht="15" thickBot="1">
      <c r="E34" s="1"/>
      <c r="F34" s="1"/>
      <c r="H34" s="45">
        <v>9</v>
      </c>
      <c r="I34" s="149" t="s">
        <v>98</v>
      </c>
      <c r="J34" s="45" t="str">
        <f>IFERROR(INDEX(ROSTER!$C$24:$C$150,MATCH($I34,ROSTER!$B$24:$B$150,0),1),"")</f>
        <v>VAE00742</v>
      </c>
      <c r="K34" s="45" t="str">
        <f>IFERROR(INDEX(ROSTER!$AK$23:$AK$134,MATCH($I34,ROSTER!$B$23:$B$150,0),1),"")</f>
        <v>B2 787</v>
      </c>
      <c r="L34" s="45" t="str">
        <f>IFERROR(INDEX(ROSTER!$AL$23:$AL$134,MATCH($I34,ROSTER!$B$23:$B$150,0),1),"")</f>
        <v>0903804857</v>
      </c>
      <c r="M34" s="581" t="s">
        <v>519</v>
      </c>
    </row>
    <row r="35" spans="5:13" ht="15" thickBot="1">
      <c r="E35" s="1"/>
      <c r="F35" s="1"/>
      <c r="H35" s="45">
        <v>10</v>
      </c>
      <c r="I35" s="149" t="s">
        <v>106</v>
      </c>
      <c r="J35" s="45" t="str">
        <f>IFERROR(INDEX(ROSTER!$C$24:$C$150,MATCH($I35,ROSTER!$B$24:$B$150,0),1),"")</f>
        <v>VAE02736</v>
      </c>
      <c r="K35" s="45" t="str">
        <f>IFERROR(INDEX(ROSTER!$AK$23:$AK$134,MATCH($I35,ROSTER!$B$23:$B$150,0),1),"")</f>
        <v>B2 787</v>
      </c>
      <c r="L35" s="45" t="str">
        <f>IFERROR(INDEX(ROSTER!$AL$23:$AL$134,MATCH($I35,ROSTER!$B$23:$B$150,0),1),"")</f>
        <v>0907669646</v>
      </c>
      <c r="M35" s="581" t="s">
        <v>519</v>
      </c>
    </row>
    <row r="36" spans="5:13" ht="15" thickBot="1">
      <c r="E36" s="1"/>
      <c r="F36" s="1"/>
      <c r="H36" s="45">
        <v>11</v>
      </c>
      <c r="I36" s="150" t="s">
        <v>119</v>
      </c>
      <c r="J36" s="45" t="str">
        <f>IFERROR(INDEX(ROSTER!$C$24:$C$150,MATCH($I36,ROSTER!$B$24:$B$150,0),1),"")</f>
        <v>VAE03095</v>
      </c>
      <c r="K36" s="45" t="str">
        <f>IFERROR(INDEX(ROSTER!$AK$23:$AK$134,MATCH($I36,ROSTER!$B$23:$B$150,0),1),"")</f>
        <v>QM EA</v>
      </c>
      <c r="L36" s="45" t="str">
        <f>IFERROR(INDEX(ROSTER!$AL$23:$AL$134,MATCH($I36,ROSTER!$B$23:$B$150,0),1),"")</f>
        <v>0984208181</v>
      </c>
      <c r="M36" s="603" t="s">
        <v>645</v>
      </c>
    </row>
    <row r="37" spans="5:13" ht="15" thickBot="1">
      <c r="E37" s="1"/>
      <c r="F37" s="1"/>
      <c r="H37" s="45">
        <v>12</v>
      </c>
      <c r="I37" s="153" t="s">
        <v>124</v>
      </c>
      <c r="J37" s="45" t="str">
        <f>IFERROR(INDEX(ROSTER!$C$24:$C$150,MATCH($I37,ROSTER!$B$24:$B$150,0),1),"")</f>
        <v>VAE00733</v>
      </c>
      <c r="K37" s="45" t="str">
        <f>IFERROR(INDEX(ROSTER!$AK$23:$AK$134,MATCH($I37,ROSTER!$B$23:$B$150,0),1),"")</f>
        <v>QM 787</v>
      </c>
      <c r="L37" s="45" t="str">
        <f>IFERROR(INDEX(ROSTER!$AL$23:$AL$134,MATCH($I37,ROSTER!$B$23:$B$150,0),1),"")</f>
        <v>0988110968</v>
      </c>
      <c r="M37" s="581" t="s">
        <v>520</v>
      </c>
    </row>
    <row r="38" spans="5:13" ht="15" thickBot="1">
      <c r="E38" s="1"/>
      <c r="F38" s="1"/>
      <c r="H38" s="45">
        <v>13</v>
      </c>
      <c r="I38" s="154" t="s">
        <v>128</v>
      </c>
      <c r="J38" s="45" t="str">
        <f>IFERROR(INDEX(ROSTER!$C$24:$C$150,MATCH($I38,ROSTER!$B$24:$B$150,0),1),"")</f>
        <v>VAE00521</v>
      </c>
      <c r="K38" s="45" t="str">
        <f>IFERROR(INDEX(ROSTER!$AK$23:$AK$134,MATCH($I38,ROSTER!$B$23:$B$150,0),1),"")</f>
        <v>QM 787</v>
      </c>
      <c r="L38" s="45" t="str">
        <f>IFERROR(INDEX(ROSTER!$AL$23:$AL$134,MATCH($I38,ROSTER!$B$23:$B$150,0),1),"")</f>
        <v>0979789920</v>
      </c>
      <c r="M38" s="603" t="s">
        <v>645</v>
      </c>
    </row>
    <row r="39" spans="5:13" ht="15" thickBot="1">
      <c r="E39" s="1"/>
      <c r="F39" s="1"/>
      <c r="H39" s="45">
        <v>14</v>
      </c>
      <c r="I39" s="168" t="s">
        <v>217</v>
      </c>
      <c r="J39" s="45" t="str">
        <f>IFERROR(INDEX(ROSTER!$C$24:$C$150,MATCH($I39,ROSTER!$B$24:$B$150,0),1),"")</f>
        <v>VAE04211</v>
      </c>
      <c r="K39" s="45" t="str">
        <f>IFERROR(INDEX(ROSTER!$AK$23:$AK$134,MATCH($I39,ROSTER!$B$23:$B$150,0),1),"")</f>
        <v>MECH</v>
      </c>
      <c r="L39" s="45" t="str">
        <f>IFERROR(INDEX(ROSTER!$AL$23:$AL$134,MATCH($I39,ROSTER!$B$23:$B$150,0),1),"")</f>
        <v>0366492128</v>
      </c>
      <c r="M39" s="581" t="s">
        <v>557</v>
      </c>
    </row>
    <row r="40" spans="5:13" ht="15" thickBot="1">
      <c r="E40" s="1"/>
      <c r="F40" s="1"/>
      <c r="H40" s="45">
        <v>15</v>
      </c>
      <c r="I40" s="168" t="s">
        <v>220</v>
      </c>
      <c r="J40" s="45" t="str">
        <f>IFERROR(INDEX(ROSTER!$C$24:$C$150,MATCH($I40,ROSTER!$B$24:$B$150,0),1),"")</f>
        <v>VAE04245</v>
      </c>
      <c r="K40" s="45" t="str">
        <f>IFERROR(INDEX(ROSTER!$AK$23:$AK$134,MATCH($I40,ROSTER!$B$23:$B$150,0),1),"")</f>
        <v>MECH</v>
      </c>
      <c r="L40" s="45" t="str">
        <f>IFERROR(INDEX(ROSTER!$AL$23:$AL$134,MATCH($I40,ROSTER!$B$23:$B$150,0),1),"")</f>
        <v>0912677545</v>
      </c>
      <c r="M40" s="581" t="s">
        <v>518</v>
      </c>
    </row>
    <row r="41" spans="5:13" ht="15" thickBot="1">
      <c r="E41" s="1"/>
      <c r="F41" s="1"/>
      <c r="H41" s="45">
        <v>16</v>
      </c>
      <c r="I41" s="168" t="s">
        <v>223</v>
      </c>
      <c r="J41" s="45" t="str">
        <f>IFERROR(INDEX(ROSTER!$C$24:$C$150,MATCH($I41,ROSTER!$B$24:$B$150,0),1),"")</f>
        <v>VAE04255</v>
      </c>
      <c r="K41" s="45" t="str">
        <f>IFERROR(INDEX(ROSTER!$AK$23:$AK$134,MATCH($I41,ROSTER!$B$23:$B$150,0),1),"")</f>
        <v>MECH</v>
      </c>
      <c r="L41" s="45" t="str">
        <f>IFERROR(INDEX(ROSTER!$AL$23:$AL$134,MATCH($I41,ROSTER!$B$23:$B$150,0),1),"")</f>
        <v>0376455036</v>
      </c>
      <c r="M41" s="581" t="s">
        <v>518</v>
      </c>
    </row>
    <row r="42" spans="5:13" ht="15" thickBot="1">
      <c r="E42" s="1"/>
      <c r="F42" s="1"/>
      <c r="H42" s="45">
        <v>17</v>
      </c>
      <c r="I42" s="168" t="s">
        <v>226</v>
      </c>
      <c r="J42" s="45" t="str">
        <f>IFERROR(INDEX(ROSTER!$C$24:$C$150,MATCH($I42,ROSTER!$B$24:$B$150,0),1),"")</f>
        <v>VAE04249</v>
      </c>
      <c r="K42" s="45" t="str">
        <f>IFERROR(INDEX(ROSTER!$AK$23:$AK$134,MATCH($I42,ROSTER!$B$23:$B$150,0),1),"")</f>
        <v>MECH</v>
      </c>
      <c r="L42" s="45" t="str">
        <f>IFERROR(INDEX(ROSTER!$AL$23:$AL$134,MATCH($I42,ROSTER!$B$23:$B$150,0),1),"")</f>
        <v>0982833619</v>
      </c>
      <c r="M42" s="581" t="s">
        <v>518</v>
      </c>
    </row>
    <row r="43" spans="5:13" ht="15" thickBot="1">
      <c r="E43" s="1"/>
      <c r="F43" s="1"/>
      <c r="H43" s="45">
        <v>18</v>
      </c>
      <c r="I43" s="168" t="s">
        <v>229</v>
      </c>
      <c r="J43" s="45" t="str">
        <f>IFERROR(INDEX(ROSTER!$C$24:$C$150,MATCH($I43,ROSTER!$B$24:$B$150,0),1),"")</f>
        <v>VAE04254</v>
      </c>
      <c r="K43" s="45" t="str">
        <f>IFERROR(INDEX(ROSTER!$AK$23:$AK$134,MATCH($I43,ROSTER!$B$23:$B$150,0),1),"")</f>
        <v>MECH</v>
      </c>
      <c r="L43" s="45" t="str">
        <f>IFERROR(INDEX(ROSTER!$AL$23:$AL$134,MATCH($I43,ROSTER!$B$23:$B$150,0),1),"")</f>
        <v>0784052950</v>
      </c>
      <c r="M43" s="581" t="s">
        <v>518</v>
      </c>
    </row>
    <row r="44" spans="5:13" ht="15" thickBot="1">
      <c r="E44" s="1"/>
      <c r="F44" s="1"/>
      <c r="H44" s="45">
        <v>19</v>
      </c>
      <c r="I44" s="165" t="s">
        <v>232</v>
      </c>
      <c r="J44" s="45" t="str">
        <f>IFERROR(INDEX(ROSTER!$C$24:$C$150,MATCH($I44,ROSTER!$B$24:$B$150,0),1),"")</f>
        <v>VAE04247</v>
      </c>
      <c r="K44" s="45" t="str">
        <f>IFERROR(INDEX(ROSTER!$AK$23:$AK$134,MATCH($I44,ROSTER!$B$23:$B$150,0),1),"")</f>
        <v>MECH</v>
      </c>
      <c r="L44" s="45" t="str">
        <f>IFERROR(INDEX(ROSTER!$AL$23:$AL$134,MATCH($I44,ROSTER!$B$23:$B$150,0),1),"")</f>
        <v>0326807523</v>
      </c>
      <c r="M44" s="581" t="s">
        <v>518</v>
      </c>
    </row>
    <row r="45" spans="5:13" ht="15" thickBot="1">
      <c r="E45" s="1"/>
      <c r="F45" s="1"/>
      <c r="H45" s="45">
        <v>19</v>
      </c>
      <c r="I45" s="150" t="s">
        <v>115</v>
      </c>
      <c r="J45" s="45" t="str">
        <f>IFERROR(INDEX(ROSTER!$C$24:$C$150,MATCH($I45,ROSTER!$B$24:$B$150,0),1),"")</f>
        <v>VAE00763</v>
      </c>
      <c r="K45" s="45" t="str">
        <f>IFERROR(INDEX(ROSTER!$AK$23:$AK$134,MATCH($I45,ROSTER!$B$23:$B$150,0),1),"")</f>
        <v>QM 787</v>
      </c>
      <c r="L45" s="45" t="str">
        <f>IFERROR(INDEX(ROSTER!$AL$23:$AL$134,MATCH($I45,ROSTER!$B$23:$B$150,0),1),"")</f>
        <v>0903128278</v>
      </c>
      <c r="M45" s="603" t="s">
        <v>645</v>
      </c>
    </row>
    <row r="46" spans="5:13" ht="27" customHeight="1">
      <c r="E46" s="1"/>
      <c r="F46" s="1"/>
    </row>
    <row r="47" spans="5:13" ht="14.4">
      <c r="F47" s="1"/>
    </row>
    <row r="48" spans="5:13" ht="14.4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  <c r="G51" s="35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E87" s="1"/>
      <c r="G87" s="35"/>
    </row>
    <row r="88" spans="5:7" ht="14.4">
      <c r="E88" s="1"/>
      <c r="G88" s="36"/>
    </row>
    <row r="89" spans="5:7" ht="14.4">
      <c r="E89" s="1"/>
      <c r="G89" s="36"/>
    </row>
    <row r="90" spans="5:7" ht="14.4">
      <c r="E90" s="1"/>
      <c r="G90" s="36"/>
    </row>
    <row r="91" spans="5:7" ht="14.4">
      <c r="E91" s="1"/>
      <c r="G91" s="36"/>
    </row>
    <row r="92" spans="5:7" ht="14.4">
      <c r="E92" s="1"/>
      <c r="G92" s="36"/>
    </row>
    <row r="93" spans="5:7" ht="23.25" customHeight="1">
      <c r="E93" s="1"/>
    </row>
    <row r="94" spans="5:7" ht="23.25" customHeight="1">
      <c r="E94" s="1"/>
    </row>
    <row r="95" spans="5:7" ht="23.25" customHeight="1">
      <c r="E95" s="1"/>
    </row>
  </sheetData>
  <protectedRanges>
    <protectedRange sqref="F7 M7" name="Range1_2_2_3"/>
    <protectedRange sqref="B7 B19 B25" name="Range1_2_2_1_2"/>
    <protectedRange sqref="I7" name="Range1_2_1_1_2"/>
  </protectedRanges>
  <mergeCells count="9">
    <mergeCell ref="B25:C25"/>
    <mergeCell ref="A1:E1"/>
    <mergeCell ref="F1:H1"/>
    <mergeCell ref="A2:M2"/>
    <mergeCell ref="E3:F3"/>
    <mergeCell ref="B7:C7"/>
    <mergeCell ref="I7:J7"/>
    <mergeCell ref="B19:C19"/>
    <mergeCell ref="I17:J17"/>
  </mergeCells>
  <conditionalFormatting sqref="A30">
    <cfRule type="expression" dxfId="117" priority="3">
      <formula>MOD(ROW(A30),2)=0</formula>
    </cfRule>
  </conditionalFormatting>
  <conditionalFormatting sqref="A8:F11 A12:E18 A19 D19:E19 A20:E24 A25 D25:E25 A26:E28">
    <cfRule type="expression" dxfId="116" priority="47">
      <formula>MOD(ROW(A8),2)=0</formula>
    </cfRule>
  </conditionalFormatting>
  <conditionalFormatting sqref="A29:F29">
    <cfRule type="expression" dxfId="115" priority="5">
      <formula>MOD(ROW(A29),2)=0</formula>
    </cfRule>
  </conditionalFormatting>
  <conditionalFormatting sqref="A31:F31">
    <cfRule type="expression" dxfId="114" priority="4">
      <formula>MOD(ROW(A31),2)=0</formula>
    </cfRule>
  </conditionalFormatting>
  <conditionalFormatting sqref="C30:F30">
    <cfRule type="expression" dxfId="113" priority="2">
      <formula>MOD(ROW(C30),2)=0</formula>
    </cfRule>
  </conditionalFormatting>
  <conditionalFormatting sqref="F12:F28">
    <cfRule type="expression" dxfId="112" priority="1">
      <formula>MOD(ROW(F12),2)=0</formula>
    </cfRule>
  </conditionalFormatting>
  <conditionalFormatting sqref="H8:L16 H17 K17:L17 H18:L24 H25:I25 J25:L45 H26:H45">
    <cfRule type="expression" dxfId="111" priority="31">
      <formula>MOD(ROW(H8),2)=0</formula>
    </cfRule>
  </conditionalFormatting>
  <conditionalFormatting sqref="M8:M25">
    <cfRule type="expression" dxfId="110" priority="8">
      <formula>MOD(ROW(M8),2)=0</formula>
    </cfRule>
  </conditionalFormatting>
  <pageMargins left="0.7" right="0.7" top="0.75" bottom="0.75" header="0.3" footer="0.3"/>
  <pageSetup paperSize="9" scale="54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O96"/>
  <sheetViews>
    <sheetView zoomScale="89" zoomScaleNormal="89" workbookViewId="0">
      <selection activeCell="B20" sqref="B20"/>
    </sheetView>
  </sheetViews>
  <sheetFormatPr defaultColWidth="9" defaultRowHeight="23.25" customHeight="1"/>
  <cols>
    <col min="1" max="1" width="5.33203125" style="1" customWidth="1"/>
    <col min="2" max="2" width="21.5546875" style="1" customWidth="1"/>
    <col min="3" max="3" width="23" style="1" customWidth="1"/>
    <col min="4" max="4" width="13.44140625" style="1" customWidth="1"/>
    <col min="5" max="5" width="19.44140625" style="2" customWidth="1"/>
    <col min="6" max="6" width="19.6640625" style="2" customWidth="1"/>
    <col min="7" max="7" width="1" style="1" customWidth="1"/>
    <col min="8" max="8" width="4.44140625" style="1" customWidth="1"/>
    <col min="9" max="9" width="22.33203125" style="1" customWidth="1"/>
    <col min="10" max="10" width="29.5546875" style="1" customWidth="1"/>
    <col min="11" max="11" width="15.5546875" style="1" customWidth="1"/>
    <col min="12" max="12" width="17" style="1" customWidth="1"/>
    <col min="13" max="13" width="22.33203125" style="1" customWidth="1"/>
    <col min="14" max="14" width="8.66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tr">
        <f>LEFT(VLOOKUP("A*",ROSTER!Q24:Q70,1,0),4)</f>
        <v>A873</v>
      </c>
      <c r="C3" s="7"/>
      <c r="D3" s="8"/>
      <c r="E3" s="666">
        <f>ROSTER!Q24</f>
        <v>46156</v>
      </c>
      <c r="F3" s="666"/>
      <c r="G3" s="9"/>
      <c r="I3" s="18" t="s">
        <v>328</v>
      </c>
      <c r="J3" s="19" t="s">
        <v>27</v>
      </c>
      <c r="K3" s="20" t="s">
        <v>258</v>
      </c>
      <c r="L3" s="34" t="str">
        <f>INDEX(ROSTER!$AL$25:$AL$211,MATCH(J3,ROSTER!$B$25:$B$150,0),1)</f>
        <v>0908206182</v>
      </c>
    </row>
    <row r="4" spans="1:15" ht="15.6">
      <c r="A4" s="11"/>
      <c r="B4" s="12" t="s">
        <v>257</v>
      </c>
      <c r="C4" s="13" t="str">
        <f>INDEX(ROSTER!$B$25:$B$150,MATCH("*FM*",ROSTER!Q$25:Q$227,0),1)</f>
        <v>Nguyễn Thành Vũ</v>
      </c>
      <c r="D4" s="14" t="s">
        <v>258</v>
      </c>
      <c r="E4" s="15" t="str">
        <f>INDEX(ROSTER!$AL$25:$AL$211,MATCH(C4,ROSTER!$B$25:$B$150,0),1)</f>
        <v>0973339492</v>
      </c>
      <c r="F4" s="21"/>
      <c r="G4" s="16"/>
      <c r="H4" s="17"/>
      <c r="I4" s="18" t="s">
        <v>260</v>
      </c>
      <c r="J4" s="19" t="str">
        <f>INDEX(ROSTER!$B$25:$B$150,MATCH("*TE*",ROSTER!Q$25:Q$227,0),1)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5.6">
      <c r="A5" s="11"/>
      <c r="B5" s="18" t="s">
        <v>262</v>
      </c>
      <c r="C5" s="13" t="str">
        <f>INDEX(ROSTER!$B$25:$B$150,MATCH("*QC1*",ROSTER!Q$25:Q$227,0),1)</f>
        <v>Võ Lục Nguyên Thông</v>
      </c>
      <c r="D5" s="20" t="s">
        <v>258</v>
      </c>
      <c r="E5" s="15" t="str">
        <f>INDEX(ROSTER!$AL$25:$AL$211,MATCH(C5,ROSTER!$B$25:$B$150,0),1)</f>
        <v>0909028666</v>
      </c>
      <c r="F5" s="21"/>
      <c r="G5" s="16"/>
      <c r="H5" s="17"/>
      <c r="I5" s="18" t="s">
        <v>263</v>
      </c>
      <c r="J5" s="19" t="str">
        <f>INDEX(ROSTER!$B$25:$B$150,MATCH("*PPC*",ROSTER!Q$25:Q$227,0),1)</f>
        <v>Trần Hoàng Nhung</v>
      </c>
      <c r="K5" s="20" t="s">
        <v>258</v>
      </c>
      <c r="L5" s="34" t="str">
        <f>INDEX(ROSTER!$AL$25:$AL$211,MATCH(J5,ROSTER!$B$25:$B$150,0),1)</f>
        <v>0906852989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$B$3&amp;"-128"</f>
        <v>A873-128</v>
      </c>
      <c r="C7" s="661"/>
      <c r="D7" s="27"/>
      <c r="E7" s="27"/>
      <c r="F7" s="28"/>
      <c r="G7" s="29"/>
      <c r="H7" s="26"/>
      <c r="I7" s="660" t="str">
        <f>$B$3&amp;"-34567"</f>
        <v>A873-34567</v>
      </c>
      <c r="J7" s="661"/>
      <c r="K7" s="30"/>
      <c r="L7" s="30"/>
      <c r="M7" s="28"/>
      <c r="O7" s="43" t="s">
        <v>261</v>
      </c>
    </row>
    <row r="8" spans="1:15" ht="14.4">
      <c r="A8" s="44">
        <f>IF(B8="","",ROW(A1))</f>
        <v>1</v>
      </c>
      <c r="B8" s="44" t="str" cm="1">
        <f t="array" ref="B8">IFERROR(INDEX(ROSTER!$B$24:$B$150,MATCH(1,INDEX(($B$7=ROSTER!Q$24:Q$150)*(COUNTIFS(B$7:B7,ROSTER!$B$24:$B$150)=0),0,1),0),1),"")</f>
        <v>Hoàng Sơn Hà</v>
      </c>
      <c r="C8" s="44" t="str">
        <f>IFERROR(INDEX(ROSTER!$C$24:$C$150,MATCH($B8,ROSTER!$B$24:$B$150,0),1),"")</f>
        <v>VAE00725</v>
      </c>
      <c r="D8" s="44" t="str">
        <f>IFERROR(INDEX(ROSTER!$AK$23:$AK$134,MATCH($B8,ROSTER!$B$23:$B$150,0),1),"")</f>
        <v>B1 787</v>
      </c>
      <c r="E8" s="44" t="str">
        <f>IFERROR(INDEX(ROSTER!$AL$23:$AL$134,MATCH($B8,ROSTER!$B$23:$B$150,0),1),"")</f>
        <v>0904321509</v>
      </c>
      <c r="F8" s="45" t="s">
        <v>270</v>
      </c>
      <c r="G8" s="29"/>
      <c r="H8" s="45">
        <f>IF(I8="","",ROW(A1))</f>
        <v>1</v>
      </c>
      <c r="I8" s="45" t="str" cm="1">
        <f t="array" ref="I8">IFERROR(INDEX(ROSTER!$B$24:$B$150,MATCH(1,INDEX(($I$7=ROSTER!Q$24:Q$150)*(COUNTIFS(I$7:I7,ROSTER!$B$24:$B$150)=0),0,1),0),1),"")</f>
        <v>Hứa Quang Trung</v>
      </c>
      <c r="J8" s="45" t="str">
        <f>IFERROR(INDEX(ROSTER!$C$24:$C$150,MATCH($I8,ROSTER!$B$24:$B$150,0),1),"")</f>
        <v>VAE02481</v>
      </c>
      <c r="K8" s="45" t="str">
        <f>IFERROR(INDEX(ROSTER!$AK$23:$AK$134,MATCH($I8,ROSTER!$B$23:$B$150,0),1),"")</f>
        <v>B1 B787/A321</v>
      </c>
      <c r="L8" s="45" t="str">
        <f>IFERROR(INDEX(ROSTER!$AL$23:$AL$134,MATCH($I8,ROSTER!$B$23:$B$150,0),1),"")</f>
        <v>0937387889</v>
      </c>
      <c r="M8" s="45" t="s">
        <v>673</v>
      </c>
      <c r="O8" s="31" t="s">
        <v>270</v>
      </c>
    </row>
    <row r="9" spans="1:15" ht="14.85" customHeight="1">
      <c r="A9" s="44">
        <f t="shared" ref="A9:A17" si="0">IF(B9="","",ROW(A2))</f>
        <v>2</v>
      </c>
      <c r="B9" s="44" t="str" cm="1">
        <f t="array" ref="B9">IFERROR(INDEX(ROSTER!$B$24:$B$150,MATCH(1,INDEX(($B$7=ROSTER!Q$24:Q$150)*(COUNTIFS(B$7:B8,ROSTER!$B$24:$B$150)=0),0,1),0),1),"")</f>
        <v>Lộc Đức  Hiền</v>
      </c>
      <c r="C9" s="44" t="str">
        <f>IFERROR(INDEX(ROSTER!$C$24:$C$150,MATCH($B9,ROSTER!$B$24:$B$150,0),1),"")</f>
        <v>VAE02379</v>
      </c>
      <c r="D9" s="44" t="str">
        <f>IFERROR(INDEX(ROSTER!$AK$23:$AK$134,MATCH($B9,ROSTER!$B$23:$B$150,0),1),"")</f>
        <v>B1 787</v>
      </c>
      <c r="E9" s="44" t="str">
        <f>IFERROR(INDEX(ROSTER!$AL$23:$AL$134,MATCH($B9,ROSTER!$B$23:$B$150,0),1),"")</f>
        <v>0896961686</v>
      </c>
      <c r="F9" s="45"/>
      <c r="G9" s="29"/>
      <c r="H9" s="45">
        <f t="shared" ref="H9:H16" si="1">IF(I9="","",ROW(A2))</f>
        <v>2</v>
      </c>
      <c r="I9" s="45" t="str" cm="1">
        <f t="array" ref="I9">IFERROR(INDEX(ROSTER!$B$24:$B$150,MATCH(1,INDEX(($I$7=ROSTER!Q$24:Q$150)*(COUNTIFS(I$7:I8,ROSTER!$B$24:$B$150)=0),0,1),0),1),"")</f>
        <v>Dương Viết Trìu</v>
      </c>
      <c r="J9" s="45" t="str">
        <f>IFERROR(INDEX(ROSTER!$C$24:$C$150,MATCH($I9,ROSTER!$B$24:$B$150,0),1),"")</f>
        <v>VAE03250</v>
      </c>
      <c r="K9" s="45" t="str">
        <f>IFERROR(INDEX(ROSTER!$AK$23:$AK$134,MATCH($I9,ROSTER!$B$23:$B$150,0),1),"")</f>
        <v>B1 B787/A321</v>
      </c>
      <c r="L9" s="45" t="str">
        <f>IFERROR(INDEX(ROSTER!$AL$23:$AL$134,MATCH($I9,ROSTER!$B$23:$B$150,0),1),"")</f>
        <v>0983990518</v>
      </c>
      <c r="M9" s="45" t="s">
        <v>667</v>
      </c>
      <c r="O9" s="31" t="s">
        <v>271</v>
      </c>
    </row>
    <row r="10" spans="1:15" ht="14.85" customHeight="1">
      <c r="A10" s="44">
        <f t="shared" si="0"/>
        <v>3</v>
      </c>
      <c r="B10" s="44" t="str" cm="1">
        <f t="array" ref="B10">IFERROR(INDEX(ROSTER!$B$24:$B$150,MATCH(1,INDEX(($B$7=ROSTER!Q$24:Q$150)*(COUNTIFS(B$7:B9,ROSTER!$B$24:$B$150)=0),0,1),0),1),"")</f>
        <v>Phạm Minh Tuấn</v>
      </c>
      <c r="C10" s="44" t="str">
        <f>IFERROR(INDEX(ROSTER!$C$24:$C$150,MATCH($B10,ROSTER!$B$24:$B$150,0),1),"")</f>
        <v>VAE00763</v>
      </c>
      <c r="D10" s="44" t="str">
        <f>IFERROR(INDEX(ROSTER!$AK$23:$AK$134,MATCH($B10,ROSTER!$B$23:$B$150,0),1),"")</f>
        <v>QM 787</v>
      </c>
      <c r="E10" s="44" t="str">
        <f>IFERROR(INDEX(ROSTER!$AL$23:$AL$134,MATCH($B10,ROSTER!$B$23:$B$150,0),1),"")</f>
        <v>0903128278</v>
      </c>
      <c r="F10" s="332"/>
      <c r="G10" s="29"/>
      <c r="H10" s="45">
        <f t="shared" si="1"/>
        <v>3</v>
      </c>
      <c r="I10" s="45" t="str" cm="1">
        <f t="array" ref="I10">IFERROR(INDEX(ROSTER!$B$24:$B$150,MATCH(1,INDEX(($I$7=ROSTER!Q$24:Q$150)*(COUNTIFS(I$7:I9,ROSTER!$B$24:$B$150)=0),0,1),0),1),"")</f>
        <v>Võ Tiến Dũng</v>
      </c>
      <c r="J10" s="45" t="str">
        <f>IFERROR(INDEX(ROSTER!$C$24:$C$150,MATCH($I10,ROSTER!$B$24:$B$150,0),1),"")</f>
        <v>VAE00749</v>
      </c>
      <c r="K10" s="45" t="str">
        <f>IFERROR(INDEX(ROSTER!$AK$23:$AK$134,MATCH($I10,ROSTER!$B$23:$B$150,0),1),"")</f>
        <v>QM 787</v>
      </c>
      <c r="L10" s="45" t="str">
        <f>IFERROR(INDEX(ROSTER!$AL$23:$AL$134,MATCH($I10,ROSTER!$B$23:$B$150,0),1),"")</f>
        <v>0375121297</v>
      </c>
      <c r="M10" s="45"/>
      <c r="O10" s="31" t="s">
        <v>272</v>
      </c>
    </row>
    <row r="11" spans="1:15" ht="14.85" customHeight="1">
      <c r="A11" s="44">
        <f t="shared" si="0"/>
        <v>4</v>
      </c>
      <c r="B11" s="44" t="str" cm="1">
        <f t="array" ref="B11">IFERROR(INDEX(ROSTER!$B$24:$B$150,MATCH(1,INDEX(($B$7=ROSTER!Q$24:Q$150)*(COUNTIFS(B$7:B10,ROSTER!$B$24:$B$150)=0),0,1),0),1),"")</f>
        <v>Phạm Hùng</v>
      </c>
      <c r="C11" s="44" t="str">
        <f>IFERROR(INDEX(ROSTER!$C$24:$C$150,MATCH($B11,ROSTER!$B$24:$B$150,0),1),"")</f>
        <v>VAE01771</v>
      </c>
      <c r="D11" s="44" t="str">
        <f>IFERROR(INDEX(ROSTER!$AK$23:$AK$134,MATCH($B11,ROSTER!$B$23:$B$150,0),1),"")</f>
        <v>QM AF</v>
      </c>
      <c r="E11" s="44" t="str">
        <f>IFERROR(INDEX(ROSTER!$AL$23:$AL$134,MATCH($B11,ROSTER!$B$23:$B$150,0),1),"")</f>
        <v>0908489886</v>
      </c>
      <c r="F11" s="331"/>
      <c r="G11" s="29"/>
      <c r="H11" s="45">
        <f t="shared" si="1"/>
        <v>4</v>
      </c>
      <c r="I11" s="45" t="str" cm="1">
        <f t="array" ref="I11">IFERROR(INDEX(ROSTER!$B$24:$B$150,MATCH(1,INDEX(($I$7=ROSTER!Q$24:Q$150)*(COUNTIFS(I$7:I10,ROSTER!$B$24:$B$150)=0),0,1),0),1),"")</f>
        <v>Đoàn Mạnh Quyết</v>
      </c>
      <c r="J11" s="45" t="str">
        <f>IFERROR(INDEX(ROSTER!$C$24:$C$150,MATCH($I11,ROSTER!$B$24:$B$150,0),1),"")</f>
        <v>VAE00521</v>
      </c>
      <c r="K11" s="45" t="str">
        <f>IFERROR(INDEX(ROSTER!$AK$23:$AK$134,MATCH($I11,ROSTER!$B$23:$B$150,0),1),"")</f>
        <v>QM 787</v>
      </c>
      <c r="L11" s="45" t="str">
        <f>IFERROR(INDEX(ROSTER!$AL$23:$AL$134,MATCH($I11,ROSTER!$B$23:$B$150,0),1),"")</f>
        <v>0979789920</v>
      </c>
      <c r="O11" s="31"/>
    </row>
    <row r="12" spans="1:15" ht="14.85" customHeight="1">
      <c r="A12" s="44">
        <f t="shared" si="0"/>
        <v>5</v>
      </c>
      <c r="B12" s="44" t="str" cm="1">
        <f t="array" ref="B12">IFERROR(INDEX(ROSTER!$B$24:$B$150,MATCH(1,INDEX(($B$7=ROSTER!Q$24:Q$150)*(COUNTIFS(B$7:B11,ROSTER!$B$24:$B$150)=0),0,1),0),1),"")</f>
        <v>Vũ Tuấn Tú</v>
      </c>
      <c r="C12" s="44" t="str">
        <f>IFERROR(INDEX(ROSTER!$C$24:$C$150,MATCH($B12,ROSTER!$B$24:$B$150,0),1),"")</f>
        <v>VAE03602</v>
      </c>
      <c r="D12" s="44" t="str">
        <f>IFERROR(INDEX(ROSTER!$AK$23:$AK$134,MATCH($B12,ROSTER!$B$23:$B$150,0),1),"")</f>
        <v>QM AF</v>
      </c>
      <c r="E12" s="44" t="str">
        <f>IFERROR(INDEX(ROSTER!$AL$23:$AL$134,MATCH($B12,ROSTER!$B$23:$B$150,0),1),"")</f>
        <v>0774768007</v>
      </c>
      <c r="F12" s="331"/>
      <c r="G12" s="29"/>
      <c r="H12" s="45">
        <f t="shared" si="1"/>
        <v>5</v>
      </c>
      <c r="I12" s="45" t="str" cm="1">
        <f t="array" ref="I12">IFERROR(INDEX(ROSTER!$B$24:$B$150,MATCH(1,INDEX(($I$7=ROSTER!Q$24:Q$150)*(COUNTIFS(I$7:I11,ROSTER!$B$24:$B$150)=0),0,1),0),1),"")</f>
        <v>Nguyễn Văn Thái</v>
      </c>
      <c r="J12" s="45" t="str">
        <f>IFERROR(INDEX(ROSTER!$C$24:$C$150,MATCH($I12,ROSTER!$B$24:$B$150,0),1),"")</f>
        <v>VAE03591</v>
      </c>
      <c r="K12" s="45" t="str">
        <f>IFERROR(INDEX(ROSTER!$AK$23:$AK$134,MATCH($I12,ROSTER!$B$23:$B$150,0),1),"")</f>
        <v>QM PP</v>
      </c>
      <c r="L12" s="45" t="str">
        <f>IFERROR(INDEX(ROSTER!$AL$23:$AL$134,MATCH($I12,ROSTER!$B$23:$B$150,0),1),"")</f>
        <v>0938235487</v>
      </c>
      <c r="M12" s="44"/>
      <c r="O12" s="31"/>
    </row>
    <row r="13" spans="1:15" ht="14.85" customHeight="1">
      <c r="A13" s="44">
        <f t="shared" si="0"/>
        <v>6</v>
      </c>
      <c r="B13" s="44" t="str" cm="1">
        <f t="array" ref="B13">IFERROR(INDEX(ROSTER!$B$24:$B$150,MATCH(1,INDEX(($B$7=ROSTER!Q$24:Q$150)*(COUNTIFS(B$7:B12,ROSTER!$B$24:$B$150)=0),0,1),0),1),"")</f>
        <v>Nguyễn Phan Hoàng Long</v>
      </c>
      <c r="C13" s="44" t="str">
        <f>IFERROR(INDEX(ROSTER!$C$24:$C$150,MATCH($B13,ROSTER!$B$24:$B$150,0),1),"")</f>
        <v>VAE03596</v>
      </c>
      <c r="D13" s="44" t="str">
        <f>IFERROR(INDEX(ROSTER!$AK$23:$AK$134,MATCH($B13,ROSTER!$B$23:$B$150,0),1),"")</f>
        <v>QM AF</v>
      </c>
      <c r="E13" s="44" t="str">
        <f>IFERROR(INDEX(ROSTER!$AL$23:$AL$134,MATCH($B13,ROSTER!$B$23:$B$150,0),1),"")</f>
        <v>0967103203</v>
      </c>
      <c r="F13" s="332"/>
      <c r="G13" s="29"/>
      <c r="H13" s="45">
        <f t="shared" si="1"/>
        <v>6</v>
      </c>
      <c r="I13" s="45" t="str" cm="1">
        <f t="array" ref="I13">IFERROR(INDEX(ROSTER!$B$24:$B$150,MATCH(1,INDEX(($I$7=ROSTER!Q$24:Q$150)*(COUNTIFS(I$7:I12,ROSTER!$B$24:$B$150)=0),0,1),0),1),"")</f>
        <v>Đặng Quang Bảo</v>
      </c>
      <c r="J13" s="45" t="str">
        <f>IFERROR(INDEX(ROSTER!$C$24:$C$150,MATCH($I13,ROSTER!$B$24:$B$150,0),1),"")</f>
        <v>VAE03610</v>
      </c>
      <c r="K13" s="45" t="str">
        <f>IFERROR(INDEX(ROSTER!$AK$23:$AK$134,MATCH($I13,ROSTER!$B$23:$B$150,0),1),"")</f>
        <v>QM PP</v>
      </c>
      <c r="L13" s="45" t="str">
        <f>IFERROR(INDEX(ROSTER!$AL$23:$AL$134,MATCH($I13,ROSTER!$B$23:$B$150,0),1),"")</f>
        <v>0326718845</v>
      </c>
      <c r="M13" s="44"/>
      <c r="O13" s="31"/>
    </row>
    <row r="14" spans="1:15" ht="14.85" customHeight="1">
      <c r="A14" s="44">
        <f t="shared" si="0"/>
        <v>7</v>
      </c>
      <c r="B14" s="44" t="str" cm="1">
        <f t="array" ref="B14">IFERROR(INDEX(ROSTER!$B$24:$B$150,MATCH(1,INDEX(($B$7=ROSTER!Q$24:Q$150)*(COUNTIFS(B$7:B13,ROSTER!$B$24:$B$150)=0),0,1),0),1),"")</f>
        <v>Vũ Quang Vinh</v>
      </c>
      <c r="C14" s="44" t="str">
        <f>IFERROR(INDEX(ROSTER!$C$24:$C$150,MATCH($B14,ROSTER!$B$24:$B$150,0),1),"")</f>
        <v>VAE03617</v>
      </c>
      <c r="D14" s="44" t="str">
        <f>IFERROR(INDEX(ROSTER!$AK$23:$AK$134,MATCH($B14,ROSTER!$B$23:$B$150,0),1),"")</f>
        <v>QM AF</v>
      </c>
      <c r="E14" s="44" t="str">
        <f>IFERROR(INDEX(ROSTER!$AL$23:$AL$134,MATCH($B14,ROSTER!$B$23:$B$150,0),1),"")</f>
        <v>0773781627</v>
      </c>
      <c r="F14" s="44" t="s">
        <v>309</v>
      </c>
      <c r="G14" s="29"/>
      <c r="H14" s="45">
        <f t="shared" si="1"/>
        <v>7</v>
      </c>
      <c r="I14" s="45" t="str" cm="1">
        <f t="array" ref="I14">IFERROR(INDEX(ROSTER!$B$24:$B$150,MATCH(1,INDEX(($I$7=ROSTER!Q$24:Q$150)*(COUNTIFS(I$7:I13,ROSTER!$B$24:$B$150)=0),0,1),0),1),"")</f>
        <v>Nguyễn Ngọc Đức</v>
      </c>
      <c r="J14" s="45" t="str">
        <f>IFERROR(INDEX(ROSTER!$C$24:$C$150,MATCH($I14,ROSTER!$B$24:$B$150,0),1),"")</f>
        <v>VAE04023</v>
      </c>
      <c r="K14" s="45" t="str">
        <f>IFERROR(INDEX(ROSTER!$AK$23:$AK$134,MATCH($I14,ROSTER!$B$23:$B$150,0),1),"")</f>
        <v>MECH</v>
      </c>
      <c r="L14" s="45" t="str">
        <f>IFERROR(INDEX(ROSTER!$AL$23:$AL$134,MATCH($I14,ROSTER!$B$23:$B$150,0),1),"")</f>
        <v>0825070997</v>
      </c>
      <c r="M14" s="44" t="s">
        <v>274</v>
      </c>
      <c r="O14" s="31"/>
    </row>
    <row r="15" spans="1:15" ht="14.85" customHeight="1">
      <c r="A15" s="44">
        <f t="shared" si="0"/>
        <v>8</v>
      </c>
      <c r="B15" s="44" t="str" cm="1">
        <f t="array" ref="B15">IFERROR(INDEX(ROSTER!$B$24:$B$150,MATCH(1,INDEX(($B$7=ROSTER!Q$24:Q$150)*(COUNTIFS(B$7:B14,ROSTER!$B$24:$B$150)=0),0,1),0),1),"")</f>
        <v>Trương Vũ Chung</v>
      </c>
      <c r="C15" s="44" t="str">
        <f>IFERROR(INDEX(ROSTER!$C$24:$C$150,MATCH($B15,ROSTER!$B$24:$B$150,0),1),"")</f>
        <v>VAE04026</v>
      </c>
      <c r="D15" s="44" t="str">
        <f>IFERROR(INDEX(ROSTER!$AK$23:$AK$134,MATCH($B15,ROSTER!$B$23:$B$150,0),1),"")</f>
        <v>MECH</v>
      </c>
      <c r="E15" s="44" t="str">
        <f>IFERROR(INDEX(ROSTER!$AL$23:$AL$134,MATCH($B15,ROSTER!$B$23:$B$150,0),1),"")</f>
        <v>0394163748</v>
      </c>
      <c r="F15" s="44" t="s">
        <v>309</v>
      </c>
      <c r="G15" s="29"/>
      <c r="H15" s="45">
        <f t="shared" si="1"/>
        <v>8</v>
      </c>
      <c r="I15" s="45" t="str" cm="1">
        <f t="array" ref="I15">IFERROR(INDEX(ROSTER!$B$24:$B$150,MATCH(1,INDEX(($I$7=ROSTER!Q$24:Q$150)*(COUNTIFS(I$7:I14,ROSTER!$B$24:$B$150)=0),0,1),0),1),"")</f>
        <v>Lê Phước Thanh</v>
      </c>
      <c r="J15" s="45" t="str">
        <f>IFERROR(INDEX(ROSTER!$C$24:$C$150,MATCH($I15,ROSTER!$B$24:$B$150,0),1),"")</f>
        <v>VAE02598</v>
      </c>
      <c r="K15" s="45" t="str">
        <f>IFERROR(INDEX(ROSTER!$AK$23:$AK$134,MATCH($I15,ROSTER!$B$23:$B$150,0),1),"")</f>
        <v>MECH</v>
      </c>
      <c r="L15" s="45">
        <f>IFERROR(INDEX(ROSTER!$AL$23:$AL$134,MATCH($I15,ROSTER!$B$23:$B$150,0),1),"")</f>
        <v>0</v>
      </c>
      <c r="M15" s="44" t="s">
        <v>309</v>
      </c>
      <c r="O15" s="31"/>
    </row>
    <row r="16" spans="1:15" ht="14.85" customHeight="1">
      <c r="A16" s="44">
        <f t="shared" si="0"/>
        <v>9</v>
      </c>
      <c r="B16" s="44" t="str" cm="1">
        <f t="array" ref="B16">IFERROR(INDEX(ROSTER!$B$24:$B$150,MATCH(1,INDEX(($B$7=ROSTER!Q$24:Q$150)*(COUNTIFS(B$7:B15,ROSTER!$B$24:$B$150)=0),0,1),0),1),"")</f>
        <v>Lê Trần Thiên Cương</v>
      </c>
      <c r="C16" s="44" t="str">
        <f>IFERROR(INDEX(ROSTER!$C$24:$C$150,MATCH($B16,ROSTER!$B$24:$B$150,0),1),"")</f>
        <v>VAE04203</v>
      </c>
      <c r="D16" s="44" t="str">
        <f>IFERROR(INDEX(ROSTER!$AK$23:$AK$134,MATCH($B16,ROSTER!$B$23:$B$150,0),1),"")</f>
        <v>MECH</v>
      </c>
      <c r="E16" s="44" t="str">
        <f>IFERROR(INDEX(ROSTER!$AL$23:$AL$134,MATCH($B16,ROSTER!$B$23:$B$150,0),1),"")</f>
        <v>0867773318</v>
      </c>
      <c r="F16" s="44" t="s">
        <v>274</v>
      </c>
      <c r="G16" s="29"/>
      <c r="H16" s="45">
        <f t="shared" si="1"/>
        <v>9</v>
      </c>
      <c r="I16" s="45" t="str" cm="1">
        <f t="array" ref="I16">IFERROR(INDEX(ROSTER!$B$24:$B$150,MATCH(1,INDEX(($I$7=ROSTER!Q$24:Q$150)*(COUNTIFS(I$7:I15,ROSTER!$B$24:$B$150)=0),0,1),0),1),"")</f>
        <v>Phạm Xuân Tùng</v>
      </c>
      <c r="J16" s="45" t="str">
        <f>IFERROR(INDEX(ROSTER!$C$24:$C$150,MATCH($I16,ROSTER!$B$24:$B$150,0),1),"")</f>
        <v>VAE04204</v>
      </c>
      <c r="K16" s="45" t="str">
        <f>IFERROR(INDEX(ROSTER!$AK$23:$AK$134,MATCH($I16,ROSTER!$B$23:$B$150,0),1),"")</f>
        <v>MECH</v>
      </c>
      <c r="L16" s="45" t="str">
        <f>IFERROR(INDEX(ROSTER!$AL$23:$AL$134,MATCH($I16,ROSTER!$B$23:$B$150,0),1),"")</f>
        <v>0328230801</v>
      </c>
      <c r="M16" s="44" t="s">
        <v>309</v>
      </c>
      <c r="O16" s="31" t="s">
        <v>273</v>
      </c>
    </row>
    <row r="17" spans="1:15" ht="14.85" customHeight="1">
      <c r="A17" s="44">
        <f t="shared" si="0"/>
        <v>10</v>
      </c>
      <c r="B17" s="44" t="str" cm="1">
        <f t="array" ref="B17">IFERROR(INDEX(ROSTER!$B$24:$B$150,MATCH(1,INDEX(($B$7=ROSTER!Q$24:Q$150)*(COUNTIFS(B$7:B16,ROSTER!$B$24:$B$150)=0),0,1),0),1),"")</f>
        <v>Hồ Zy Đan</v>
      </c>
      <c r="C17" s="44" t="str">
        <f>IFERROR(INDEX(ROSTER!$C$24:$C$150,MATCH($B17,ROSTER!$B$24:$B$150,0),1),"")</f>
        <v>VAE04209</v>
      </c>
      <c r="D17" s="44" t="str">
        <f>IFERROR(INDEX(ROSTER!$AK$23:$AK$134,MATCH($B17,ROSTER!$B$23:$B$150,0),1),"")</f>
        <v>MECH</v>
      </c>
      <c r="E17" s="44" t="str">
        <f>IFERROR(INDEX(ROSTER!$AL$23:$AL$134,MATCH($B17,ROSTER!$B$23:$B$150,0),1),"")</f>
        <v>0348081971</v>
      </c>
      <c r="F17" s="44"/>
      <c r="G17" s="29"/>
      <c r="H17" s="45" t="str">
        <f t="shared" ref="H17" si="2">IF(I17="","",ROW(A10))</f>
        <v/>
      </c>
      <c r="I17" s="45" t="str" cm="1">
        <f t="array" ref="I17">IFERROR(INDEX(ROSTER!$B$24:$B$150,MATCH(1,INDEX(($I$7=ROSTER!Q$24:Q$150)*(COUNTIFS(I$7:I16,ROSTER!$B$24:$B$150)=0),0,1),0),1),"")</f>
        <v/>
      </c>
      <c r="J17" s="45" t="str">
        <f>IFERROR(INDEX(ROSTER!$C$24:$C$150,MATCH($I17,ROSTER!$B$24:$B$150,0),1),"")</f>
        <v/>
      </c>
      <c r="K17" s="45" t="str">
        <f>IFERROR(INDEX(ROSTER!$AK$23:$AK$134,MATCH($I17,ROSTER!$B$23:$B$150,0),1),"")</f>
        <v/>
      </c>
      <c r="L17" s="45" t="str">
        <f>IFERROR(INDEX(ROSTER!$AL$23:$AL$134,MATCH($I17,ROSTER!$B$23:$B$150,0),1),"")</f>
        <v/>
      </c>
      <c r="M17" s="44"/>
      <c r="O17" s="31"/>
    </row>
    <row r="18" spans="1:15" ht="14.85" customHeight="1">
      <c r="A18" s="44">
        <f t="shared" ref="A18" si="3">IF(B18="","",ROW(A11))</f>
        <v>11</v>
      </c>
      <c r="B18" s="44" t="str" cm="1">
        <f t="array" ref="B18">IFERROR(INDEX(ROSTER!$B$24:$B$150,MATCH(1,INDEX(($B$7=ROSTER!Q$24:Q$150)*(COUNTIFS(B$7:B17,ROSTER!$B$24:$B$150)=0),0,1),0),1),"")</f>
        <v>Nguyễn Trọng Phúc</v>
      </c>
      <c r="C18" s="44" t="str">
        <f>IFERROR(INDEX(ROSTER!$C$24:$C$150,MATCH($B18,ROSTER!$B$24:$B$150,0),1),"")</f>
        <v>SVTT</v>
      </c>
      <c r="D18" s="44">
        <f>IFERROR(INDEX(ROSTER!$AK$23:$AK$134,MATCH($B18,ROSTER!$B$23:$B$150,0),1),"")</f>
        <v>0</v>
      </c>
      <c r="E18" s="44">
        <f>IFERROR(INDEX(ROSTER!$AL$23:$AL$134,MATCH($B18,ROSTER!$B$23:$B$150,0),1),"")</f>
        <v>0</v>
      </c>
      <c r="F18" s="44"/>
      <c r="G18" s="29"/>
      <c r="H18" s="45" t="str">
        <f t="shared" ref="H18" si="4">IF(I18="","",ROW(A11))</f>
        <v/>
      </c>
      <c r="I18" s="45" t="str" cm="1">
        <f t="array" ref="I18">IFERROR(INDEX(ROSTER!$B$24:$B$150,MATCH(1,INDEX(($I$7=ROSTER!Q$24:Q$150)*(COUNTIFS(I$7:I17,ROSTER!$B$24:$B$150)=0),0,1),0),1),"")</f>
        <v/>
      </c>
      <c r="J18" s="45" t="str">
        <f>IFERROR(INDEX(ROSTER!$C$24:$C$150,MATCH($I18,ROSTER!$B$24:$B$150,0),1),"")</f>
        <v/>
      </c>
      <c r="K18" s="45" t="str">
        <f>IFERROR(INDEX(ROSTER!$AK$23:$AK$134,MATCH($I18,ROSTER!$B$23:$B$150,0),1),"")</f>
        <v/>
      </c>
      <c r="L18" s="45" t="str">
        <f>IFERROR(INDEX(ROSTER!$AL$23:$AL$134,MATCH($I18,ROSTER!$B$23:$B$150,0),1),"")</f>
        <v/>
      </c>
      <c r="M18" s="45"/>
      <c r="O18" s="31"/>
    </row>
    <row r="19" spans="1:15" ht="14.85" customHeight="1">
      <c r="A19" s="44"/>
      <c r="B19" s="660" t="str">
        <f>$B$3&amp;"-AVI"</f>
        <v>A873-AVI</v>
      </c>
      <c r="C19" s="661"/>
      <c r="D19" s="44" t="str">
        <f>IFERROR(INDEX(ROSTER!$AK$23:$AK$134,MATCH($B19,ROSTER!$B$23:$B$150,0),1),"")</f>
        <v/>
      </c>
      <c r="E19" s="44" t="str">
        <f>IFERROR(INDEX(ROSTER!$AL$23:$AL$134,MATCH($B19,ROSTER!$B$23:$B$150,0),1),"")</f>
        <v/>
      </c>
      <c r="F19" s="45"/>
      <c r="G19" s="29"/>
      <c r="H19" s="45"/>
      <c r="I19" s="706" t="s">
        <v>435</v>
      </c>
      <c r="J19" s="707"/>
      <c r="K19" s="45" t="str">
        <f>IFERROR(INDEX(ROSTER!$AK$23:$AK$134,MATCH($I19,ROSTER!$B$23:$B$150,0),1),"")</f>
        <v/>
      </c>
      <c r="L19" s="45" t="str">
        <f>IFERROR(INDEX(ROSTER!$AL$23:$AL$134,MATCH($I19,ROSTER!$B$23:$B$150,0),1),"")</f>
        <v/>
      </c>
      <c r="M19" s="45"/>
      <c r="O19" s="31"/>
    </row>
    <row r="20" spans="1:15" ht="14.85" customHeight="1">
      <c r="A20" s="44">
        <f>IF(B20="","",ROW(A1))</f>
        <v>1</v>
      </c>
      <c r="B20" s="44" t="str" cm="1">
        <f t="array" ref="B20">IFERROR(INDEX(ROSTER!$B$24:$B$150,MATCH(1,INDEX(($B$19=ROSTER!Q$24:Q$150)*(COUNTIFS(B$7:B19,ROSTER!$B$24:$B$150)=0),0,1),0),1),"")</f>
        <v>Phạm Hồng Quân</v>
      </c>
      <c r="C20" s="44" t="str">
        <f>IFERROR(INDEX(ROSTER!$C$24:$C$150,MATCH($B20,ROSTER!$B$24:$B$150,0),1),"")</f>
        <v>VAE01301</v>
      </c>
      <c r="D20" s="44" t="str">
        <f>IFERROR(INDEX(ROSTER!$AK$23:$AK$134,MATCH($B20,ROSTER!$B$23:$B$150,0),1),"")</f>
        <v>B2 787</v>
      </c>
      <c r="E20" s="44" t="str">
        <f>IFERROR(INDEX(ROSTER!$AL$23:$AL$134,MATCH($B20,ROSTER!$B$23:$B$150,0),1),"")</f>
        <v>0983173064</v>
      </c>
      <c r="F20" s="45" t="s">
        <v>270</v>
      </c>
      <c r="G20" s="29"/>
      <c r="H20" s="45">
        <f>IF(I20="","",ROW(A1))</f>
        <v>1</v>
      </c>
      <c r="I20" s="45" t="str" cm="1">
        <f t="array" ref="I20">IFERROR(INDEX(ROSTER!$B$24:$B$150,MATCH(1,INDEX(($I$19=ROSTER!Q$24:Q$150)*(COUNTIFS(I$7:I19,ROSTER!$B$24:$B$150)=0),0,1),0),1),"")</f>
        <v>Đào Việt  Hải</v>
      </c>
      <c r="J20" s="45" t="str">
        <f>IFERROR(INDEX(ROSTER!$C$24:$C$150,MATCH($I20,ROSTER!$B$24:$B$150,0),1),"")</f>
        <v>VAE00708</v>
      </c>
      <c r="K20" s="45" t="str">
        <f>IFERROR(INDEX(ROSTER!$AK$23:$AK$134,MATCH($I20,ROSTER!$B$23:$B$150,0),1),"")</f>
        <v>B1 787</v>
      </c>
      <c r="L20" s="45" t="str">
        <f>IFERROR(INDEX(ROSTER!$AL$23:$AL$134,MATCH($I20,ROSTER!$B$23:$B$150,0),1),"")</f>
        <v>0908630644</v>
      </c>
      <c r="M20" s="45" t="s">
        <v>270</v>
      </c>
      <c r="O20" s="31"/>
    </row>
    <row r="21" spans="1:15" ht="14.85" customHeight="1">
      <c r="A21" s="44">
        <f t="shared" ref="A21:A23" si="5">IF(B21="","",ROW(A2))</f>
        <v>2</v>
      </c>
      <c r="B21" s="44" t="str" cm="1">
        <f t="array" ref="B21">IFERROR(INDEX(ROSTER!$B$24:$B$150,MATCH(1,INDEX(($B$19=ROSTER!Q$24:Q$150)*(COUNTIFS(B$7:B20,ROSTER!$B$24:$B$150)=0),0,1),0),1),"")</f>
        <v>Đoàn Văn Tú</v>
      </c>
      <c r="C21" s="44" t="str">
        <f>IFERROR(INDEX(ROSTER!$C$24:$C$150,MATCH($B21,ROSTER!$B$24:$B$150,0),1),"")</f>
        <v>VAE00256</v>
      </c>
      <c r="D21" s="44" t="str">
        <f>IFERROR(INDEX(ROSTER!$AK$23:$AK$134,MATCH($B21,ROSTER!$B$23:$B$150,0),1),"")</f>
        <v>B2 B787/A321</v>
      </c>
      <c r="E21" s="44" t="str">
        <f>IFERROR(INDEX(ROSTER!$AL$23:$AL$134,MATCH($B21,ROSTER!$B$23:$B$150,0),1),"")</f>
        <v>0917384394</v>
      </c>
      <c r="F21" s="44"/>
      <c r="G21" s="29"/>
      <c r="H21" s="45">
        <f t="shared" ref="H21:H28" si="6">IF(I21="","",ROW(A2))</f>
        <v>2</v>
      </c>
      <c r="I21" s="45" t="str" cm="1">
        <f t="array" ref="I21">IFERROR(INDEX(ROSTER!$B$24:$B$150,MATCH(1,INDEX(($I$19=ROSTER!Q$24:Q$150)*(COUNTIFS(I$7:I20,ROSTER!$B$24:$B$150)=0),0,1),0),1),"")</f>
        <v>Đặng Quốc  Tú</v>
      </c>
      <c r="J21" s="45" t="str">
        <f>IFERROR(INDEX(ROSTER!$C$24:$C$150,MATCH($I21,ROSTER!$B$24:$B$150,0),1),"")</f>
        <v>VAE00733</v>
      </c>
      <c r="K21" s="45" t="str">
        <f>IFERROR(INDEX(ROSTER!$AK$23:$AK$134,MATCH($I21,ROSTER!$B$23:$B$150,0),1),"")</f>
        <v>QM 787</v>
      </c>
      <c r="L21" s="45" t="str">
        <f>IFERROR(INDEX(ROSTER!$AL$23:$AL$134,MATCH($I21,ROSTER!$B$23:$B$150,0),1),"")</f>
        <v>0988110968</v>
      </c>
      <c r="M21" s="45"/>
      <c r="O21" s="31"/>
    </row>
    <row r="22" spans="1:15" ht="14.85" customHeight="1">
      <c r="A22" s="44">
        <f t="shared" si="5"/>
        <v>3</v>
      </c>
      <c r="B22" s="44" t="str" cm="1">
        <f t="array" ref="B22">IFERROR(INDEX(ROSTER!$B$24:$B$150,MATCH(1,INDEX(($B$19=ROSTER!Q$24:Q$150)*(COUNTIFS(B$7:B21,ROSTER!$B$24:$B$150)=0),0,1),0),1),"")</f>
        <v>Nguyễn Minh Đức</v>
      </c>
      <c r="C22" s="44" t="str">
        <f>IFERROR(INDEX(ROSTER!$C$24:$C$150,MATCH($B22,ROSTER!$B$24:$B$150,0),1),"")</f>
        <v>VAE04018</v>
      </c>
      <c r="D22" s="44" t="str">
        <f>IFERROR(INDEX(ROSTER!$AK$23:$AK$134,MATCH($B22,ROSTER!$B$23:$B$150,0),1),"")</f>
        <v xml:space="preserve">EA 787 </v>
      </c>
      <c r="E22" s="44" t="str">
        <f>IFERROR(INDEX(ROSTER!$AL$23:$AL$134,MATCH($B22,ROSTER!$B$23:$B$150,0),1),"")</f>
        <v>0907548998</v>
      </c>
      <c r="F22" s="44" t="s">
        <v>309</v>
      </c>
      <c r="G22" s="29"/>
      <c r="H22" s="45">
        <f t="shared" si="6"/>
        <v>3</v>
      </c>
      <c r="I22" s="45" t="str" cm="1">
        <f t="array" ref="I22">IFERROR(INDEX(ROSTER!$B$24:$B$150,MATCH(1,INDEX(($I$19=ROSTER!Q$24:Q$150)*(COUNTIFS(I$7:I21,ROSTER!$B$24:$B$150)=0),0,1),0),1),"")</f>
        <v>Nguyễn Anh Tuấn</v>
      </c>
      <c r="J22" s="45" t="str">
        <f>IFERROR(INDEX(ROSTER!$C$24:$C$150,MATCH($I22,ROSTER!$B$24:$B$150,0),1),"")</f>
        <v>VAE02373</v>
      </c>
      <c r="K22" s="45" t="str">
        <f>IFERROR(INDEX(ROSTER!$AK$23:$AK$134,MATCH($I22,ROSTER!$B$23:$B$150,0),1),"")</f>
        <v>QM 787</v>
      </c>
      <c r="L22" s="45" t="str">
        <f>IFERROR(INDEX(ROSTER!$AL$23:$AL$134,MATCH($I22,ROSTER!$B$23:$B$150,0),1),"")</f>
        <v>0988034352</v>
      </c>
      <c r="M22" s="45"/>
      <c r="O22" s="31"/>
    </row>
    <row r="23" spans="1:15" ht="14.85" customHeight="1" thickBot="1">
      <c r="A23" s="44" t="str">
        <f t="shared" si="5"/>
        <v/>
      </c>
      <c r="B23" s="44" t="str" cm="1">
        <f t="array" ref="B23">IFERROR(INDEX(ROSTER!$B$24:$B$150,MATCH(1,INDEX(($B$19=ROSTER!Q$24:Q$150)*(COUNTIFS(B$7:B22,ROSTER!$B$24:$B$150)=0),0,1),0),1),"")</f>
        <v/>
      </c>
      <c r="C23" s="44" t="str">
        <f>IFERROR(INDEX(ROSTER!$C$24:$C$150,MATCH($B23,ROSTER!$B$24:$B$150,0),1),"")</f>
        <v/>
      </c>
      <c r="D23" s="44" t="str">
        <f>IFERROR(INDEX(ROSTER!$AK$23:$AK$134,MATCH($B23,ROSTER!$B$23:$B$150,0),1),"")</f>
        <v/>
      </c>
      <c r="E23" s="44" t="str">
        <f>IFERROR(INDEX(ROSTER!$AL$23:$AL$134,MATCH($B23,ROSTER!$B$23:$B$150,0),1),"")</f>
        <v/>
      </c>
      <c r="F23" s="44"/>
      <c r="G23" s="29"/>
      <c r="H23" s="45">
        <f t="shared" si="6"/>
        <v>4</v>
      </c>
      <c r="I23" s="45" t="str" cm="1">
        <f t="array" ref="I23">IFERROR(INDEX(ROSTER!$B$24:$B$150,MATCH(1,INDEX(($I$19=ROSTER!Q$24:Q$150)*(COUNTIFS(I$7:I22,ROSTER!$B$24:$B$150)=0),0,1),0),1),"")</f>
        <v>Trần Trung Tín</v>
      </c>
      <c r="J23" s="45" t="str">
        <f>IFERROR(INDEX(ROSTER!$C$24:$C$150,MATCH($I23,ROSTER!$B$24:$B$150,0),1),"")</f>
        <v>VAE03612</v>
      </c>
      <c r="K23" s="45" t="str">
        <f>IFERROR(INDEX(ROSTER!$AK$23:$AK$134,MATCH($I23,ROSTER!$B$23:$B$150,0),1),"")</f>
        <v>QM AF</v>
      </c>
      <c r="L23" s="45" t="str">
        <f>IFERROR(INDEX(ROSTER!$AL$23:$AL$134,MATCH($I23,ROSTER!$B$23:$B$150,0),1),"")</f>
        <v>0834603606</v>
      </c>
      <c r="M23" s="44" t="s">
        <v>309</v>
      </c>
      <c r="O23" s="31"/>
    </row>
    <row r="24" spans="1:15" ht="14.85" customHeight="1" thickBot="1">
      <c r="A24" s="44"/>
      <c r="B24" s="610" t="s">
        <v>671</v>
      </c>
      <c r="C24" s="44" t="str">
        <f>IFERROR(INDEX(ROSTER!$C$24:$C$150,MATCH($B24,ROSTER!$B$24:$B$150,0),1),"")</f>
        <v/>
      </c>
      <c r="D24" s="44" t="str">
        <f>IFERROR(INDEX(ROSTER!$AK$23:$AK$134,MATCH($B24,ROSTER!$B$23:$B$150,0),1),"")</f>
        <v/>
      </c>
      <c r="E24" s="44" t="str">
        <f>IFERROR(INDEX(ROSTER!$AL$23:$AL$134,MATCH($B24,ROSTER!$B$23:$B$150,0),1),"")</f>
        <v/>
      </c>
      <c r="F24" s="44"/>
      <c r="G24" s="29"/>
      <c r="H24" s="45">
        <f t="shared" si="6"/>
        <v>5</v>
      </c>
      <c r="I24" s="45" t="str" cm="1">
        <f t="array" ref="I24">IFERROR(INDEX(ROSTER!$B$24:$B$150,MATCH(1,INDEX(($I$19=ROSTER!Q$24:Q$150)*(COUNTIFS(I$7:I23,ROSTER!$B$24:$B$150)=0),0,1),0),1),"")</f>
        <v>Nguyễn Mạnh Phố</v>
      </c>
      <c r="J24" s="45" t="str">
        <f>IFERROR(INDEX(ROSTER!$C$24:$C$150,MATCH($I24,ROSTER!$B$24:$B$150,0),1),"")</f>
        <v>VAE03605</v>
      </c>
      <c r="K24" s="45" t="str">
        <f>IFERROR(INDEX(ROSTER!$AK$23:$AK$134,MATCH($I24,ROSTER!$B$23:$B$150,0),1),"")</f>
        <v>QM AF</v>
      </c>
      <c r="L24" s="45" t="str">
        <f>IFERROR(INDEX(ROSTER!$AL$23:$AL$134,MATCH($I24,ROSTER!$B$23:$B$150,0),1),"")</f>
        <v>0829109358</v>
      </c>
      <c r="M24" s="44" t="s">
        <v>309</v>
      </c>
      <c r="O24" s="31" t="s">
        <v>259</v>
      </c>
    </row>
    <row r="25" spans="1:15" ht="14.85" customHeight="1">
      <c r="A25" s="44">
        <v>1</v>
      </c>
      <c r="B25" s="44" t="str" cm="1">
        <f t="array" ref="B25">IFERROR(INDEX(ROSTER!$B$24:$B$150,MATCH(1,INDEX(($B$24=ROSTER!Q$24:Q$150)*(COUNTIFS(B$7:B24,ROSTER!$B$24:$B$150)=0),0,1),0),1),"")</f>
        <v>Nguyễn An Bình</v>
      </c>
      <c r="C25" s="44" t="str">
        <f>IFERROR(INDEX(ROSTER!$C$24:$C$150,MATCH($B25,ROSTER!$B$24:$B$150,0),1),"")</f>
        <v>VAE04051</v>
      </c>
      <c r="D25" s="44" t="str">
        <f>IFERROR(INDEX(ROSTER!$AK$23:$AK$134,MATCH($B25,ROSTER!$B$23:$B$150,0),1),"")</f>
        <v>MECH</v>
      </c>
      <c r="E25" s="44" t="str">
        <f>IFERROR(INDEX(ROSTER!$AL$23:$AL$134,MATCH($B25,ROSTER!$B$23:$B$150,0),1),"")</f>
        <v>0852188678</v>
      </c>
      <c r="F25" s="44"/>
      <c r="G25" s="29"/>
      <c r="H25" s="45">
        <f t="shared" si="6"/>
        <v>6</v>
      </c>
      <c r="I25" s="45" t="str" cm="1">
        <f t="array" ref="I25">IFERROR(INDEX(ROSTER!$B$24:$B$150,MATCH(1,INDEX(($I$19=ROSTER!Q$24:Q$150)*(COUNTIFS(I$7:I24,ROSTER!$B$24:$B$150)=0),0,1),0),1),"")</f>
        <v>Nguyễn Trương Tân</v>
      </c>
      <c r="J25" s="45" t="str">
        <f>IFERROR(INDEX(ROSTER!$C$24:$C$150,MATCH($I25,ROSTER!$B$24:$B$150,0),1),"")</f>
        <v>VAE04019</v>
      </c>
      <c r="K25" s="45" t="str">
        <f>IFERROR(INDEX(ROSTER!$AK$23:$AK$134,MATCH($I25,ROSTER!$B$23:$B$150,0),1),"")</f>
        <v xml:space="preserve">EA 787 </v>
      </c>
      <c r="L25" s="45" t="str">
        <f>IFERROR(INDEX(ROSTER!$AL$23:$AL$134,MATCH($I25,ROSTER!$B$23:$B$150,0),1),"")</f>
        <v>0902827093</v>
      </c>
      <c r="M25" s="44"/>
      <c r="O25" s="31"/>
    </row>
    <row r="26" spans="1:15" ht="14.85" customHeight="1">
      <c r="A26" s="44">
        <v>2</v>
      </c>
      <c r="B26" s="44" t="str" cm="1">
        <f t="array" ref="B26">IFERROR(INDEX(ROSTER!$B$24:$B$150,MATCH(1,INDEX(($B$24=ROSTER!Q$24:Q$150)*(COUNTIFS(B$7:B25,ROSTER!$B$24:$B$150)=0),0,1),0),1),"")</f>
        <v>Nguyễn Thành Trung</v>
      </c>
      <c r="C26" s="44" t="str">
        <f>IFERROR(INDEX(ROSTER!$C$24:$C$150,MATCH($B26,ROSTER!$B$24:$B$150,0),1),"")</f>
        <v>VAE04031</v>
      </c>
      <c r="D26" s="44" t="str">
        <f>IFERROR(INDEX(ROSTER!$AK$23:$AK$134,MATCH($B26,ROSTER!$B$23:$B$150,0),1),"")</f>
        <v>MECH</v>
      </c>
      <c r="E26" s="44" t="str">
        <f>IFERROR(INDEX(ROSTER!$AL$23:$AL$134,MATCH($B26,ROSTER!$B$23:$B$150,0),1),"")</f>
        <v>0962516841</v>
      </c>
      <c r="F26" s="44"/>
      <c r="G26" s="29"/>
      <c r="H26" s="45">
        <f t="shared" si="6"/>
        <v>7</v>
      </c>
      <c r="I26" s="45" t="str" cm="1">
        <f t="array" ref="I26">IFERROR(INDEX(ROSTER!$B$24:$B$150,MATCH(1,INDEX(($I$19=ROSTER!Q$24:Q$150)*(COUNTIFS(I$7:I25,ROSTER!$B$24:$B$150)=0),0,1),0),1),"")</f>
        <v>Nguyễn Hữu Thắng</v>
      </c>
      <c r="J26" s="45" t="str">
        <f>IFERROR(INDEX(ROSTER!$C$24:$C$150,MATCH($I26,ROSTER!$B$24:$B$150,0),1),"")</f>
        <v>VAE03620</v>
      </c>
      <c r="K26" s="45" t="str">
        <f>IFERROR(INDEX(ROSTER!$AK$23:$AK$134,MATCH($I26,ROSTER!$B$23:$B$150,0),1),"")</f>
        <v>EA 787/321</v>
      </c>
      <c r="L26" s="45" t="str">
        <f>IFERROR(INDEX(ROSTER!$AL$23:$AL$134,MATCH($I26,ROSTER!$B$23:$B$150,0),1),"")</f>
        <v>0865855733</v>
      </c>
      <c r="M26" s="44"/>
      <c r="O26" s="31"/>
    </row>
    <row r="27" spans="1:15" ht="14.85" customHeight="1" thickBot="1">
      <c r="A27" s="44"/>
      <c r="B27" s="44" t="str" cm="1">
        <f t="array" ref="B27">IFERROR(INDEX(ROSTER!$B$24:$B$150,MATCH(1,INDEX(($B$24=ROSTER!Q$24:Q$150)*(COUNTIFS(B$7:B26,ROSTER!$B$24:$B$150)=0),0,1),0),1),"")</f>
        <v/>
      </c>
      <c r="C27" s="44" t="str">
        <f>IFERROR(INDEX(ROSTER!$C$24:$C$150,MATCH($B27,ROSTER!$B$24:$B$150,0),1),"")</f>
        <v/>
      </c>
      <c r="D27" s="44" t="str">
        <f>IFERROR(INDEX(ROSTER!$AK$23:$AK$134,MATCH($B27,ROSTER!$B$23:$B$150,0),1),"")</f>
        <v/>
      </c>
      <c r="E27" s="44" t="str">
        <f>IFERROR(INDEX(ROSTER!$AL$23:$AL$134,MATCH($B27,ROSTER!$B$23:$B$150,0),1),"")</f>
        <v/>
      </c>
      <c r="F27" s="44"/>
      <c r="G27" s="29"/>
      <c r="H27" s="45" t="str">
        <f t="shared" si="6"/>
        <v/>
      </c>
      <c r="I27" s="45" t="str" cm="1">
        <f t="array" ref="I27">IFERROR(INDEX(ROSTER!$B$24:$B$150,MATCH(1,INDEX(($I$19=ROSTER!Q$24:Q$150)*(COUNTIFS(I$7:I26,ROSTER!$B$24:$B$150)=0),0,1),0),1),"")</f>
        <v/>
      </c>
      <c r="J27" s="45" t="str">
        <f>IFERROR(INDEX(ROSTER!$C$24:$C$150,MATCH($I27,ROSTER!$B$24:$B$150,0),1),"")</f>
        <v/>
      </c>
      <c r="K27" s="45" t="str">
        <f>IFERROR(INDEX(ROSTER!$AK$23:$AK$134,MATCH($I27,ROSTER!$B$23:$B$150,0),1),"")</f>
        <v/>
      </c>
      <c r="L27" s="45" t="str">
        <f>IFERROR(INDEX(ROSTER!$AL$23:$AL$134,MATCH($I27,ROSTER!$B$23:$B$150,0),1),"")</f>
        <v/>
      </c>
      <c r="M27" s="34"/>
      <c r="O27" s="31"/>
    </row>
    <row r="28" spans="1:15" ht="14.85" customHeight="1" thickBot="1">
      <c r="A28" s="44"/>
      <c r="B28" s="610" t="s">
        <v>663</v>
      </c>
      <c r="C28" s="44" t="str">
        <f>IFERROR(INDEX(ROSTER!$C$24:$C$150,MATCH($B28,ROSTER!$B$24:$B$150,0),1),"")</f>
        <v/>
      </c>
      <c r="D28" s="44" t="str">
        <f>IFERROR(INDEX(ROSTER!$AK$23:$AK$134,MATCH($B28,ROSTER!$B$23:$B$150,0),1),"")</f>
        <v/>
      </c>
      <c r="E28" s="44" t="str">
        <f>IFERROR(INDEX(ROSTER!$AL$23:$AL$134,MATCH($B28,ROSTER!$B$23:$B$150,0),1),"")</f>
        <v/>
      </c>
      <c r="F28" s="44"/>
      <c r="G28" s="29"/>
      <c r="H28" s="45" t="str">
        <f t="shared" si="6"/>
        <v/>
      </c>
      <c r="I28" s="45" t="str" cm="1">
        <f t="array" ref="I28">IFERROR(INDEX(ROSTER!$B$24:$B$150,MATCH(1,INDEX(($I$19=ROSTER!Q$24:Q$150)*(COUNTIFS(I$7:I27,ROSTER!$B$24:$B$150)=0),0,1),0),1),"")</f>
        <v/>
      </c>
      <c r="J28" s="45" t="str">
        <f>IFERROR(INDEX(ROSTER!$C$24:$C$150,MATCH($I28,ROSTER!$B$24:$B$150,0),1),"")</f>
        <v/>
      </c>
      <c r="K28" s="45" t="str">
        <f>IFERROR(INDEX(ROSTER!$AK$23:$AK$134,MATCH($I28,ROSTER!$B$23:$B$150,0),1),"")</f>
        <v/>
      </c>
      <c r="L28" s="45" t="str">
        <f>IFERROR(INDEX(ROSTER!$AL$23:$AL$134,MATCH($I28,ROSTER!$B$23:$B$150,0),1),"")</f>
        <v/>
      </c>
      <c r="M28" s="45"/>
      <c r="O28" s="31"/>
    </row>
    <row r="29" spans="1:15" ht="14.85" customHeight="1" thickBot="1">
      <c r="A29" s="436">
        <v>1</v>
      </c>
      <c r="B29" s="614" t="s">
        <v>73</v>
      </c>
      <c r="C29" s="44" t="str">
        <f>IFERROR(INDEX(ROSTER!$C$24:$C$150,MATCH($B29,ROSTER!$B$24:$B$150,0),1),"")</f>
        <v>VAE02854</v>
      </c>
      <c r="D29" s="332" t="str">
        <f>IFERROR(INDEX(ROSTER!$AK$23:$AK$134,MATCH($B29,ROSTER!$B$23:$B$150,0),1),"")</f>
        <v>B1 787</v>
      </c>
      <c r="E29" s="332" t="str">
        <f>IFERROR(INDEX(ROSTER!$AL$23:$AL$134,MATCH($B29,ROSTER!$B$23:$B$150,0),1),"")</f>
        <v>0344242223</v>
      </c>
      <c r="F29" s="612" t="s">
        <v>519</v>
      </c>
      <c r="G29" s="29"/>
      <c r="H29" s="45"/>
      <c r="I29" s="45"/>
      <c r="J29" s="45"/>
      <c r="K29" s="45"/>
      <c r="L29" s="45"/>
      <c r="M29" s="45"/>
      <c r="O29" s="31"/>
    </row>
    <row r="30" spans="1:15" ht="14.85" customHeight="1" thickBot="1">
      <c r="A30" s="436">
        <v>2</v>
      </c>
      <c r="B30" s="615" t="s">
        <v>98</v>
      </c>
      <c r="C30" s="44" t="str">
        <f>IFERROR(INDEX(ROSTER!$C$24:$C$150,MATCH($B30,ROSTER!$B$24:$B$150,0),1),"")</f>
        <v>VAE00742</v>
      </c>
      <c r="D30" s="332" t="str">
        <f>IFERROR(INDEX(ROSTER!$AK$23:$AK$134,MATCH($B30,ROSTER!$B$23:$B$150,0),1),"")</f>
        <v>B2 787</v>
      </c>
      <c r="E30" s="332" t="str">
        <f>IFERROR(INDEX(ROSTER!$AL$23:$AL$134,MATCH($B30,ROSTER!$B$23:$B$150,0),1),"")</f>
        <v>0903804857</v>
      </c>
      <c r="F30" s="612" t="s">
        <v>519</v>
      </c>
      <c r="G30" s="29"/>
      <c r="H30" s="45"/>
      <c r="I30" s="45"/>
      <c r="J30" s="45"/>
      <c r="K30" s="45"/>
      <c r="L30" s="45"/>
      <c r="M30" s="45"/>
      <c r="O30" s="31"/>
    </row>
    <row r="31" spans="1:15" ht="14.85" customHeight="1" thickBot="1">
      <c r="A31" s="436">
        <v>3</v>
      </c>
      <c r="B31" s="615" t="s">
        <v>106</v>
      </c>
      <c r="C31" s="44" t="str">
        <f>IFERROR(INDEX(ROSTER!$C$24:$C$150,MATCH($B31,ROSTER!$B$24:$B$150,0),1),"")</f>
        <v>VAE02736</v>
      </c>
      <c r="D31" s="332" t="str">
        <f>IFERROR(INDEX(ROSTER!$AK$23:$AK$134,MATCH($B31,ROSTER!$B$23:$B$150,0),1),"")</f>
        <v>B2 787</v>
      </c>
      <c r="E31" s="332" t="str">
        <f>IFERROR(INDEX(ROSTER!$AL$23:$AL$134,MATCH($B31,ROSTER!$B$23:$B$150,0),1),"")</f>
        <v>0907669646</v>
      </c>
      <c r="F31" s="612" t="s">
        <v>519</v>
      </c>
      <c r="G31" s="29"/>
      <c r="H31" s="45"/>
      <c r="I31" s="45"/>
      <c r="J31" s="45"/>
      <c r="K31" s="45"/>
      <c r="L31" s="45"/>
      <c r="M31" s="45"/>
    </row>
    <row r="32" spans="1:15" ht="15" thickBot="1">
      <c r="A32" s="436">
        <v>4</v>
      </c>
      <c r="B32" s="617" t="s">
        <v>208</v>
      </c>
      <c r="C32" s="44" t="str">
        <f>IFERROR(INDEX(ROSTER!$C$24:$C$150,MATCH($B32,ROSTER!$B$24:$B$150,0),1),"")</f>
        <v>VAE04203</v>
      </c>
      <c r="D32" s="332" t="str">
        <f>IFERROR(INDEX(ROSTER!$AK$23:$AK$134,MATCH($B32,ROSTER!$B$23:$B$150,0),1),"")</f>
        <v>MECH</v>
      </c>
      <c r="E32" s="332" t="str">
        <f>IFERROR(INDEX(ROSTER!$AL$23:$AL$134,MATCH($B32,ROSTER!$B$23:$B$150,0),1),"")</f>
        <v>0867773318</v>
      </c>
      <c r="F32" s="612" t="s">
        <v>422</v>
      </c>
      <c r="G32" s="29"/>
      <c r="H32" s="45"/>
      <c r="I32" s="45"/>
      <c r="J32" s="45"/>
      <c r="K32" s="45"/>
      <c r="L32" s="45"/>
      <c r="M32" s="45"/>
    </row>
    <row r="33" spans="1:13" ht="15" thickBot="1">
      <c r="A33" s="436">
        <v>5</v>
      </c>
      <c r="B33" s="618" t="s">
        <v>211</v>
      </c>
      <c r="C33" s="44" t="str">
        <f>IFERROR(INDEX(ROSTER!$C$24:$C$150,MATCH($B33,ROSTER!$B$24:$B$150,0),1),"")</f>
        <v>VAE04204</v>
      </c>
      <c r="D33" s="332" t="str">
        <f>IFERROR(INDEX(ROSTER!$AK$23:$AK$134,MATCH($B33,ROSTER!$B$23:$B$150,0),1),"")</f>
        <v>MECH</v>
      </c>
      <c r="E33" s="332" t="str">
        <f>IFERROR(INDEX(ROSTER!$AL$23:$AL$134,MATCH($B33,ROSTER!$B$23:$B$150,0),1),"")</f>
        <v>0328230801</v>
      </c>
      <c r="F33" s="612" t="s">
        <v>422</v>
      </c>
      <c r="G33" s="29"/>
      <c r="H33" s="45"/>
      <c r="I33" s="45"/>
      <c r="J33" s="45"/>
      <c r="K33" s="45"/>
      <c r="L33" s="45"/>
      <c r="M33" s="45"/>
    </row>
    <row r="34" spans="1:13" ht="15" thickBot="1">
      <c r="A34" s="436">
        <v>6</v>
      </c>
      <c r="B34" s="618" t="s">
        <v>214</v>
      </c>
      <c r="C34" s="44" t="str">
        <f>IFERROR(INDEX(ROSTER!$C$24:$C$150,MATCH($B34,ROSTER!$B$24:$B$150,0),1),"")</f>
        <v>VAE04209</v>
      </c>
      <c r="D34" s="332" t="str">
        <f>IFERROR(INDEX(ROSTER!$AK$23:$AK$134,MATCH($B34,ROSTER!$B$23:$B$150,0),1),"")</f>
        <v>MECH</v>
      </c>
      <c r="E34" s="332" t="str">
        <f>IFERROR(INDEX(ROSTER!$AL$23:$AL$134,MATCH($B34,ROSTER!$B$23:$B$150,0),1),"")</f>
        <v>0348081971</v>
      </c>
      <c r="F34" s="612" t="s">
        <v>422</v>
      </c>
      <c r="G34" s="29"/>
      <c r="H34" s="45"/>
      <c r="I34" s="45"/>
      <c r="J34" s="45"/>
      <c r="K34" s="45"/>
      <c r="L34" s="45"/>
      <c r="M34" s="45"/>
    </row>
    <row r="35" spans="1:13" ht="15" thickBot="1">
      <c r="A35" s="436">
        <v>7</v>
      </c>
      <c r="B35" s="618" t="s">
        <v>217</v>
      </c>
      <c r="C35" s="44" t="str">
        <f>IFERROR(INDEX(ROSTER!$C$24:$C$150,MATCH($B35,ROSTER!$B$24:$B$150,0),1),"")</f>
        <v>VAE04211</v>
      </c>
      <c r="D35" s="332" t="str">
        <f>IFERROR(INDEX(ROSTER!$AK$23:$AK$134,MATCH($B35,ROSTER!$B$23:$B$150,0),1),"")</f>
        <v>MECH</v>
      </c>
      <c r="E35" s="332" t="str">
        <f>IFERROR(INDEX(ROSTER!$AL$23:$AL$134,MATCH($B35,ROSTER!$B$23:$B$150,0),1),"")</f>
        <v>0366492128</v>
      </c>
      <c r="F35" s="612" t="s">
        <v>422</v>
      </c>
      <c r="G35" s="29"/>
      <c r="H35" s="45"/>
      <c r="I35" s="45"/>
      <c r="J35" s="45"/>
      <c r="K35" s="45"/>
      <c r="L35" s="45"/>
      <c r="M35" s="44"/>
    </row>
    <row r="36" spans="1:13" ht="15" thickBot="1">
      <c r="A36" s="436">
        <v>8</v>
      </c>
      <c r="B36" s="618" t="s">
        <v>220</v>
      </c>
      <c r="C36" s="44" t="str">
        <f>IFERROR(INDEX(ROSTER!$C$24:$C$150,MATCH($B36,ROSTER!$B$24:$B$150,0),1),"")</f>
        <v>VAE04245</v>
      </c>
      <c r="D36" s="332" t="str">
        <f>IFERROR(INDEX(ROSTER!$AK$23:$AK$134,MATCH($B36,ROSTER!$B$23:$B$150,0),1),"")</f>
        <v>MECH</v>
      </c>
      <c r="E36" s="332" t="str">
        <f>IFERROR(INDEX(ROSTER!$AL$23:$AL$134,MATCH($B36,ROSTER!$B$23:$B$150,0),1),"")</f>
        <v>0912677545</v>
      </c>
      <c r="F36" s="612" t="s">
        <v>422</v>
      </c>
      <c r="G36" s="29"/>
      <c r="H36" s="45"/>
      <c r="I36" s="45"/>
      <c r="J36" s="45"/>
      <c r="K36" s="45"/>
      <c r="L36" s="45"/>
      <c r="M36" s="44"/>
    </row>
    <row r="37" spans="1:13" ht="15" thickBot="1">
      <c r="A37" s="436">
        <v>9</v>
      </c>
      <c r="B37" s="618" t="s">
        <v>223</v>
      </c>
      <c r="C37" s="44" t="str">
        <f>IFERROR(INDEX(ROSTER!$C$24:$C$150,MATCH($B37,ROSTER!$B$24:$B$150,0),1),"")</f>
        <v>VAE04255</v>
      </c>
      <c r="D37" s="332" t="str">
        <f>IFERROR(INDEX(ROSTER!$AK$23:$AK$134,MATCH($B37,ROSTER!$B$23:$B$150,0),1),"")</f>
        <v>MECH</v>
      </c>
      <c r="E37" s="332" t="str">
        <f>IFERROR(INDEX(ROSTER!$AL$23:$AL$134,MATCH($B37,ROSTER!$B$23:$B$150,0),1),"")</f>
        <v>0376455036</v>
      </c>
      <c r="F37" s="612" t="s">
        <v>422</v>
      </c>
      <c r="G37" s="29"/>
      <c r="H37" s="45"/>
      <c r="I37" s="45"/>
      <c r="J37" s="45"/>
      <c r="K37" s="45"/>
      <c r="L37" s="45"/>
      <c r="M37" s="45"/>
    </row>
    <row r="38" spans="1:13" ht="15" thickBot="1">
      <c r="A38" s="436">
        <v>10</v>
      </c>
      <c r="B38" s="618" t="s">
        <v>226</v>
      </c>
      <c r="C38" s="44" t="str">
        <f>IFERROR(INDEX(ROSTER!$C$24:$C$150,MATCH($B38,ROSTER!$B$24:$B$150,0),1),"")</f>
        <v>VAE04249</v>
      </c>
      <c r="D38" s="332" t="str">
        <f>IFERROR(INDEX(ROSTER!$AK$23:$AK$134,MATCH($B38,ROSTER!$B$23:$B$150,0),1),"")</f>
        <v>MECH</v>
      </c>
      <c r="E38" s="332" t="str">
        <f>IFERROR(INDEX(ROSTER!$AL$23:$AL$134,MATCH($B38,ROSTER!$B$23:$B$150,0),1),"")</f>
        <v>0982833619</v>
      </c>
      <c r="F38" s="612" t="s">
        <v>422</v>
      </c>
      <c r="G38" s="29"/>
      <c r="H38" s="45"/>
      <c r="I38" s="45"/>
      <c r="J38" s="45"/>
      <c r="K38" s="45"/>
      <c r="L38" s="45"/>
      <c r="M38" s="45"/>
    </row>
    <row r="39" spans="1:13" ht="15" thickBot="1">
      <c r="A39" s="436">
        <v>11</v>
      </c>
      <c r="B39" s="618" t="s">
        <v>229</v>
      </c>
      <c r="C39" s="44" t="str">
        <f>IFERROR(INDEX(ROSTER!$C$24:$C$150,MATCH($B39,ROSTER!$B$24:$B$150,0),1),"")</f>
        <v>VAE04254</v>
      </c>
      <c r="D39" s="332" t="str">
        <f>IFERROR(INDEX(ROSTER!$AK$23:$AK$134,MATCH($B39,ROSTER!$B$23:$B$150,0),1),"")</f>
        <v>MECH</v>
      </c>
      <c r="E39" s="332" t="str">
        <f>IFERROR(INDEX(ROSTER!$AL$23:$AL$134,MATCH($B39,ROSTER!$B$23:$B$150,0),1),"")</f>
        <v>0784052950</v>
      </c>
      <c r="F39" s="612" t="s">
        <v>422</v>
      </c>
      <c r="G39" s="29"/>
      <c r="H39" s="45"/>
      <c r="I39" s="45"/>
      <c r="J39" s="45"/>
      <c r="K39" s="45"/>
      <c r="L39" s="45"/>
      <c r="M39" s="45"/>
    </row>
    <row r="40" spans="1:13" ht="15" thickBot="1">
      <c r="A40" s="436">
        <v>12</v>
      </c>
      <c r="B40" s="616" t="s">
        <v>232</v>
      </c>
      <c r="C40" s="44" t="str">
        <f>IFERROR(INDEX(ROSTER!$C$24:$C$150,MATCH($B40,ROSTER!$B$24:$B$150,0),1),"")</f>
        <v>VAE04247</v>
      </c>
      <c r="D40" s="332" t="str">
        <f>IFERROR(INDEX(ROSTER!$AK$23:$AK$134,MATCH($B40,ROSTER!$B$23:$B$150,0),1),"")</f>
        <v>MECH</v>
      </c>
      <c r="E40" s="332" t="str">
        <f>IFERROR(INDEX(ROSTER!$AL$23:$AL$134,MATCH($B40,ROSTER!$B$23:$B$150,0),1),"")</f>
        <v>0326807523</v>
      </c>
      <c r="F40" s="612" t="s">
        <v>422</v>
      </c>
      <c r="G40" s="29"/>
      <c r="H40" s="45"/>
      <c r="I40" s="45"/>
      <c r="J40" s="45"/>
      <c r="K40" s="45"/>
      <c r="L40" s="45"/>
      <c r="M40" s="45"/>
    </row>
    <row r="41" spans="1:13" ht="15" thickBot="1">
      <c r="A41" s="436">
        <v>13</v>
      </c>
      <c r="B41" s="618" t="s">
        <v>65</v>
      </c>
      <c r="C41" s="618" t="s">
        <v>66</v>
      </c>
      <c r="D41" s="332" t="str">
        <f>IFERROR(INDEX(ROSTER!$AK$23:$AK$134,MATCH($B41,ROSTER!$B$23:$B$150,0),1),"")</f>
        <v>B1 787</v>
      </c>
      <c r="E41" s="332" t="str">
        <f>IFERROR(INDEX(ROSTER!$AL$23:$AL$134,MATCH($B41,ROSTER!$B$23:$B$150,0),1),"")</f>
        <v>0904321509</v>
      </c>
      <c r="F41" s="612" t="s">
        <v>645</v>
      </c>
    </row>
    <row r="42" spans="1:13" ht="15" thickBot="1">
      <c r="A42" s="436">
        <v>14</v>
      </c>
      <c r="B42" s="618" t="s">
        <v>102</v>
      </c>
      <c r="C42" s="618" t="s">
        <v>103</v>
      </c>
      <c r="D42" s="332" t="str">
        <f>IFERROR(INDEX(ROSTER!$AK$23:$AK$134,MATCH($B42,ROSTER!$B$23:$B$150,0),1),"")</f>
        <v>B2 B787/A321</v>
      </c>
      <c r="E42" s="332" t="str">
        <f>IFERROR(INDEX(ROSTER!$AL$23:$AL$134,MATCH($B42,ROSTER!$B$23:$B$150,0),1),"")</f>
        <v>0917384394</v>
      </c>
      <c r="F42" s="612" t="s">
        <v>645</v>
      </c>
    </row>
    <row r="43" spans="1:13" ht="15" thickBot="1">
      <c r="A43" s="436">
        <v>15</v>
      </c>
      <c r="B43" s="618" t="s">
        <v>46</v>
      </c>
      <c r="C43" s="618" t="s">
        <v>47</v>
      </c>
      <c r="D43" s="332" t="str">
        <f>IFERROR(INDEX(ROSTER!$AK$23:$AK$134,MATCH($B43,ROSTER!$B$23:$B$150,0),1),"")</f>
        <v>B1 B787/ATR/A321</v>
      </c>
      <c r="E43" s="332" t="str">
        <f>IFERROR(INDEX(ROSTER!$AL$23:$AL$134,MATCH($B43,ROSTER!$B$23:$B$150,0),1),"")</f>
        <v>0979747380</v>
      </c>
      <c r="F43" s="612" t="s">
        <v>645</v>
      </c>
    </row>
    <row r="44" spans="1:13" ht="15" thickBot="1">
      <c r="A44" s="436">
        <v>16</v>
      </c>
      <c r="B44" s="618" t="s">
        <v>674</v>
      </c>
      <c r="C44" s="618" t="s">
        <v>125</v>
      </c>
      <c r="D44" s="332" t="str">
        <f>IFERROR(INDEX(ROSTER!$AK$23:$AK$134,MATCH($B44,ROSTER!$B$23:$B$150,0),1),"")</f>
        <v/>
      </c>
      <c r="E44" s="332" t="str">
        <f>IFERROR(INDEX(ROSTER!$AL$23:$AL$134,MATCH($B44,ROSTER!$B$23:$B$150,0),1),"")</f>
        <v/>
      </c>
      <c r="F44" s="612" t="s">
        <v>645</v>
      </c>
    </row>
    <row r="45" spans="1:13" ht="15" thickBot="1">
      <c r="A45" s="436">
        <v>17</v>
      </c>
      <c r="B45" s="618" t="s">
        <v>110</v>
      </c>
      <c r="C45" s="618" t="s">
        <v>111</v>
      </c>
      <c r="D45" s="332" t="str">
        <f>IFERROR(INDEX(ROSTER!$AK$23:$AK$134,MATCH($B45,ROSTER!$B$23:$B$150,0),1),"")</f>
        <v>QM 787</v>
      </c>
      <c r="E45" s="332" t="str">
        <f>IFERROR(INDEX(ROSTER!$AL$23:$AL$134,MATCH($B45,ROSTER!$B$23:$B$150,0),1),"")</f>
        <v>0375121297</v>
      </c>
      <c r="F45" s="612" t="s">
        <v>645</v>
      </c>
    </row>
    <row r="46" spans="1:13" ht="14.4">
      <c r="E46" s="1"/>
      <c r="F46" s="1"/>
    </row>
    <row r="47" spans="1:13" ht="27" customHeight="1">
      <c r="F47" s="1"/>
    </row>
    <row r="48" spans="1:13" ht="14.4"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E87" s="1"/>
      <c r="F87" s="1"/>
      <c r="G87" s="35"/>
    </row>
    <row r="88" spans="5:7" ht="14.4">
      <c r="E88" s="1"/>
      <c r="G88" s="35"/>
    </row>
    <row r="89" spans="5:7" ht="14.4">
      <c r="E89" s="1"/>
      <c r="G89" s="36"/>
    </row>
    <row r="90" spans="5:7" ht="14.4">
      <c r="E90" s="1"/>
      <c r="G90" s="36"/>
    </row>
    <row r="91" spans="5:7" ht="14.4">
      <c r="E91" s="1"/>
      <c r="G91" s="36"/>
    </row>
    <row r="92" spans="5:7" ht="14.4">
      <c r="E92" s="1"/>
      <c r="G92" s="36"/>
    </row>
    <row r="93" spans="5:7" ht="14.4">
      <c r="E93" s="1"/>
      <c r="G93" s="36"/>
    </row>
    <row r="94" spans="5:7" ht="23.25" customHeight="1">
      <c r="E94" s="1"/>
    </row>
    <row r="95" spans="5:7" ht="23.25" customHeight="1">
      <c r="E95" s="1"/>
    </row>
    <row r="96" spans="5:7" ht="23.25" customHeight="1">
      <c r="E96" s="1"/>
    </row>
  </sheetData>
  <protectedRanges>
    <protectedRange sqref="F7 M7" name="Range1_2_2"/>
    <protectedRange sqref="B7 B19" name="Range1_2_2_1_2"/>
    <protectedRange sqref="I7 I19" name="Range1_2_1_1"/>
  </protectedRanges>
  <mergeCells count="8">
    <mergeCell ref="B19:C19"/>
    <mergeCell ref="A1:E1"/>
    <mergeCell ref="F1:H1"/>
    <mergeCell ref="A2:M2"/>
    <mergeCell ref="E3:F3"/>
    <mergeCell ref="B7:C7"/>
    <mergeCell ref="I7:J7"/>
    <mergeCell ref="I19:J19"/>
  </mergeCells>
  <pageMargins left="0.7" right="0.7" top="0.75" bottom="0.75" header="0.3" footer="0.3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8">
    <tabColor rgb="FFFFFF00"/>
  </sheetPr>
  <dimension ref="A1:O90"/>
  <sheetViews>
    <sheetView zoomScale="90" zoomScaleNormal="90" workbookViewId="0">
      <selection activeCell="I20" sqref="I20"/>
    </sheetView>
  </sheetViews>
  <sheetFormatPr defaultColWidth="9" defaultRowHeight="23.25" customHeight="1"/>
  <cols>
    <col min="1" max="1" width="5.33203125" style="1" customWidth="1"/>
    <col min="2" max="2" width="20.44140625" style="1" customWidth="1"/>
    <col min="3" max="3" width="21.44140625" style="1" customWidth="1"/>
    <col min="4" max="4" width="13.44140625" style="1" customWidth="1"/>
    <col min="5" max="5" width="18.6640625" style="2" customWidth="1"/>
    <col min="6" max="6" width="21.6640625" style="2" customWidth="1"/>
    <col min="7" max="7" width="1" style="1" customWidth="1"/>
    <col min="8" max="8" width="4.44140625" style="1" customWidth="1"/>
    <col min="9" max="9" width="24" style="1" customWidth="1"/>
    <col min="10" max="10" width="18.44140625" style="1" customWidth="1"/>
    <col min="11" max="11" width="14.6640625" style="1" customWidth="1"/>
    <col min="12" max="12" width="18.44140625" style="1" customWidth="1"/>
    <col min="13" max="13" width="23.6640625" style="1" customWidth="1"/>
    <col min="14" max="14" width="17.441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tr">
        <f>LEFT(VLOOKUP("A*",ROSTER!R24:R70,1,0),4)</f>
        <v>A873</v>
      </c>
      <c r="C3" s="7"/>
      <c r="D3" s="8"/>
      <c r="E3" s="666">
        <f>ROSTER!R24</f>
        <v>46157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str">
        <f>INDEX(ROSTER!$B$25:$B$150,MATCH("*FM*",ROSTER!R$25:R$227,0),1)</f>
        <v>Lê Thanh Hải</v>
      </c>
      <c r="D4" s="14" t="s">
        <v>258</v>
      </c>
      <c r="E4" s="15" t="str">
        <f>INDEX(ROSTER!$AL$25:$AL$211,MATCH(C4,ROSTER!$B$25:$B$150,0),1)</f>
        <v>0979690783</v>
      </c>
      <c r="F4" s="21" t="s">
        <v>259</v>
      </c>
      <c r="G4" s="16"/>
      <c r="H4" s="17"/>
      <c r="I4" s="18" t="s">
        <v>260</v>
      </c>
      <c r="J4" s="19" t="str">
        <f>INDEX(ROSTER!$B$25:$B$150,MATCH("*TE*",ROSTER!R$25:R$227,0),1)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9.95" customHeight="1">
      <c r="A5" s="11"/>
      <c r="B5" s="18" t="s">
        <v>262</v>
      </c>
      <c r="C5" s="19" t="str">
        <f>INDEX(ROSTER!$B$25:$B$150,MATCH("*QC*",ROSTER!R$25:R$227,0),1)</f>
        <v>Trần Phương</v>
      </c>
      <c r="D5" s="20" t="s">
        <v>258</v>
      </c>
      <c r="E5" s="178">
        <f>INDEX(ROSTER!$AL$25:$AL$211,MATCH(C5,ROSTER!$B$25:$B$150,0),1)</f>
        <v>84986222241</v>
      </c>
      <c r="F5" s="21"/>
      <c r="G5" s="16"/>
      <c r="H5" s="17"/>
      <c r="I5" s="18" t="s">
        <v>263</v>
      </c>
      <c r="J5" s="19" t="str">
        <f>INDEX(ROSTER!$B$25:$B$150,MATCH("*PPC*",ROSTER!R$25:R$227,0),1)</f>
        <v>Trần Hoàng Nhung</v>
      </c>
      <c r="K5" s="20" t="s">
        <v>258</v>
      </c>
      <c r="L5" s="34" t="str">
        <f>INDEX(ROSTER!$AL$25:$AL$211,MATCH(J5,ROSTER!$B$25:$B$150,0),1)</f>
        <v>0906852989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$B$3&amp;"-128"</f>
        <v>A873-128</v>
      </c>
      <c r="C7" s="661"/>
      <c r="D7" s="27"/>
      <c r="E7" s="27"/>
      <c r="F7" s="28"/>
      <c r="G7" s="29"/>
      <c r="H7" s="26"/>
      <c r="I7" s="660" t="str">
        <f>$B$3&amp;"-34567"</f>
        <v>A873-34567</v>
      </c>
      <c r="J7" s="661"/>
      <c r="K7" s="30"/>
      <c r="L7" s="30"/>
      <c r="M7" s="28"/>
      <c r="O7" s="43" t="s">
        <v>261</v>
      </c>
    </row>
    <row r="8" spans="1:15" ht="14.4">
      <c r="A8" s="45">
        <f>IF(B8="","",ROW(A1))</f>
        <v>1</v>
      </c>
      <c r="B8" s="45" t="str" cm="1">
        <f t="array" ref="B8">IFERROR(INDEX(ROSTER!$B$24:$B$150,MATCH(1,INDEX(($B$7=ROSTER!R$24:R$94)*(COUNTIFS(B$7:B7,ROSTER!$B$24:$B$150)=0),0,1),0),1),"")</f>
        <v>Hoàng Sơn Hà</v>
      </c>
      <c r="C8" s="45" t="str">
        <f>IFERROR(INDEX(ROSTER!$C$24:$C$150,MATCH($B8,ROSTER!$B$24:$B$150,0),1),"")</f>
        <v>VAE00725</v>
      </c>
      <c r="D8" s="45" t="str">
        <f>IFERROR(INDEX(ROSTER!$AK$23:$AK$134,MATCH($B8,ROSTER!$B$23:$B$150,0),1),"")</f>
        <v>B1 787</v>
      </c>
      <c r="E8" s="45" t="str">
        <f>IFERROR(INDEX(ROSTER!$AL$23:$AL$134,MATCH($B8,ROSTER!$B$23:$B$150,0),1),"")</f>
        <v>0904321509</v>
      </c>
      <c r="F8" s="45" t="s">
        <v>270</v>
      </c>
      <c r="G8" s="29"/>
      <c r="H8" s="45">
        <f>IF(I8="","",ROW(A1))</f>
        <v>1</v>
      </c>
      <c r="I8" s="45" t="str" cm="1">
        <f t="array" ref="I8">IFERROR(INDEX(ROSTER!$B$24:$B$150,MATCH(1,INDEX(($I$7=ROSTER!R$24:R$94)*(COUNTIFS(I$7:I7,ROSTER!$B$24:$B$150)=0),0,1),0),1),"")</f>
        <v>Phạm Ngọc Anh</v>
      </c>
      <c r="J8" s="45" t="str">
        <f>IFERROR(INDEX(ROSTER!$C$24:$C$150,MATCH($I8,ROSTER!$B$24:$B$150,0),1),"")</f>
        <v>VAE01348</v>
      </c>
      <c r="K8" s="45" t="str">
        <f>IFERROR(INDEX(ROSTER!$AK$23:$AK$134,MATCH($I8,ROSTER!$B$23:$B$150,0),1),"")</f>
        <v>B1 787</v>
      </c>
      <c r="L8" s="45" t="str">
        <f>IFERROR(INDEX(ROSTER!$AL$23:$AL$134,MATCH($I8,ROSTER!$B$23:$B$150,0),1),"")</f>
        <v>0902153933</v>
      </c>
      <c r="M8" s="45" t="s">
        <v>668</v>
      </c>
      <c r="O8" s="31" t="s">
        <v>270</v>
      </c>
    </row>
    <row r="9" spans="1:15" ht="14.85" customHeight="1">
      <c r="A9" s="45">
        <f t="shared" ref="A9:A11" si="0">IF(B9="","",ROW(A2))</f>
        <v>2</v>
      </c>
      <c r="B9" s="45" t="str" cm="1">
        <f t="array" ref="B9">IFERROR(INDEX(ROSTER!$B$24:$B$150,MATCH(1,INDEX(($B$7=ROSTER!R$24:R$94)*(COUNTIFS(B$7:B8,ROSTER!$B$24:$B$150)=0),0,1),0),1),"")</f>
        <v>Lộc Đức  Hiền</v>
      </c>
      <c r="C9" s="45" t="str">
        <f>IFERROR(INDEX(ROSTER!$C$24:$C$150,MATCH($B9,ROSTER!$B$24:$B$150,0),1),"")</f>
        <v>VAE02379</v>
      </c>
      <c r="D9" s="45" t="str">
        <f>IFERROR(INDEX(ROSTER!$AK$23:$AK$134,MATCH($B9,ROSTER!$B$23:$B$150,0),1),"")</f>
        <v>B1 787</v>
      </c>
      <c r="E9" s="45" t="str">
        <f>IFERROR(INDEX(ROSTER!$AL$23:$AL$134,MATCH($B9,ROSTER!$B$23:$B$150,0),1),"")</f>
        <v>0896961686</v>
      </c>
      <c r="F9" s="45"/>
      <c r="G9" s="29"/>
      <c r="H9" s="45">
        <f t="shared" ref="H9:H14" si="1">IF(I9="","",ROW(A2))</f>
        <v>2</v>
      </c>
      <c r="I9" s="45" t="str" cm="1">
        <f t="array" ref="I9">IFERROR(INDEX(ROSTER!$B$24:$B$150,MATCH(1,INDEX(($I$7=ROSTER!R$24:R$94)*(COUNTIFS(I$7:I8,ROSTER!$B$24:$B$150)=0),0,1),0),1),"")</f>
        <v>Hứa Quang Trung</v>
      </c>
      <c r="J9" s="45" t="str">
        <f>IFERROR(INDEX(ROSTER!$C$24:$C$150,MATCH($I9,ROSTER!$B$24:$B$150,0),1),"")</f>
        <v>VAE02481</v>
      </c>
      <c r="K9" s="45" t="str">
        <f>IFERROR(INDEX(ROSTER!$AK$23:$AK$134,MATCH($I9,ROSTER!$B$23:$B$150,0),1),"")</f>
        <v>B1 B787/A321</v>
      </c>
      <c r="L9" s="45" t="str">
        <f>IFERROR(INDEX(ROSTER!$AL$23:$AL$134,MATCH($I9,ROSTER!$B$23:$B$150,0),1),"")</f>
        <v>0937387889</v>
      </c>
      <c r="M9" s="45" t="s">
        <v>669</v>
      </c>
      <c r="O9" s="31" t="s">
        <v>271</v>
      </c>
    </row>
    <row r="10" spans="1:15" ht="14.85" customHeight="1">
      <c r="A10" s="45">
        <f t="shared" si="0"/>
        <v>3</v>
      </c>
      <c r="B10" s="45" t="str" cm="1">
        <f t="array" ref="B10">IFERROR(INDEX(ROSTER!$B$24:$B$150,MATCH(1,INDEX(($B$7=ROSTER!R$24:R$94)*(COUNTIFS(B$7:B9,ROSTER!$B$24:$B$150)=0),0,1),0),1),"")</f>
        <v>Phạm Minh Tuấn</v>
      </c>
      <c r="C10" s="45" t="str">
        <f>IFERROR(INDEX(ROSTER!$C$24:$C$150,MATCH($B10,ROSTER!$B$24:$B$150,0),1),"")</f>
        <v>VAE00763</v>
      </c>
      <c r="D10" s="45" t="str">
        <f>IFERROR(INDEX(ROSTER!$AK$23:$AK$134,MATCH($B10,ROSTER!$B$23:$B$150,0),1),"")</f>
        <v>QM 787</v>
      </c>
      <c r="E10" s="45" t="str">
        <f>IFERROR(INDEX(ROSTER!$AL$23:$AL$134,MATCH($B10,ROSTER!$B$23:$B$150,0),1),"")</f>
        <v>0903128278</v>
      </c>
      <c r="F10" s="45"/>
      <c r="G10" s="29"/>
      <c r="H10" s="45">
        <f t="shared" si="1"/>
        <v>3</v>
      </c>
      <c r="I10" s="45" t="str" cm="1">
        <f t="array" ref="I10">IFERROR(INDEX(ROSTER!$B$24:$B$150,MATCH(1,INDEX(($I$7=ROSTER!R$24:R$94)*(COUNTIFS(I$7:I9,ROSTER!$B$24:$B$150)=0),0,1),0),1),"")</f>
        <v>Võ Tiến Dũng</v>
      </c>
      <c r="J10" s="45" t="str">
        <f>IFERROR(INDEX(ROSTER!$C$24:$C$150,MATCH($I10,ROSTER!$B$24:$B$150,0),1),"")</f>
        <v>VAE00749</v>
      </c>
      <c r="K10" s="45" t="str">
        <f>IFERROR(INDEX(ROSTER!$AK$23:$AK$134,MATCH($I10,ROSTER!$B$23:$B$150,0),1),"")</f>
        <v>QM 787</v>
      </c>
      <c r="L10" s="45" t="str">
        <f>IFERROR(INDEX(ROSTER!$AL$23:$AL$134,MATCH($I10,ROSTER!$B$23:$B$150,0),1),"")</f>
        <v>0375121297</v>
      </c>
      <c r="M10" s="45" t="s">
        <v>289</v>
      </c>
      <c r="O10" s="31" t="s">
        <v>272</v>
      </c>
    </row>
    <row r="11" spans="1:15" ht="14.85" customHeight="1">
      <c r="A11" s="45">
        <f t="shared" si="0"/>
        <v>4</v>
      </c>
      <c r="B11" s="45" t="str" cm="1">
        <f t="array" ref="B11">IFERROR(INDEX(ROSTER!$B$24:$B$150,MATCH(1,INDEX(($B$7=ROSTER!R$24:R$94)*(COUNTIFS(B$7:B10,ROSTER!$B$24:$B$150)=0),0,1),0),1),"")</f>
        <v>Phạm Hùng</v>
      </c>
      <c r="C11" s="45" t="str">
        <f>IFERROR(INDEX(ROSTER!$C$24:$C$150,MATCH($B11,ROSTER!$B$24:$B$150,0),1),"")</f>
        <v>VAE01771</v>
      </c>
      <c r="D11" s="45" t="str">
        <f>IFERROR(INDEX(ROSTER!$AK$23:$AK$134,MATCH($B11,ROSTER!$B$23:$B$150,0),1),"")</f>
        <v>QM AF</v>
      </c>
      <c r="E11" s="45" t="str">
        <f>IFERROR(INDEX(ROSTER!$AL$23:$AL$134,MATCH($B11,ROSTER!$B$23:$B$150,0),1),"")</f>
        <v>0908489886</v>
      </c>
      <c r="F11" s="45"/>
      <c r="G11" s="29"/>
      <c r="H11" s="45">
        <f t="shared" si="1"/>
        <v>4</v>
      </c>
      <c r="I11" s="45" t="str" cm="1">
        <f t="array" ref="I11">IFERROR(INDEX(ROSTER!$B$24:$B$150,MATCH(1,INDEX(($I$7=ROSTER!R$24:R$94)*(COUNTIFS(I$7:I10,ROSTER!$B$24:$B$150)=0),0,1),0),1),"")</f>
        <v>Cù Anh Tư</v>
      </c>
      <c r="J11" s="45" t="str">
        <f>IFERROR(INDEX(ROSTER!$C$24:$C$150,MATCH($I11,ROSTER!$B$24:$B$150,0),1),"")</f>
        <v>VAE03095</v>
      </c>
      <c r="K11" s="45" t="str">
        <f>IFERROR(INDEX(ROSTER!$AK$23:$AK$134,MATCH($I11,ROSTER!$B$23:$B$150,0),1),"")</f>
        <v>QM EA</v>
      </c>
      <c r="L11" s="45" t="str">
        <f>IFERROR(INDEX(ROSTER!$AL$23:$AL$134,MATCH($I11,ROSTER!$B$23:$B$150,0),1),"")</f>
        <v>0984208181</v>
      </c>
      <c r="M11" s="45" t="s">
        <v>289</v>
      </c>
      <c r="O11" s="31" t="s">
        <v>273</v>
      </c>
    </row>
    <row r="12" spans="1:15" ht="14.85" customHeight="1">
      <c r="A12" s="45">
        <f t="shared" ref="A12:A17" si="2">IF(B12="","",ROW(A5))</f>
        <v>5</v>
      </c>
      <c r="B12" s="45" t="str" cm="1">
        <f t="array" ref="B12">IFERROR(INDEX(ROSTER!$B$24:$B$150,MATCH(1,INDEX(($B$7=ROSTER!R$24:R$94)*(COUNTIFS(B$7:B11,ROSTER!$B$24:$B$150)=0),0,1),0),1),"")</f>
        <v>Vũ Tuấn Tú</v>
      </c>
      <c r="C12" s="45" t="str">
        <f>IFERROR(INDEX(ROSTER!$C$24:$C$150,MATCH($B12,ROSTER!$B$24:$B$150,0),1),"")</f>
        <v>VAE03602</v>
      </c>
      <c r="D12" s="45" t="str">
        <f>IFERROR(INDEX(ROSTER!$AK$23:$AK$134,MATCH($B12,ROSTER!$B$23:$B$150,0),1),"")</f>
        <v>QM AF</v>
      </c>
      <c r="E12" s="45" t="str">
        <f>IFERROR(INDEX(ROSTER!$AL$23:$AL$134,MATCH($B12,ROSTER!$B$23:$B$150,0),1),"")</f>
        <v>0774768007</v>
      </c>
      <c r="F12" s="45"/>
      <c r="G12" s="29"/>
      <c r="H12" s="45">
        <f t="shared" si="1"/>
        <v>5</v>
      </c>
      <c r="I12" s="45" t="str" cm="1">
        <f t="array" ref="I12">IFERROR(INDEX(ROSTER!$B$24:$B$150,MATCH(1,INDEX(($I$7=ROSTER!R$24:R$94)*(COUNTIFS(I$7:I11,ROSTER!$B$24:$B$150)=0),0,1),0),1),"")</f>
        <v>Đoàn Mạnh Quyết</v>
      </c>
      <c r="J12" s="45" t="str">
        <f>IFERROR(INDEX(ROSTER!$C$24:$C$150,MATCH($I12,ROSTER!$B$24:$B$150,0),1),"")</f>
        <v>VAE00521</v>
      </c>
      <c r="K12" s="45" t="str">
        <f>IFERROR(INDEX(ROSTER!$AK$23:$AK$134,MATCH($I12,ROSTER!$B$23:$B$150,0),1),"")</f>
        <v>QM 787</v>
      </c>
      <c r="L12" s="45" t="str">
        <f>IFERROR(INDEX(ROSTER!$AL$23:$AL$134,MATCH($I12,ROSTER!$B$23:$B$150,0),1),"")</f>
        <v>0979789920</v>
      </c>
      <c r="M12" s="45"/>
      <c r="O12" s="31"/>
    </row>
    <row r="13" spans="1:15" ht="14.85" customHeight="1">
      <c r="A13" s="45">
        <f t="shared" si="2"/>
        <v>6</v>
      </c>
      <c r="B13" s="45" t="str" cm="1">
        <f t="array" ref="B13">IFERROR(INDEX(ROSTER!$B$24:$B$150,MATCH(1,INDEX(($B$7=ROSTER!R$24:R$94)*(COUNTIFS(B$7:B12,ROSTER!$B$24:$B$150)=0),0,1),0),1),"")</f>
        <v>Nguyễn An Bình</v>
      </c>
      <c r="C13" s="45" t="str">
        <f>IFERROR(INDEX(ROSTER!$C$24:$C$150,MATCH($B13,ROSTER!$B$24:$B$150,0),1),"")</f>
        <v>VAE04051</v>
      </c>
      <c r="D13" s="45" t="str">
        <f>IFERROR(INDEX(ROSTER!$AK$23:$AK$134,MATCH($B13,ROSTER!$B$23:$B$150,0),1),"")</f>
        <v>MECH</v>
      </c>
      <c r="E13" s="45" t="str">
        <f>IFERROR(INDEX(ROSTER!$AL$23:$AL$134,MATCH($B13,ROSTER!$B$23:$B$150,0),1),"")</f>
        <v>0852188678</v>
      </c>
      <c r="F13" s="184"/>
      <c r="G13" s="29"/>
      <c r="H13" s="45">
        <f t="shared" si="1"/>
        <v>6</v>
      </c>
      <c r="I13" s="45" t="str" cm="1">
        <f t="array" ref="I13">IFERROR(INDEX(ROSTER!$B$24:$B$150,MATCH(1,INDEX(($I$7=ROSTER!R$24:R$94)*(COUNTIFS(I$7:I12,ROSTER!$B$24:$B$150)=0),0,1),0),1),"")</f>
        <v>Nguyễn Văn Thái</v>
      </c>
      <c r="J13" s="45" t="str">
        <f>IFERROR(INDEX(ROSTER!$C$24:$C$150,MATCH($I13,ROSTER!$B$24:$B$150,0),1),"")</f>
        <v>VAE03591</v>
      </c>
      <c r="K13" s="45" t="str">
        <f>IFERROR(INDEX(ROSTER!$AK$23:$AK$134,MATCH($I13,ROSTER!$B$23:$B$150,0),1),"")</f>
        <v>QM PP</v>
      </c>
      <c r="L13" s="45" t="str">
        <f>IFERROR(INDEX(ROSTER!$AL$23:$AL$134,MATCH($I13,ROSTER!$B$23:$B$150,0),1),"")</f>
        <v>0938235487</v>
      </c>
      <c r="M13" s="45"/>
      <c r="O13" s="31"/>
    </row>
    <row r="14" spans="1:15" ht="14.85" customHeight="1">
      <c r="A14" s="45">
        <f t="shared" si="2"/>
        <v>7</v>
      </c>
      <c r="B14" s="45" t="str" cm="1">
        <f t="array" ref="B14">IFERROR(INDEX(ROSTER!$B$24:$B$150,MATCH(1,INDEX(($B$7=ROSTER!R$24:R$94)*(COUNTIFS(B$7:B13,ROSTER!$B$24:$B$150)=0),0,1),0),1),"")</f>
        <v>Trương Vũ Chung</v>
      </c>
      <c r="C14" s="45" t="str">
        <f>IFERROR(INDEX(ROSTER!$C$24:$C$150,MATCH($B14,ROSTER!$B$24:$B$150,0),1),"")</f>
        <v>VAE04026</v>
      </c>
      <c r="D14" s="45" t="str">
        <f>IFERROR(INDEX(ROSTER!$AK$23:$AK$134,MATCH($B14,ROSTER!$B$23:$B$150,0),1),"")</f>
        <v>MECH</v>
      </c>
      <c r="E14" s="45" t="str">
        <f>IFERROR(INDEX(ROSTER!$AL$23:$AL$134,MATCH($B14,ROSTER!$B$23:$B$150,0),1),"")</f>
        <v>0394163748</v>
      </c>
      <c r="F14" s="45" t="s">
        <v>261</v>
      </c>
      <c r="G14" s="29"/>
      <c r="H14" s="45">
        <f t="shared" si="1"/>
        <v>7</v>
      </c>
      <c r="I14" s="45" t="str" cm="1">
        <f t="array" ref="I14">IFERROR(INDEX(ROSTER!$B$24:$B$150,MATCH(1,INDEX(($I$7=ROSTER!R$24:R$94)*(COUNTIFS(I$7:I13,ROSTER!$B$24:$B$150)=0),0,1),0),1),"")</f>
        <v>Đặng Quang Bảo</v>
      </c>
      <c r="J14" s="45" t="str">
        <f>IFERROR(INDEX(ROSTER!$C$24:$C$150,MATCH($I14,ROSTER!$B$24:$B$150,0),1),"")</f>
        <v>VAE03610</v>
      </c>
      <c r="K14" s="45" t="str">
        <f>IFERROR(INDEX(ROSTER!$AK$23:$AK$134,MATCH($I14,ROSTER!$B$23:$B$150,0),1),"")</f>
        <v>QM PP</v>
      </c>
      <c r="L14" s="45" t="str">
        <f>IFERROR(INDEX(ROSTER!$AL$23:$AL$134,MATCH($I14,ROSTER!$B$23:$B$150,0),1),"")</f>
        <v>0326718845</v>
      </c>
      <c r="M14" s="45"/>
      <c r="O14" s="31"/>
    </row>
    <row r="15" spans="1:15" ht="14.85" customHeight="1">
      <c r="A15" s="45">
        <f t="shared" si="2"/>
        <v>8</v>
      </c>
      <c r="B15" s="45" t="str" cm="1">
        <f t="array" ref="B15">IFERROR(INDEX(ROSTER!$B$24:$B$150,MATCH(1,INDEX(($B$7=ROSTER!R$24:R$94)*(COUNTIFS(B$7:B14,ROSTER!$B$24:$B$150)=0),0,1),0),1),"")</f>
        <v>Nguyễn Thành Trung</v>
      </c>
      <c r="C15" s="45" t="str">
        <f>IFERROR(INDEX(ROSTER!$C$24:$C$150,MATCH($B15,ROSTER!$B$24:$B$150,0),1),"")</f>
        <v>VAE04031</v>
      </c>
      <c r="D15" s="45" t="str">
        <f>IFERROR(INDEX(ROSTER!$AK$23:$AK$134,MATCH($B15,ROSTER!$B$23:$B$150,0),1),"")</f>
        <v>MECH</v>
      </c>
      <c r="E15" s="45" t="str">
        <f>IFERROR(INDEX(ROSTER!$AL$23:$AL$134,MATCH($B15,ROSTER!$B$23:$B$150,0),1),"")</f>
        <v>0962516841</v>
      </c>
      <c r="F15" s="45" t="s">
        <v>289</v>
      </c>
      <c r="G15" s="29"/>
      <c r="H15" s="45">
        <f t="shared" ref="H15" si="3">IF(I15="","",ROW(A8))</f>
        <v>8</v>
      </c>
      <c r="I15" s="45" t="str" cm="1">
        <f t="array" ref="I15">IFERROR(INDEX(ROSTER!$B$24:$B$150,MATCH(1,INDEX(($I$7=ROSTER!R$24:R$94)*(COUNTIFS(I$7:I14,ROSTER!$B$24:$B$150)=0),0,1),0),1),"")</f>
        <v>Lê Hà Vinh</v>
      </c>
      <c r="J15" s="45" t="str">
        <f>IFERROR(INDEX(ROSTER!$C$24:$C$150,MATCH($I15,ROSTER!$B$24:$B$150,0),1),"")</f>
        <v>VAE03603</v>
      </c>
      <c r="K15" s="45" t="str">
        <f>IFERROR(INDEX(ROSTER!$AK$23:$AK$134,MATCH($I15,ROSTER!$B$23:$B$150,0),1),"")</f>
        <v>QM PP</v>
      </c>
      <c r="L15" s="45" t="str">
        <f>IFERROR(INDEX(ROSTER!$AL$23:$AL$134,MATCH($I15,ROSTER!$B$23:$B$150,0),1),"")</f>
        <v>0963322827</v>
      </c>
      <c r="M15" s="45" t="s">
        <v>289</v>
      </c>
      <c r="O15" s="31"/>
    </row>
    <row r="16" spans="1:15" ht="14.85" customHeight="1">
      <c r="A16" s="45">
        <f t="shared" si="2"/>
        <v>9</v>
      </c>
      <c r="B16" s="45" t="str" cm="1">
        <f t="array" ref="B16">IFERROR(INDEX(ROSTER!$B$24:$B$150,MATCH(1,INDEX(($B$7=ROSTER!R$24:R$94)*(COUNTIFS(B$7:B15,ROSTER!$B$24:$B$150)=0),0,1),0),1),"")</f>
        <v>Thân Minh Nguyên</v>
      </c>
      <c r="C16" s="45" t="str">
        <f>IFERROR(INDEX(ROSTER!$C$24:$C$150,MATCH($B16,ROSTER!$B$24:$B$150,0),1),"")</f>
        <v>VAE04211</v>
      </c>
      <c r="D16" s="45" t="str">
        <f>IFERROR(INDEX(ROSTER!$AK$23:$AK$134,MATCH($B16,ROSTER!$B$23:$B$150,0),1),"")</f>
        <v>MECH</v>
      </c>
      <c r="E16" s="45" t="str">
        <f>IFERROR(INDEX(ROSTER!$AL$23:$AL$134,MATCH($B16,ROSTER!$B$23:$B$150,0),1),"")</f>
        <v>0366492128</v>
      </c>
      <c r="F16" s="45" t="s">
        <v>289</v>
      </c>
      <c r="G16" s="29"/>
      <c r="H16" s="45">
        <f t="shared" ref="H16:H17" si="4">IF(I16="","",ROW(A9))</f>
        <v>9</v>
      </c>
      <c r="I16" s="45" t="str" cm="1">
        <f t="array" ref="I16">IFERROR(INDEX(ROSTER!$B$24:$B$150,MATCH(1,INDEX(($I$7=ROSTER!R$24:R$94)*(COUNTIFS(I$7:I15,ROSTER!$B$24:$B$150)=0),0,1),0),1),"")</f>
        <v>Nguyễn Ngọc Đức</v>
      </c>
      <c r="J16" s="45" t="str">
        <f>IFERROR(INDEX(ROSTER!$C$24:$C$150,MATCH($I16,ROSTER!$B$24:$B$150,0),1),"")</f>
        <v>VAE04023</v>
      </c>
      <c r="K16" s="45" t="str">
        <f>IFERROR(INDEX(ROSTER!$AK$23:$AK$134,MATCH($I16,ROSTER!$B$23:$B$150,0),1),"")</f>
        <v>MECH</v>
      </c>
      <c r="L16" s="45" t="str">
        <f>IFERROR(INDEX(ROSTER!$AL$23:$AL$134,MATCH($I16,ROSTER!$B$23:$B$150,0),1),"")</f>
        <v>0825070997</v>
      </c>
      <c r="M16" s="45" t="s">
        <v>289</v>
      </c>
      <c r="O16" s="31" t="s">
        <v>280</v>
      </c>
    </row>
    <row r="17" spans="1:15" ht="14.85" customHeight="1">
      <c r="A17" s="45">
        <f t="shared" si="2"/>
        <v>10</v>
      </c>
      <c r="B17" s="45" t="str" cm="1">
        <f t="array" ref="B17">IFERROR(INDEX(ROSTER!$B$24:$B$150,MATCH(1,INDEX(($B$7=ROSTER!R$24:R$94)*(COUNTIFS(B$7:B16,ROSTER!$B$24:$B$150)=0),0,1),0),1),"")</f>
        <v>Hồ Hoàng Chung</v>
      </c>
      <c r="C17" s="45" t="str">
        <f>IFERROR(INDEX(ROSTER!$C$24:$C$150,MATCH($B17,ROSTER!$B$24:$B$150,0),1),"")</f>
        <v>VAE04245</v>
      </c>
      <c r="D17" s="45" t="str">
        <f>IFERROR(INDEX(ROSTER!$AK$23:$AK$134,MATCH($B17,ROSTER!$B$23:$B$150,0),1),"")</f>
        <v>MECH</v>
      </c>
      <c r="E17" s="45" t="str">
        <f>IFERROR(INDEX(ROSTER!$AL$23:$AL$134,MATCH($B17,ROSTER!$B$23:$B$150,0),1),"")</f>
        <v>0912677545</v>
      </c>
      <c r="F17" s="45"/>
      <c r="G17" s="29"/>
      <c r="H17" s="45">
        <f t="shared" si="4"/>
        <v>10</v>
      </c>
      <c r="I17" s="45" t="str" cm="1">
        <f t="array" ref="I17">IFERROR(INDEX(ROSTER!$B$24:$B$150,MATCH(1,INDEX(($I$7=ROSTER!R$24:R$94)*(COUNTIFS(I$7:I16,ROSTER!$B$24:$B$150)=0),0,1),0),1),"")</f>
        <v>Dương Minh Tuấn</v>
      </c>
      <c r="J17" s="45" t="str">
        <f>IFERROR(INDEX(ROSTER!$C$24:$C$150,MATCH($I17,ROSTER!$B$24:$B$150,0),1),"")</f>
        <v>VAE04035</v>
      </c>
      <c r="K17" s="45" t="str">
        <f>IFERROR(INDEX(ROSTER!$AK$23:$AK$134,MATCH($I17,ROSTER!$B$23:$B$150,0),1),"")</f>
        <v>MECH</v>
      </c>
      <c r="L17" s="45" t="str">
        <f>IFERROR(INDEX(ROSTER!$AL$23:$AL$134,MATCH($I17,ROSTER!$B$23:$B$150,0),1),"")</f>
        <v>0938930981</v>
      </c>
      <c r="M17" s="45"/>
      <c r="O17" s="31" t="s">
        <v>276</v>
      </c>
    </row>
    <row r="18" spans="1:15" ht="14.85" customHeight="1">
      <c r="A18" s="45" t="str">
        <f t="shared" ref="A18:A19" si="5">IF(B18="","",ROW(A11))</f>
        <v/>
      </c>
      <c r="B18" s="45" t="str" cm="1">
        <f t="array" ref="B18">IFERROR(INDEX(ROSTER!$B$24:$B$150,MATCH(1,INDEX(($B$7=ROSTER!R$24:R$94)*(COUNTIFS(B$7:B17,ROSTER!$B$24:$B$150)=0),0,1),0),1),"")</f>
        <v/>
      </c>
      <c r="C18" s="45" t="str">
        <f>IFERROR(INDEX(ROSTER!$C$24:$C$150,MATCH($B18,ROSTER!$B$24:$B$150,0),1),"")</f>
        <v/>
      </c>
      <c r="D18" s="45" t="str">
        <f>IFERROR(INDEX(ROSTER!$AK$23:$AK$134,MATCH($B18,ROSTER!$B$23:$B$150,0),1),"")</f>
        <v/>
      </c>
      <c r="E18" s="45" t="str">
        <f>IFERROR(INDEX(ROSTER!$AL$23:$AL$134,MATCH($B18,ROSTER!$B$23:$B$150,0),1),"")</f>
        <v/>
      </c>
      <c r="F18" s="336"/>
      <c r="G18" s="29"/>
      <c r="H18" s="45">
        <f t="shared" ref="H18" si="6">IF(I18="","",ROW(A11))</f>
        <v>11</v>
      </c>
      <c r="I18" s="45" t="str" cm="1">
        <f t="array" ref="I18">IFERROR(INDEX(ROSTER!$B$24:$B$150,MATCH(1,INDEX(($I$7=ROSTER!R$24:R$94)*(COUNTIFS(I$7:I17,ROSTER!$B$24:$B$150)=0),0,1),0),1),"")</f>
        <v>Nguyễn Duy Khang</v>
      </c>
      <c r="J18" s="45" t="str">
        <f>IFERROR(INDEX(ROSTER!$C$24:$C$150,MATCH($I18,ROSTER!$B$24:$B$150,0),1),"")</f>
        <v>VAE03607</v>
      </c>
      <c r="K18" s="45" t="str">
        <f>IFERROR(INDEX(ROSTER!$AK$23:$AK$134,MATCH($I18,ROSTER!$B$23:$B$150,0),1),"")</f>
        <v>QM AF</v>
      </c>
      <c r="L18" s="45" t="str">
        <f>IFERROR(INDEX(ROSTER!$AL$23:$AL$134,MATCH($I18,ROSTER!$B$23:$B$150,0),1),"")</f>
        <v>0935594624</v>
      </c>
      <c r="M18" s="45"/>
    </row>
    <row r="19" spans="1:15" ht="14.85" customHeight="1">
      <c r="A19" s="45" t="str">
        <f t="shared" si="5"/>
        <v/>
      </c>
      <c r="B19" s="45" t="str" cm="1">
        <f t="array" ref="B19">IFERROR(INDEX(ROSTER!$B$24:$B$150,MATCH(1,INDEX(($B$7=ROSTER!R$24:R$94)*(COUNTIFS(B$7:B18,ROSTER!$B$24:$B$150)=0),0,1),0),1),"")</f>
        <v/>
      </c>
      <c r="C19" s="45" t="str">
        <f>IFERROR(INDEX(ROSTER!$C$24:$C$150,MATCH($B19,ROSTER!$B$24:$B$150,0),1),"")</f>
        <v/>
      </c>
      <c r="D19" s="45" t="str">
        <f>IFERROR(INDEX(ROSTER!$AK$23:$AK$134,MATCH($B19,ROSTER!$B$23:$B$150,0),1),"")</f>
        <v/>
      </c>
      <c r="E19" s="45" t="str">
        <f>IFERROR(INDEX(ROSTER!$AL$23:$AL$134,MATCH($B19,ROSTER!$B$23:$B$150,0),1),"")</f>
        <v/>
      </c>
      <c r="F19" s="45"/>
      <c r="G19" s="29"/>
      <c r="H19" s="45"/>
      <c r="I19" s="706" t="s">
        <v>435</v>
      </c>
      <c r="J19" s="707"/>
      <c r="K19" s="45" t="str">
        <f>IFERROR(INDEX(ROSTER!$AK$23:$AK$134,MATCH($I19,ROSTER!$B$23:$B$150,0),1),"")</f>
        <v/>
      </c>
      <c r="L19" s="45" t="str">
        <f>IFERROR(INDEX(ROSTER!$AL$23:$AL$134,MATCH($I19,ROSTER!$B$23:$B$150,0),1),"")</f>
        <v/>
      </c>
      <c r="M19" s="183"/>
    </row>
    <row r="20" spans="1:15" ht="14.85" customHeight="1">
      <c r="A20" s="45"/>
      <c r="B20" s="660" t="str">
        <f>$B$3&amp;"-AVI"</f>
        <v>A873-AVI</v>
      </c>
      <c r="C20" s="661"/>
      <c r="D20" s="45" t="str">
        <f>IFERROR(INDEX(ROSTER!$AK$23:$AK$134,MATCH($B20,ROSTER!$B$23:$B$150,0),1),"")</f>
        <v/>
      </c>
      <c r="E20" s="45" t="str">
        <f>IFERROR(INDEX(ROSTER!$AL$23:$AL$134,MATCH($B20,ROSTER!$B$23:$B$150,0),1),"")</f>
        <v/>
      </c>
      <c r="F20" s="45"/>
      <c r="G20" s="29"/>
      <c r="H20" s="45">
        <f>IF(I20="","",ROW(A1))</f>
        <v>1</v>
      </c>
      <c r="I20" s="45" t="str" cm="1">
        <f t="array" ref="I20">IFERROR(INDEX(ROSTER!$B$24:$B$150,MATCH(1,INDEX(($I$19=ROSTER!R$24:R$94)*(COUNTIFS(I$7:I19,ROSTER!$B$24:$B$150)=0),0,1),0),1),"")</f>
        <v>Đào Việt  Hải</v>
      </c>
      <c r="J20" s="45" t="str">
        <f>IFERROR(INDEX(ROSTER!$C$24:$C$150,MATCH($I20,ROSTER!$B$24:$B$150,0),1),"")</f>
        <v>VAE00708</v>
      </c>
      <c r="K20" s="45" t="str">
        <f>IFERROR(INDEX(ROSTER!$AK$23:$AK$134,MATCH($I20,ROSTER!$B$23:$B$150,0),1),"")</f>
        <v>B1 787</v>
      </c>
      <c r="L20" s="45" t="str">
        <f>IFERROR(INDEX(ROSTER!$AL$23:$AL$134,MATCH($I20,ROSTER!$B$23:$B$150,0),1),"")</f>
        <v>0908630644</v>
      </c>
      <c r="M20" s="45" t="s">
        <v>270</v>
      </c>
    </row>
    <row r="21" spans="1:15" ht="14.85" customHeight="1">
      <c r="A21" s="45">
        <f>IF(B21="","",ROW(A1))</f>
        <v>1</v>
      </c>
      <c r="B21" s="45" t="str" cm="1">
        <f t="array" ref="B21">IFERROR(INDEX(ROSTER!$B$24:$B$150,MATCH(1,INDEX(($B$20=ROSTER!R$24:R$94)*(COUNTIFS(B$7:B20,ROSTER!$B$24:$B$150)=0),0,1),0),1),"")</f>
        <v>Đoàn Văn Tú</v>
      </c>
      <c r="C21" s="45" t="str">
        <f>IFERROR(INDEX(ROSTER!$C$24:$C$150,MATCH($B21,ROSTER!$B$24:$B$150,0),1),"")</f>
        <v>VAE00256</v>
      </c>
      <c r="D21" s="45" t="str">
        <f>IFERROR(INDEX(ROSTER!$AK$23:$AK$134,MATCH($B21,ROSTER!$B$23:$B$150,0),1),"")</f>
        <v>B2 B787/A321</v>
      </c>
      <c r="E21" s="45" t="str">
        <f>IFERROR(INDEX(ROSTER!$AL$23:$AL$134,MATCH($B21,ROSTER!$B$23:$B$150,0),1),"")</f>
        <v>0917384394</v>
      </c>
      <c r="F21" s="45" t="s">
        <v>270</v>
      </c>
      <c r="G21" s="29"/>
      <c r="H21" s="45">
        <f t="shared" ref="H21:H25" si="7">IF(I21="","",ROW(A2))</f>
        <v>2</v>
      </c>
      <c r="I21" s="45" t="str" cm="1">
        <f t="array" ref="I21">IFERROR(INDEX(ROSTER!$B$24:$B$150,MATCH(1,INDEX(($I$19=ROSTER!R$24:R$94)*(COUNTIFS(I$7:I20,ROSTER!$B$24:$B$150)=0),0,1),0),1),"")</f>
        <v>Nguyễn Anh Tuấn</v>
      </c>
      <c r="J21" s="45" t="str">
        <f>IFERROR(INDEX(ROSTER!$C$24:$C$150,MATCH($I21,ROSTER!$B$24:$B$150,0),1),"")</f>
        <v>VAE02373</v>
      </c>
      <c r="K21" s="45" t="str">
        <f>IFERROR(INDEX(ROSTER!$AK$23:$AK$134,MATCH($I21,ROSTER!$B$23:$B$150,0),1),"")</f>
        <v>QM 787</v>
      </c>
      <c r="L21" s="45" t="str">
        <f>IFERROR(INDEX(ROSTER!$AL$23:$AL$134,MATCH($I21,ROSTER!$B$23:$B$150,0),1),"")</f>
        <v>0988034352</v>
      </c>
      <c r="M21" s="45"/>
    </row>
    <row r="22" spans="1:15" ht="14.4" customHeight="1">
      <c r="A22" s="45">
        <f t="shared" ref="A22:A25" si="8">IF(B22="","",ROW(A2))</f>
        <v>2</v>
      </c>
      <c r="B22" s="45" t="str" cm="1">
        <f t="array" ref="B22">IFERROR(INDEX(ROSTER!$B$24:$B$150,MATCH(1,INDEX(($B$20=ROSTER!R$24:R$94)*(COUNTIFS(B$7:B21,ROSTER!$B$24:$B$150)=0),0,1),0),1),"")</f>
        <v>Đinh Vương Anh Thông</v>
      </c>
      <c r="C22" s="45" t="str">
        <f>IFERROR(INDEX(ROSTER!$C$24:$C$150,MATCH($B22,ROSTER!$B$24:$B$150,0),1),"")</f>
        <v>VAE03590</v>
      </c>
      <c r="D22" s="45" t="str">
        <f>IFERROR(INDEX(ROSTER!$AK$23:$AK$134,MATCH($B22,ROSTER!$B$23:$B$150,0),1),"")</f>
        <v>EA 787/321</v>
      </c>
      <c r="E22" s="45" t="str">
        <f>IFERROR(INDEX(ROSTER!$AL$23:$AL$134,MATCH($B22,ROSTER!$B$23:$B$150,0),1),"")</f>
        <v>0943213677</v>
      </c>
      <c r="F22" s="45" t="s">
        <v>289</v>
      </c>
      <c r="G22" s="29"/>
      <c r="H22" s="45">
        <f t="shared" si="7"/>
        <v>3</v>
      </c>
      <c r="I22" s="45" t="str" cm="1">
        <f t="array" ref="I22">IFERROR(INDEX(ROSTER!$B$24:$B$150,MATCH(1,INDEX(($I$19=ROSTER!R$24:R$94)*(COUNTIFS(I$7:I21,ROSTER!$B$24:$B$150)=0),0,1),0),1),"")</f>
        <v>Trần Trung Tín</v>
      </c>
      <c r="J22" s="45" t="str">
        <f>IFERROR(INDEX(ROSTER!$C$24:$C$150,MATCH($I22,ROSTER!$B$24:$B$150,0),1),"")</f>
        <v>VAE03612</v>
      </c>
      <c r="K22" s="45" t="str">
        <f>IFERROR(INDEX(ROSTER!$AK$23:$AK$134,MATCH($I22,ROSTER!$B$23:$B$150,0),1),"")</f>
        <v>QM AF</v>
      </c>
      <c r="L22" s="45" t="str">
        <f>IFERROR(INDEX(ROSTER!$AL$23:$AL$134,MATCH($I22,ROSTER!$B$23:$B$150,0),1),"")</f>
        <v>0834603606</v>
      </c>
      <c r="M22" s="217"/>
    </row>
    <row r="23" spans="1:15" ht="14.4" customHeight="1">
      <c r="A23" s="45">
        <f t="shared" si="8"/>
        <v>3</v>
      </c>
      <c r="B23" s="45" t="str" cm="1">
        <f t="array" ref="B23">IFERROR(INDEX(ROSTER!$B$24:$B$150,MATCH(1,INDEX(($B$20=ROSTER!R$24:R$94)*(COUNTIFS(B$7:B22,ROSTER!$B$24:$B$150)=0),0,1),0),1),"")</f>
        <v>Nguyễn Hữu Hoàng</v>
      </c>
      <c r="C23" s="45" t="str">
        <f>IFERROR(INDEX(ROSTER!$C$24:$C$150,MATCH($B23,ROSTER!$B$24:$B$150,0),1),"")</f>
        <v>VAE03618</v>
      </c>
      <c r="D23" s="45" t="str">
        <f>IFERROR(INDEX(ROSTER!$AK$23:$AK$134,MATCH($B23,ROSTER!$B$23:$B$150,0),1),"")</f>
        <v>EA 787/321</v>
      </c>
      <c r="E23" s="45" t="str">
        <f>IFERROR(INDEX(ROSTER!$AL$23:$AL$134,MATCH($B23,ROSTER!$B$23:$B$150,0),1),"")</f>
        <v>0937919456</v>
      </c>
      <c r="F23" s="45" t="s">
        <v>261</v>
      </c>
      <c r="G23" s="29"/>
      <c r="H23" s="45">
        <f t="shared" si="7"/>
        <v>4</v>
      </c>
      <c r="I23" s="45" t="str" cm="1">
        <f t="array" ref="I23">IFERROR(INDEX(ROSTER!$B$24:$B$150,MATCH(1,INDEX(($I$19=ROSTER!R$24:R$94)*(COUNTIFS(I$7:I22,ROSTER!$B$24:$B$150)=0),0,1),0),1),"")</f>
        <v>Nguyễn Mạnh Phố</v>
      </c>
      <c r="J23" s="45" t="str">
        <f>IFERROR(INDEX(ROSTER!$C$24:$C$150,MATCH($I23,ROSTER!$B$24:$B$150,0),1),"")</f>
        <v>VAE03605</v>
      </c>
      <c r="K23" s="45" t="str">
        <f>IFERROR(INDEX(ROSTER!$AK$23:$AK$134,MATCH($I23,ROSTER!$B$23:$B$150,0),1),"")</f>
        <v>QM AF</v>
      </c>
      <c r="L23" s="45" t="str">
        <f>IFERROR(INDEX(ROSTER!$AL$23:$AL$134,MATCH($I23,ROSTER!$B$23:$B$150,0),1),"")</f>
        <v>0829109358</v>
      </c>
      <c r="M23" s="318"/>
    </row>
    <row r="24" spans="1:15" ht="14.4" customHeight="1">
      <c r="A24" s="45">
        <f t="shared" si="8"/>
        <v>4</v>
      </c>
      <c r="B24" s="45" t="str" cm="1">
        <f t="array" ref="B24">IFERROR(INDEX(ROSTER!$B$24:$B$150,MATCH(1,INDEX(($B$20=ROSTER!R$24:R$94)*(COUNTIFS(B$7:B23,ROSTER!$B$24:$B$150)=0),0,1),0),1),"")</f>
        <v>Ngô Minh Tuấn</v>
      </c>
      <c r="C24" s="45" t="str">
        <f>IFERROR(INDEX(ROSTER!$C$24:$C$150,MATCH($B24,ROSTER!$B$24:$B$150,0),1),"")</f>
        <v>VAE04255</v>
      </c>
      <c r="D24" s="45" t="str">
        <f>IFERROR(INDEX(ROSTER!$AK$23:$AK$134,MATCH($B24,ROSTER!$B$23:$B$150,0),1),"")</f>
        <v>MECH</v>
      </c>
      <c r="E24" s="45" t="str">
        <f>IFERROR(INDEX(ROSTER!$AL$23:$AL$134,MATCH($B24,ROSTER!$B$23:$B$150,0),1),"")</f>
        <v>0376455036</v>
      </c>
      <c r="F24" s="45"/>
      <c r="G24" s="29"/>
      <c r="H24" s="45">
        <f t="shared" si="7"/>
        <v>5</v>
      </c>
      <c r="I24" s="45" t="str" cm="1">
        <f t="array" ref="I24">IFERROR(INDEX(ROSTER!$B$24:$B$150,MATCH(1,INDEX(($I$19=ROSTER!R$24:R$94)*(COUNTIFS(I$7:I23,ROSTER!$B$24:$B$150)=0),0,1),0),1),"")</f>
        <v>Nguyễn Trương Tân</v>
      </c>
      <c r="J24" s="45" t="str">
        <f>IFERROR(INDEX(ROSTER!$C$24:$C$150,MATCH($I24,ROSTER!$B$24:$B$150,0),1),"")</f>
        <v>VAE04019</v>
      </c>
      <c r="K24" s="45" t="str">
        <f>IFERROR(INDEX(ROSTER!$AK$23:$AK$134,MATCH($I24,ROSTER!$B$23:$B$150,0),1),"")</f>
        <v xml:space="preserve">EA 787 </v>
      </c>
      <c r="L24" s="45" t="str">
        <f>IFERROR(INDEX(ROSTER!$AL$23:$AL$134,MATCH($I24,ROSTER!$B$23:$B$150,0),1),"")</f>
        <v>0902827093</v>
      </c>
      <c r="M24" s="319"/>
    </row>
    <row r="25" spans="1:15" ht="15" thickBot="1">
      <c r="A25" s="45">
        <f t="shared" si="8"/>
        <v>5</v>
      </c>
      <c r="B25" s="45" t="str" cm="1">
        <f t="array" ref="B25">IFERROR(INDEX(ROSTER!$B$24:$B$150,MATCH(1,INDEX(($B$20=ROSTER!R$24:R$94)*(COUNTIFS(B$7:B24,ROSTER!$B$24:$B$150)=0),0,1),0),1),"")</f>
        <v>Nguyễn Trọng An</v>
      </c>
      <c r="C25" s="45" t="str">
        <f>IFERROR(INDEX(ROSTER!$C$24:$C$150,MATCH($B25,ROSTER!$B$24:$B$150,0),1),"")</f>
        <v>VAE04249</v>
      </c>
      <c r="D25" s="45" t="str">
        <f>IFERROR(INDEX(ROSTER!$AK$23:$AK$134,MATCH($B25,ROSTER!$B$23:$B$150,0),1),"")</f>
        <v>MECH</v>
      </c>
      <c r="E25" s="45" t="str">
        <f>IFERROR(INDEX(ROSTER!$AL$23:$AL$134,MATCH($B25,ROSTER!$B$23:$B$150,0),1),"")</f>
        <v>0982833619</v>
      </c>
      <c r="F25" s="45"/>
      <c r="G25" s="29"/>
      <c r="H25" s="45">
        <f t="shared" si="7"/>
        <v>6</v>
      </c>
      <c r="I25" s="45" t="str" cm="1">
        <f t="array" ref="I25">IFERROR(INDEX(ROSTER!$B$24:$B$150,MATCH(1,INDEX(($I$19=ROSTER!R$24:R$94)*(COUNTIFS(I$7:I24,ROSTER!$B$24:$B$150)=0),0,1),0),1),"")</f>
        <v>Nguyễn Hữu Thắng</v>
      </c>
      <c r="J25" s="45" t="str">
        <f>IFERROR(INDEX(ROSTER!$C$24:$C$150,MATCH($I25,ROSTER!$B$24:$B$150,0),1),"")</f>
        <v>VAE03620</v>
      </c>
      <c r="K25" s="45" t="str">
        <f>IFERROR(INDEX(ROSTER!$AK$23:$AK$134,MATCH($I25,ROSTER!$B$23:$B$150,0),1),"")</f>
        <v>EA 787/321</v>
      </c>
      <c r="L25" s="45" t="str">
        <f>IFERROR(INDEX(ROSTER!$AL$23:$AL$134,MATCH($I25,ROSTER!$B$23:$B$150,0),1),"")</f>
        <v>0865855733</v>
      </c>
      <c r="M25" s="45" t="s">
        <v>289</v>
      </c>
    </row>
    <row r="26" spans="1:15" ht="15" thickBot="1">
      <c r="A26" s="45"/>
      <c r="B26" s="596" t="s">
        <v>652</v>
      </c>
      <c r="C26" s="45" t="str">
        <f>IFERROR(INDEX(ROSTER!$C$24:$C$150,MATCH($B26,ROSTER!$B$24:$B$150,0),1),"")</f>
        <v/>
      </c>
      <c r="D26" s="45" t="str">
        <f>IFERROR(INDEX(ROSTER!$AK$23:$AK$134,MATCH($B26,ROSTER!$B$23:$B$150,0),1),"")</f>
        <v/>
      </c>
      <c r="E26" s="45" t="str">
        <f>IFERROR(INDEX(ROSTER!$AL$23:$AL$134,MATCH($B26,ROSTER!$B$23:$B$150,0),1),"")</f>
        <v/>
      </c>
      <c r="F26" s="45"/>
      <c r="G26" s="29"/>
      <c r="H26" s="45" t="str">
        <f t="shared" ref="H26:H30" si="9">IF(I26="","",ROW(A7))</f>
        <v/>
      </c>
      <c r="I26" s="45" t="str" cm="1">
        <f t="array" ref="I26">IFERROR(INDEX(ROSTER!$B$24:$B$150,MATCH(1,INDEX(($I$19=ROSTER!R$24:R$94)*(COUNTIFS(I$7:I25,ROSTER!$B$24:$B$150)=0),0,1),0),1),"")</f>
        <v/>
      </c>
      <c r="J26" s="45" t="str">
        <f>IFERROR(INDEX(ROSTER!$C$24:$C$150,MATCH($I26,ROSTER!$B$24:$B$150,0),1),"")</f>
        <v/>
      </c>
      <c r="K26" s="45" t="str">
        <f>IFERROR(INDEX(ROSTER!$AK$23:$AK$134,MATCH($I26,ROSTER!$B$23:$B$150,0),1),"")</f>
        <v/>
      </c>
      <c r="L26" s="45" t="str">
        <f>IFERROR(INDEX(ROSTER!$AL$23:$AL$134,MATCH($I26,ROSTER!$B$23:$B$150,0),1),"")</f>
        <v/>
      </c>
      <c r="M26" s="45" t="s">
        <v>289</v>
      </c>
    </row>
    <row r="27" spans="1:15" ht="14.4">
      <c r="A27" s="45">
        <v>1</v>
      </c>
      <c r="B27" s="45" t="str" cm="1">
        <f t="array" ref="B27">IFERROR(INDEX(ROSTER!$B$24:$B$150,MATCH(1,INDEX(($B$26=ROSTER!R$24:R$94)*(COUNTIFS(B$7:B26,ROSTER!$B$24:$B$150)=0),0,1),0),1),"")</f>
        <v>Nguyễn Văn Quyền</v>
      </c>
      <c r="C27" s="45" t="str">
        <f>IFERROR(INDEX(ROSTER!$C$24:$C$150,MATCH($B27,ROSTER!$B$24:$B$150,0),1),"")</f>
        <v>VAE03234</v>
      </c>
      <c r="D27" s="45" t="str">
        <f>IFERROR(INDEX(ROSTER!$AK$23:$AK$134,MATCH($B27,ROSTER!$B$23:$B$150,0),1),"")</f>
        <v>B1 B787/A321</v>
      </c>
      <c r="E27" s="45" t="str">
        <f>IFERROR(INDEX(ROSTER!$AL$23:$AL$134,MATCH($B27,ROSTER!$B$23:$B$150,0),1),"")</f>
        <v>0902164495</v>
      </c>
      <c r="F27" s="45"/>
      <c r="G27" s="29"/>
      <c r="H27" s="45" t="str">
        <f t="shared" si="9"/>
        <v/>
      </c>
      <c r="I27" s="45" t="str" cm="1">
        <f t="array" ref="I27">IFERROR(INDEX(ROSTER!$B$24:$B$150,MATCH(1,INDEX(($I$19=ROSTER!R$24:R$94)*(COUNTIFS(I$7:I26,ROSTER!$B$24:$B$150)=0),0,1),0),1),"")</f>
        <v/>
      </c>
      <c r="J27" s="45" t="str">
        <f>IFERROR(INDEX(ROSTER!$C$24:$C$150,MATCH($I27,ROSTER!$B$24:$B$150,0),1),"")</f>
        <v/>
      </c>
      <c r="K27" s="45" t="str">
        <f>IFERROR(INDEX(ROSTER!$AK$23:$AK$134,MATCH($I27,ROSTER!$B$23:$B$150,0),1),"")</f>
        <v/>
      </c>
      <c r="L27" s="45" t="str">
        <f>IFERROR(INDEX(ROSTER!$AL$23:$AL$134,MATCH($I27,ROSTER!$B$23:$B$150,0),1),"")</f>
        <v/>
      </c>
      <c r="M27" s="318"/>
    </row>
    <row r="28" spans="1:15" ht="14.85" customHeight="1" thickBot="1">
      <c r="A28" s="45"/>
      <c r="B28" s="45" t="str" cm="1">
        <f t="array" ref="B28">IFERROR(INDEX(ROSTER!$B$24:$B$150,MATCH(1,INDEX(($B$23=ROSTER!R$24:R$94)*(COUNTIFS(B$7:B27,ROSTER!$B$24:$B$150)=0),0,1),0),1),"")</f>
        <v/>
      </c>
      <c r="C28" s="45" t="str">
        <f>IFERROR(INDEX(ROSTER!$C$24:$C$150,MATCH($B28,ROSTER!$B$24:$B$150,0),1),"")</f>
        <v/>
      </c>
      <c r="D28" s="45" t="str">
        <f>IFERROR(INDEX(ROSTER!$AK$23:$AK$134,MATCH($B28,ROSTER!$B$23:$B$150,0),1),"")</f>
        <v/>
      </c>
      <c r="E28" s="45" t="str">
        <f>IFERROR(INDEX(ROSTER!$AL$23:$AL$134,MATCH($B28,ROSTER!$B$23:$B$150,0),1),"")</f>
        <v/>
      </c>
      <c r="F28" s="45"/>
      <c r="G28" s="29"/>
      <c r="H28" s="45" t="str">
        <f t="shared" si="9"/>
        <v/>
      </c>
      <c r="I28" s="45" t="str" cm="1">
        <f t="array" ref="I28">IFERROR(INDEX(ROSTER!$B$24:$B$150,MATCH(1,INDEX(($I$19=ROSTER!R$24:R$94)*(COUNTIFS(I$7:I27,ROSTER!$B$24:$B$150)=0),0,1),0),1),"")</f>
        <v/>
      </c>
      <c r="J28" s="45" t="str">
        <f>IFERROR(INDEX(ROSTER!$C$24:$C$150,MATCH($I28,ROSTER!$B$24:$B$150,0),1),"")</f>
        <v/>
      </c>
      <c r="K28" s="45" t="str">
        <f>IFERROR(INDEX(ROSTER!$AK$23:$AK$134,MATCH($I28,ROSTER!$B$23:$B$150,0),1),"")</f>
        <v/>
      </c>
      <c r="L28" s="45" t="str">
        <f>IFERROR(INDEX(ROSTER!$AL$23:$AL$134,MATCH($I28,ROSTER!$B$23:$B$150,0),1),"")</f>
        <v/>
      </c>
      <c r="M28" s="319"/>
    </row>
    <row r="29" spans="1:15" ht="14.85" customHeight="1" thickBot="1">
      <c r="A29" s="45"/>
      <c r="B29" s="611" t="s">
        <v>663</v>
      </c>
      <c r="C29" s="45" t="str">
        <f>IFERROR(INDEX(ROSTER!$C$24:$C$150,MATCH($B29,ROSTER!$B$24:$B$150,0),1),"")</f>
        <v/>
      </c>
      <c r="D29" s="45" t="str">
        <f>IFERROR(INDEX(ROSTER!$AK$23:$AK$134,MATCH($B29,ROSTER!$B$23:$B$150,0),1),"")</f>
        <v/>
      </c>
      <c r="E29" s="45" t="str">
        <f>IFERROR(INDEX(ROSTER!$AL$23:$AL$134,MATCH($B29,ROSTER!$B$23:$B$150,0),1),"")</f>
        <v/>
      </c>
      <c r="F29" s="45"/>
      <c r="G29" s="29"/>
      <c r="H29" s="45" t="str">
        <f t="shared" si="9"/>
        <v/>
      </c>
      <c r="I29" s="45" t="str" cm="1">
        <f t="array" ref="I29">IFERROR(INDEX(ROSTER!$B$24:$B$150,MATCH(1,INDEX(($I$19=ROSTER!R$24:R$94)*(COUNTIFS(I$7:I28,ROSTER!$B$24:$B$150)=0),0,1),0),1),"")</f>
        <v/>
      </c>
      <c r="J29" s="45" t="str">
        <f>IFERROR(INDEX(ROSTER!$C$24:$C$150,MATCH($I29,ROSTER!$B$24:$B$150,0),1),"")</f>
        <v/>
      </c>
      <c r="K29" s="45" t="str">
        <f>IFERROR(INDEX(ROSTER!$AK$23:$AK$134,MATCH($I29,ROSTER!$B$23:$B$150,0),1),"")</f>
        <v/>
      </c>
      <c r="L29" s="45" t="str">
        <f>IFERROR(INDEX(ROSTER!$AL$23:$AL$134,MATCH($I29,ROSTER!$B$23:$B$150,0),1),"")</f>
        <v/>
      </c>
      <c r="M29" s="318"/>
    </row>
    <row r="30" spans="1:15" ht="14.85" customHeight="1" thickBot="1">
      <c r="A30" s="136">
        <v>1</v>
      </c>
      <c r="B30" s="144" t="s">
        <v>73</v>
      </c>
      <c r="C30" s="200" t="s">
        <v>74</v>
      </c>
      <c r="D30" s="45" t="str">
        <f>IFERROR(INDEX(ROSTER!$AK$23:$AK$134,MATCH($B30,ROSTER!$B$23:$B$150,0),1),"")</f>
        <v>B1 787</v>
      </c>
      <c r="E30" s="45" t="str">
        <f>IFERROR(INDEX(ROSTER!$AL$23:$AL$134,MATCH($B30,ROSTER!$B$23:$B$150,0),1),"")</f>
        <v>0344242223</v>
      </c>
      <c r="F30" s="451" t="s">
        <v>519</v>
      </c>
      <c r="G30" s="29"/>
      <c r="H30" s="45" t="str">
        <f t="shared" si="9"/>
        <v/>
      </c>
      <c r="I30" s="45" t="str" cm="1">
        <f t="array" ref="I30">IFERROR(INDEX(ROSTER!$B$24:$B$150,MATCH(1,INDEX(($I$19=ROSTER!R$24:R$94)*(COUNTIFS(I$7:I29,ROSTER!$B$24:$B$150)=0),0,1),0),1),"")</f>
        <v/>
      </c>
      <c r="J30" s="45" t="str">
        <f>IFERROR(INDEX(ROSTER!$C$24:$C$150,MATCH($I30,ROSTER!$B$24:$B$150,0),1),"")</f>
        <v/>
      </c>
      <c r="K30" s="45" t="str">
        <f>IFERROR(INDEX(ROSTER!$AK$23:$AK$134,MATCH($I30,ROSTER!$B$23:$B$150,0),1),"")</f>
        <v/>
      </c>
      <c r="L30" s="45" t="str">
        <f>IFERROR(INDEX(ROSTER!$AL$23:$AL$134,MATCH($I30,ROSTER!$B$23:$B$150,0),1),"")</f>
        <v/>
      </c>
      <c r="M30" s="319"/>
    </row>
    <row r="31" spans="1:15" ht="15" thickBot="1">
      <c r="A31" s="136">
        <v>2</v>
      </c>
      <c r="B31" s="149" t="s">
        <v>98</v>
      </c>
      <c r="C31" s="199" t="s">
        <v>99</v>
      </c>
      <c r="D31" s="45" t="str">
        <f>IFERROR(INDEX(ROSTER!$AK$23:$AK$134,MATCH($B31,ROSTER!$B$23:$B$150,0),1),"")</f>
        <v>B2 787</v>
      </c>
      <c r="E31" s="45" t="str">
        <f>IFERROR(INDEX(ROSTER!$AL$23:$AL$134,MATCH($B31,ROSTER!$B$23:$B$150,0),1),"")</f>
        <v>0903804857</v>
      </c>
      <c r="F31" s="451" t="s">
        <v>519</v>
      </c>
    </row>
    <row r="32" spans="1:15" ht="15" thickBot="1">
      <c r="A32" s="136">
        <v>3</v>
      </c>
      <c r="B32" s="149" t="s">
        <v>106</v>
      </c>
      <c r="C32" s="199" t="s">
        <v>107</v>
      </c>
      <c r="D32" s="45" t="str">
        <f>IFERROR(INDEX(ROSTER!$AK$23:$AK$134,MATCH($B32,ROSTER!$B$23:$B$150,0),1),"")</f>
        <v>B2 787</v>
      </c>
      <c r="E32" s="45" t="str">
        <f>IFERROR(INDEX(ROSTER!$AL$23:$AL$134,MATCH($B32,ROSTER!$B$23:$B$150,0),1),"")</f>
        <v>0907669646</v>
      </c>
      <c r="F32" s="451" t="s">
        <v>519</v>
      </c>
    </row>
    <row r="33" spans="1:7" ht="15" thickBot="1">
      <c r="A33" s="136">
        <v>4</v>
      </c>
      <c r="B33" s="168" t="s">
        <v>220</v>
      </c>
      <c r="C33" s="207" t="s">
        <v>221</v>
      </c>
      <c r="D33" s="45" t="str">
        <f>IFERROR(INDEX(ROSTER!$AK$23:$AK$134,MATCH($B33,ROSTER!$B$23:$B$150,0),1),"")</f>
        <v>MECH</v>
      </c>
      <c r="E33" s="45" t="str">
        <f>IFERROR(INDEX(ROSTER!$AL$23:$AL$134,MATCH($B33,ROSTER!$B$23:$B$150,0),1),"")</f>
        <v>0912677545</v>
      </c>
      <c r="F33" s="581" t="s">
        <v>518</v>
      </c>
    </row>
    <row r="34" spans="1:7" ht="15" thickBot="1">
      <c r="A34" s="136">
        <v>5</v>
      </c>
      <c r="B34" s="168" t="s">
        <v>223</v>
      </c>
      <c r="C34" s="207" t="s">
        <v>224</v>
      </c>
      <c r="D34" s="45" t="str">
        <f>IFERROR(INDEX(ROSTER!$AK$23:$AK$134,MATCH($B34,ROSTER!$B$23:$B$150,0),1),"")</f>
        <v>MECH</v>
      </c>
      <c r="E34" s="45" t="str">
        <f>IFERROR(INDEX(ROSTER!$AL$23:$AL$134,MATCH($B34,ROSTER!$B$23:$B$150,0),1),"")</f>
        <v>0376455036</v>
      </c>
      <c r="F34" s="581" t="s">
        <v>518</v>
      </c>
    </row>
    <row r="35" spans="1:7" ht="15" thickBot="1">
      <c r="A35" s="136">
        <v>6</v>
      </c>
      <c r="B35" s="168" t="s">
        <v>226</v>
      </c>
      <c r="C35" s="207" t="s">
        <v>227</v>
      </c>
      <c r="D35" s="45" t="str">
        <f>IFERROR(INDEX(ROSTER!$AK$23:$AK$134,MATCH($B35,ROSTER!$B$23:$B$150,0),1),"")</f>
        <v>MECH</v>
      </c>
      <c r="E35" s="45" t="str">
        <f>IFERROR(INDEX(ROSTER!$AL$23:$AL$134,MATCH($B35,ROSTER!$B$23:$B$150,0),1),"")</f>
        <v>0982833619</v>
      </c>
      <c r="F35" s="581" t="s">
        <v>518</v>
      </c>
    </row>
    <row r="36" spans="1:7" ht="15" thickBot="1">
      <c r="A36" s="136">
        <v>7</v>
      </c>
      <c r="B36" s="168" t="s">
        <v>229</v>
      </c>
      <c r="C36" s="207" t="s">
        <v>230</v>
      </c>
      <c r="D36" s="45" t="str">
        <f>IFERROR(INDEX(ROSTER!$AK$23:$AK$134,MATCH($B36,ROSTER!$B$23:$B$150,0),1),"")</f>
        <v>MECH</v>
      </c>
      <c r="E36" s="45" t="str">
        <f>IFERROR(INDEX(ROSTER!$AL$23:$AL$134,MATCH($B36,ROSTER!$B$23:$B$150,0),1),"")</f>
        <v>0784052950</v>
      </c>
      <c r="F36" s="581" t="s">
        <v>518</v>
      </c>
    </row>
    <row r="37" spans="1:7" ht="15" thickBot="1">
      <c r="A37" s="136">
        <v>8</v>
      </c>
      <c r="B37" s="165" t="s">
        <v>232</v>
      </c>
      <c r="C37" s="207" t="s">
        <v>233</v>
      </c>
      <c r="D37" s="45" t="str">
        <f>IFERROR(INDEX(ROSTER!$AK$23:$AK$134,MATCH($B37,ROSTER!$B$23:$B$150,0),1),"")</f>
        <v>MECH</v>
      </c>
      <c r="E37" s="45" t="str">
        <f>IFERROR(INDEX(ROSTER!$AL$23:$AL$134,MATCH($B37,ROSTER!$B$23:$B$150,0),1),"")</f>
        <v>0326807523</v>
      </c>
      <c r="F37" s="581" t="s">
        <v>518</v>
      </c>
    </row>
    <row r="38" spans="1:7" ht="23.25" customHeight="1">
      <c r="E38" s="1"/>
      <c r="F38" s="1"/>
    </row>
    <row r="39" spans="1:7" ht="23.25" customHeight="1">
      <c r="E39" s="1"/>
      <c r="F39" s="1"/>
    </row>
    <row r="40" spans="1:7" ht="23.25" customHeight="1">
      <c r="E40" s="1"/>
      <c r="F40" s="1"/>
      <c r="G40" s="35"/>
    </row>
    <row r="41" spans="1:7" ht="14.4">
      <c r="E41" s="1"/>
      <c r="F41" s="1"/>
      <c r="G41" s="35"/>
    </row>
    <row r="42" spans="1:7" ht="14.4">
      <c r="E42" s="1"/>
      <c r="F42" s="1"/>
      <c r="G42" s="35"/>
    </row>
    <row r="43" spans="1:7" ht="14.4">
      <c r="E43" s="1"/>
      <c r="F43" s="1"/>
      <c r="G43" s="35"/>
    </row>
    <row r="44" spans="1:7" ht="14.4">
      <c r="E44" s="1"/>
      <c r="F44" s="1"/>
      <c r="G44" s="35"/>
    </row>
    <row r="45" spans="1:7" ht="14.4">
      <c r="E45" s="1"/>
      <c r="F45" s="1"/>
      <c r="G45" s="35"/>
    </row>
    <row r="46" spans="1:7" ht="14.4">
      <c r="E46" s="1"/>
      <c r="F46" s="1"/>
      <c r="G46" s="35"/>
    </row>
    <row r="47" spans="1:7" ht="14.4">
      <c r="E47" s="1"/>
      <c r="F47" s="1"/>
      <c r="G47" s="35"/>
    </row>
    <row r="48" spans="1:7" ht="14.4">
      <c r="E48" s="1"/>
      <c r="F48" s="1"/>
      <c r="G48" s="35"/>
    </row>
    <row r="49" spans="5:7" ht="14.4">
      <c r="E49" s="1"/>
      <c r="F49" s="1"/>
      <c r="G49" s="35"/>
    </row>
    <row r="50" spans="5:7" ht="14.4">
      <c r="E50" s="1"/>
      <c r="F50" s="1"/>
      <c r="G50" s="35"/>
    </row>
    <row r="51" spans="5:7" ht="14.4">
      <c r="E51" s="1"/>
      <c r="F51" s="1"/>
      <c r="G51" s="35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G76" s="35"/>
    </row>
    <row r="77" spans="5:7" ht="14.4">
      <c r="G77" s="35"/>
    </row>
    <row r="78" spans="5:7" ht="14.4">
      <c r="G78" s="35"/>
    </row>
    <row r="79" spans="5:7" ht="14.4">
      <c r="G79" s="35"/>
    </row>
    <row r="80" spans="5:7" ht="14.4">
      <c r="G80" s="35"/>
    </row>
    <row r="81" spans="7:7" ht="14.4">
      <c r="G81" s="35"/>
    </row>
    <row r="82" spans="7:7" ht="14.4">
      <c r="G82" s="35"/>
    </row>
    <row r="83" spans="7:7" ht="14.4">
      <c r="G83" s="35"/>
    </row>
    <row r="84" spans="7:7" ht="14.4">
      <c r="G84" s="35"/>
    </row>
    <row r="85" spans="7:7" ht="14.4">
      <c r="G85" s="35"/>
    </row>
    <row r="86" spans="7:7" ht="14.4">
      <c r="G86" s="36"/>
    </row>
    <row r="87" spans="7:7" ht="14.4">
      <c r="G87" s="36"/>
    </row>
    <row r="88" spans="7:7" ht="14.4">
      <c r="G88" s="36"/>
    </row>
    <row r="89" spans="7:7" ht="14.4">
      <c r="G89" s="36"/>
    </row>
    <row r="90" spans="7:7" ht="14.4">
      <c r="G90" s="36"/>
    </row>
  </sheetData>
  <protectedRanges>
    <protectedRange sqref="F7 M7" name="Range1_2_2_2"/>
    <protectedRange sqref="B7 I7 B20" name="Range1_2_2_1_1"/>
    <protectedRange sqref="I19" name="Range1_2_1_1"/>
  </protectedRanges>
  <mergeCells count="8">
    <mergeCell ref="B20:C20"/>
    <mergeCell ref="I19:J19"/>
    <mergeCell ref="A1:E1"/>
    <mergeCell ref="F1:H1"/>
    <mergeCell ref="A2:M2"/>
    <mergeCell ref="E3:F3"/>
    <mergeCell ref="B7:C7"/>
    <mergeCell ref="I7:J7"/>
  </mergeCells>
  <phoneticPr fontId="194" type="noConversion"/>
  <conditionalFormatting sqref="A26 C26:E26 A27:E28 A29 C29:E29 D29:E37">
    <cfRule type="expression" dxfId="109" priority="12">
      <formula>MOD(ROW(A26),2)=0</formula>
    </cfRule>
  </conditionalFormatting>
  <conditionalFormatting sqref="A8:F17 A18:E19 A20 D20:E20 A21:E25">
    <cfRule type="expression" dxfId="108" priority="7">
      <formula>MOD(ROW(A8),2)=0</formula>
    </cfRule>
  </conditionalFormatting>
  <conditionalFormatting sqref="F18:F29">
    <cfRule type="expression" dxfId="107" priority="1">
      <formula>MOD(ROW(F18),2)=0</formula>
    </cfRule>
  </conditionalFormatting>
  <conditionalFormatting sqref="H8:M14 H15:L18 H19 K19:L19 H20:L30">
    <cfRule type="expression" dxfId="106" priority="10">
      <formula>MOD(ROW(H8),2)=0</formula>
    </cfRule>
  </conditionalFormatting>
  <conditionalFormatting sqref="H37:M37">
    <cfRule type="expression" dxfId="105" priority="18">
      <formula>MOD(ROW(H37),2)=0</formula>
    </cfRule>
  </conditionalFormatting>
  <conditionalFormatting sqref="M15:M28">
    <cfRule type="expression" dxfId="104" priority="2">
      <formula>MOD(ROW(M15),2)=0</formula>
    </cfRule>
  </conditionalFormatting>
  <conditionalFormatting sqref="M30">
    <cfRule type="expression" dxfId="103" priority="9">
      <formula>MOD(ROW(M30),2)=0</formula>
    </cfRule>
  </conditionalFormatting>
  <pageMargins left="0.7" right="0.7" top="0.75" bottom="0.75" header="0.3" footer="0.3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O93"/>
  <sheetViews>
    <sheetView zoomScale="66" zoomScaleNormal="100" workbookViewId="0">
      <selection activeCell="C5" sqref="C5"/>
    </sheetView>
  </sheetViews>
  <sheetFormatPr defaultColWidth="9" defaultRowHeight="23.25" customHeight="1"/>
  <cols>
    <col min="1" max="1" width="5.33203125" style="1" customWidth="1"/>
    <col min="2" max="2" width="21.5546875" style="1" customWidth="1"/>
    <col min="3" max="3" width="18" style="1" customWidth="1"/>
    <col min="4" max="4" width="13.44140625" style="1" customWidth="1"/>
    <col min="5" max="6" width="19.6640625" style="2" customWidth="1"/>
    <col min="7" max="7" width="1" style="1" customWidth="1"/>
    <col min="8" max="8" width="4.44140625" style="1" customWidth="1"/>
    <col min="9" max="9" width="22.33203125" style="1" customWidth="1"/>
    <col min="10" max="10" width="23.6640625" style="1" customWidth="1"/>
    <col min="11" max="11" width="15.5546875" style="1" customWidth="1"/>
    <col min="12" max="12" width="17" style="1" customWidth="1"/>
    <col min="13" max="13" width="22.33203125" style="1" customWidth="1"/>
    <col min="14" max="14" width="8.66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">
        <v>510</v>
      </c>
      <c r="C3" s="7"/>
      <c r="D3" s="8"/>
      <c r="E3" s="666">
        <f>ROSTER!T24</f>
        <v>46159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str">
        <f>INDEX(ROSTER!$B$25:$B$150,MATCH("*FM*",ROSTER!T$25:T$227,0),1)</f>
        <v>Lê Thanh Hải</v>
      </c>
      <c r="D4" s="14" t="s">
        <v>258</v>
      </c>
      <c r="E4" s="15" t="str">
        <f>INDEX(ROSTER!$AL$25:$AL$211,MATCH(C4,ROSTER!$B$25:$B$150,0),1)</f>
        <v>0979690783</v>
      </c>
      <c r="F4" s="21"/>
      <c r="G4" s="16"/>
      <c r="H4" s="17"/>
      <c r="I4" s="18" t="s">
        <v>260</v>
      </c>
      <c r="J4" s="19" t="s">
        <v>704</v>
      </c>
      <c r="K4" s="20" t="s">
        <v>258</v>
      </c>
      <c r="L4" s="174" t="s">
        <v>705</v>
      </c>
    </row>
    <row r="5" spans="1:15" ht="31.2">
      <c r="A5" s="11"/>
      <c r="B5" s="18" t="s">
        <v>262</v>
      </c>
      <c r="C5" s="13" t="s">
        <v>701</v>
      </c>
      <c r="D5" s="20" t="s">
        <v>258</v>
      </c>
      <c r="E5" s="178" t="s">
        <v>702</v>
      </c>
      <c r="F5" s="21"/>
      <c r="G5" s="16"/>
      <c r="H5" s="17"/>
      <c r="I5" s="18" t="s">
        <v>263</v>
      </c>
      <c r="J5" s="19" t="str">
        <f>INDEX(ROSTER!$B$25:$B$150,MATCH("*PPC*",ROSTER!T$25:T$227,0),1)</f>
        <v>Vũ Tuấn Tú</v>
      </c>
      <c r="K5" s="20" t="s">
        <v>258</v>
      </c>
      <c r="L5" s="34" t="str">
        <f>INDEX(ROSTER!$AL$25:$AL$211,MATCH(J5,ROSTER!$B$25:$B$150,0),1)</f>
        <v>0774768007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$B$3&amp;"-AF"</f>
        <v>A615-AF</v>
      </c>
      <c r="C7" s="661"/>
      <c r="D7" s="27"/>
      <c r="E7" s="27"/>
      <c r="F7" s="28"/>
      <c r="G7" s="29"/>
      <c r="H7" s="26"/>
      <c r="I7" s="660" t="str">
        <f>$B$3&amp;"-PP"</f>
        <v>A615-PP</v>
      </c>
      <c r="J7" s="661"/>
      <c r="K7" s="30"/>
      <c r="L7" s="30"/>
      <c r="M7" s="28"/>
      <c r="O7" s="31" t="s">
        <v>261</v>
      </c>
    </row>
    <row r="8" spans="1:15" ht="14.4">
      <c r="A8" s="45">
        <f>IF(B8="","",ROW(A1))</f>
        <v>1</v>
      </c>
      <c r="B8" s="45" t="str" cm="1">
        <f t="array" ref="B8">IFERROR(INDEX(ROSTER!$B$24:$B$150,MATCH(1,INDEX(($B$7=ROSTER!T$24:T$150)*(COUNTIFS(B$7:B7,ROSTER!$B$24:$B$150)=0),0,1),0),1),"")</f>
        <v>Dương Viết Trìu</v>
      </c>
      <c r="C8" s="45" t="str">
        <f>IFERROR(INDEX(ROSTER!$C$24:$C$150,MATCH($B8,ROSTER!$B$24:$B$150,0),1),"")</f>
        <v>VAE03250</v>
      </c>
      <c r="D8" s="45" t="str">
        <f>IFERROR(INDEX(ROSTER!$AK$23:$AK$134,MATCH($B8,ROSTER!$B$23:$B$150,0),1),"")</f>
        <v>B1 B787/A321</v>
      </c>
      <c r="E8" s="45" t="str">
        <f>IFERROR(INDEX(ROSTER!$AL$23:$AL$134,MATCH($B8,ROSTER!$B$23:$B$150,0),1),"")</f>
        <v>0983990518</v>
      </c>
      <c r="F8" s="45" t="s">
        <v>703</v>
      </c>
      <c r="G8" s="29"/>
      <c r="H8" s="45">
        <f t="shared" ref="H8" si="0">IF(I8="","",ROW(A1))</f>
        <v>1</v>
      </c>
      <c r="I8" s="45" t="str" cm="1">
        <f t="array" ref="I8">IFERROR(INDEX(ROSTER!$B$24:$B$150,MATCH(1,INDEX(($I$7=ROSTER!T$24:T$150)*(COUNTIFS(I$7:I7,ROSTER!$B$24:$B$150)=0),0,1),0),1),"")</f>
        <v>Lê Hà Vinh</v>
      </c>
      <c r="J8" s="45" t="str">
        <f>IFERROR(INDEX(ROSTER!$C$24:$C$150,MATCH($I8,ROSTER!$B$24:$B$150,0),1),"")</f>
        <v>VAE03603</v>
      </c>
      <c r="K8" s="45" t="str">
        <f>IFERROR(INDEX(ROSTER!$AK$23:$AK$134,MATCH($I8,ROSTER!$B$23:$B$150,0),1),"")</f>
        <v>QM PP</v>
      </c>
      <c r="L8" s="45" t="str">
        <f>IFERROR(INDEX(ROSTER!$AL$23:$AL$134,MATCH($I8,ROSTER!$B$23:$B$150,0),1),"")</f>
        <v>0963322827</v>
      </c>
      <c r="M8" s="45"/>
      <c r="O8" s="31" t="s">
        <v>270</v>
      </c>
    </row>
    <row r="9" spans="1:15" ht="14.85" customHeight="1">
      <c r="A9" s="45">
        <f t="shared" ref="A9:A19" si="1">IF(B9="","",ROW(A2))</f>
        <v>2</v>
      </c>
      <c r="B9" s="45" t="str" cm="1">
        <f t="array" ref="B9">IFERROR(INDEX(ROSTER!$B$24:$B$150,MATCH(1,INDEX(($B$7=ROSTER!T$24:T$150)*(COUNTIFS(B$7:B8,ROSTER!$B$24:$B$150)=0),0,1),0),1),"")</f>
        <v>Nguyễn Sỹ Tứ</v>
      </c>
      <c r="C9" s="45" t="str">
        <f>IFERROR(INDEX(ROSTER!$C$24:$C$150,MATCH($B9,ROSTER!$B$24:$B$150,0),1),"")</f>
        <v>VAE03275</v>
      </c>
      <c r="D9" s="45" t="str">
        <f>IFERROR(INDEX(ROSTER!$AK$23:$AK$134,MATCH($B9,ROSTER!$B$23:$B$150,0),1),"")</f>
        <v>B1 B787/A321</v>
      </c>
      <c r="E9" s="45" t="str">
        <f>IFERROR(INDEX(ROSTER!$AL$23:$AL$134,MATCH($B9,ROSTER!$B$23:$B$150,0),1),"")</f>
        <v>0356134372</v>
      </c>
      <c r="F9" s="45" t="s">
        <v>669</v>
      </c>
      <c r="G9" s="29"/>
      <c r="H9" s="45">
        <f t="shared" ref="H9:H16" si="2">IF(I9="","",ROW(A2))</f>
        <v>2</v>
      </c>
      <c r="I9" s="45" t="str" cm="1">
        <f t="array" ref="I9">IFERROR(INDEX(ROSTER!$B$24:$B$150,MATCH(1,INDEX(($I$7=ROSTER!T$24:T$150)*(COUNTIFS(I$7:I8,ROSTER!$B$24:$B$150)=0),0,1),0),1),"")</f>
        <v>Nguyễn Thành Trung</v>
      </c>
      <c r="J9" s="45" t="str">
        <f>IFERROR(INDEX(ROSTER!$C$24:$C$150,MATCH($I9,ROSTER!$B$24:$B$150,0),1),"")</f>
        <v>VAE04031</v>
      </c>
      <c r="K9" s="45" t="str">
        <f>IFERROR(INDEX(ROSTER!$AK$23:$AK$134,MATCH($I9,ROSTER!$B$23:$B$150,0),1),"")</f>
        <v>MECH</v>
      </c>
      <c r="L9" s="45" t="str">
        <f>IFERROR(INDEX(ROSTER!$AL$23:$AL$134,MATCH($I9,ROSTER!$B$23:$B$150,0),1),"")</f>
        <v>0962516841</v>
      </c>
      <c r="M9" s="45" t="s">
        <v>309</v>
      </c>
      <c r="O9" s="31" t="s">
        <v>271</v>
      </c>
    </row>
    <row r="10" spans="1:15" ht="14.85" customHeight="1">
      <c r="A10" s="45">
        <f t="shared" si="1"/>
        <v>3</v>
      </c>
      <c r="B10" s="45" t="str" cm="1">
        <f t="array" ref="B10">IFERROR(INDEX(ROSTER!$B$24:$B$150,MATCH(1,INDEX(($B$7=ROSTER!T$24:T$150)*(COUNTIFS(B$7:B9,ROSTER!$B$24:$B$150)=0),0,1),0),1),"")</f>
        <v>Trần Trung Tín</v>
      </c>
      <c r="C10" s="45" t="str">
        <f>IFERROR(INDEX(ROSTER!$C$24:$C$150,MATCH($B10,ROSTER!$B$24:$B$150,0),1),"")</f>
        <v>VAE03612</v>
      </c>
      <c r="D10" s="45" t="str">
        <f>IFERROR(INDEX(ROSTER!$AK$23:$AK$134,MATCH($B10,ROSTER!$B$23:$B$150,0),1),"")</f>
        <v>QM AF</v>
      </c>
      <c r="E10" s="45" t="str">
        <f>IFERROR(INDEX(ROSTER!$AL$23:$AL$134,MATCH($B10,ROSTER!$B$23:$B$150,0),1),"")</f>
        <v>0834603606</v>
      </c>
      <c r="F10" s="45"/>
      <c r="G10" s="29"/>
      <c r="H10" s="45">
        <f t="shared" si="2"/>
        <v>3</v>
      </c>
      <c r="I10" s="45" t="str" cm="1">
        <f t="array" ref="I10">IFERROR(INDEX(ROSTER!$B$24:$B$150,MATCH(1,INDEX(($I$7=ROSTER!T$24:T$150)*(COUNTIFS(I$7:I9,ROSTER!$B$24:$B$150)=0),0,1),0),1),"")</f>
        <v>Nguyễn Duy Khang</v>
      </c>
      <c r="J10" s="45" t="str">
        <f>IFERROR(INDEX(ROSTER!$C$24:$C$150,MATCH($I10,ROSTER!$B$24:$B$150,0),1),"")</f>
        <v>VAE03607</v>
      </c>
      <c r="K10" s="45" t="str">
        <f>IFERROR(INDEX(ROSTER!$AK$23:$AK$134,MATCH($I10,ROSTER!$B$23:$B$150,0),1),"")</f>
        <v>QM AF</v>
      </c>
      <c r="L10" s="45" t="str">
        <f>IFERROR(INDEX(ROSTER!$AL$23:$AL$134,MATCH($I10,ROSTER!$B$23:$B$150,0),1),"")</f>
        <v>0935594624</v>
      </c>
      <c r="M10" s="45"/>
      <c r="O10" s="31" t="s">
        <v>272</v>
      </c>
    </row>
    <row r="11" spans="1:15" ht="14.85" customHeight="1">
      <c r="A11" s="45">
        <f t="shared" si="1"/>
        <v>4</v>
      </c>
      <c r="B11" s="45" t="str" cm="1">
        <f t="array" ref="B11">IFERROR(INDEX(ROSTER!$B$24:$B$150,MATCH(1,INDEX(($B$7=ROSTER!T$24:T$150)*(COUNTIFS(B$7:B10,ROSTER!$B$24:$B$150)=0),0,1),0),1),"")</f>
        <v>Lê Trần Thiên Cương</v>
      </c>
      <c r="C11" s="45" t="str">
        <f>IFERROR(INDEX(ROSTER!$C$24:$C$150,MATCH($B11,ROSTER!$B$24:$B$150,0),1),"")</f>
        <v>VAE04203</v>
      </c>
      <c r="D11" s="45" t="str">
        <f>IFERROR(INDEX(ROSTER!$AK$23:$AK$134,MATCH($B11,ROSTER!$B$23:$B$150,0),1),"")</f>
        <v>MECH</v>
      </c>
      <c r="E11" s="45" t="str">
        <f>IFERROR(INDEX(ROSTER!$AL$23:$AL$134,MATCH($B11,ROSTER!$B$23:$B$150,0),1),"")</f>
        <v>0867773318</v>
      </c>
      <c r="G11" s="29"/>
      <c r="H11" s="45">
        <f t="shared" si="2"/>
        <v>4</v>
      </c>
      <c r="I11" s="45" t="str" cm="1">
        <f t="array" ref="I11">IFERROR(INDEX(ROSTER!$B$24:$B$150,MATCH(1,INDEX(($I$7=ROSTER!T$24:T$150)*(COUNTIFS(I$7:I10,ROSTER!$B$24:$B$150)=0),0,1),0),1),"")</f>
        <v>Võ Thanh Hóa</v>
      </c>
      <c r="J11" s="45" t="str">
        <f>IFERROR(INDEX(ROSTER!$C$24:$C$150,MATCH($I11,ROSTER!$B$24:$B$150,0),1),"")</f>
        <v>VAE02367</v>
      </c>
      <c r="K11" s="45">
        <f>IFERROR(INDEX(ROSTER!$AK$23:$AK$134,MATCH($I11,ROSTER!$B$23:$B$150,0),1),"")</f>
        <v>0</v>
      </c>
      <c r="L11" s="45">
        <f>IFERROR(INDEX(ROSTER!$AL$23:$AL$134,MATCH($I11,ROSTER!$B$23:$B$150,0),1),"")</f>
        <v>0</v>
      </c>
      <c r="M11" s="45" t="s">
        <v>278</v>
      </c>
      <c r="O11" s="31"/>
    </row>
    <row r="12" spans="1:15" ht="14.85" customHeight="1">
      <c r="A12" s="45">
        <f t="shared" si="1"/>
        <v>5</v>
      </c>
      <c r="B12" s="45" t="str" cm="1">
        <f t="array" ref="B12">IFERROR(INDEX(ROSTER!$B$24:$B$150,MATCH(1,INDEX(($B$7=ROSTER!T$24:T$150)*(COUNTIFS(B$7:B11,ROSTER!$B$24:$B$150)=0),0,1),0),1),"")</f>
        <v>Hồ Zy Đan</v>
      </c>
      <c r="C12" s="45" t="str">
        <f>IFERROR(INDEX(ROSTER!$C$24:$C$150,MATCH($B12,ROSTER!$B$24:$B$150,0),1),"")</f>
        <v>VAE04209</v>
      </c>
      <c r="D12" s="45" t="str">
        <f>IFERROR(INDEX(ROSTER!$AK$23:$AK$134,MATCH($B12,ROSTER!$B$23:$B$150,0),1),"")</f>
        <v>MECH</v>
      </c>
      <c r="E12" s="45" t="str">
        <f>IFERROR(INDEX(ROSTER!$AL$23:$AL$134,MATCH($B12,ROSTER!$B$23:$B$150,0),1),"")</f>
        <v>0348081971</v>
      </c>
      <c r="F12" s="45"/>
      <c r="G12" s="29"/>
      <c r="H12" s="45">
        <f t="shared" si="2"/>
        <v>5</v>
      </c>
      <c r="I12" s="45" t="str" cm="1">
        <f t="array" ref="I12">IFERROR(INDEX(ROSTER!$B$24:$B$150,MATCH(1,INDEX(($I$7=ROSTER!T$24:T$150)*(COUNTIFS(I$7:I11,ROSTER!$B$24:$B$150)=0),0,1),0),1),"")</f>
        <v>Lê Mạnh Linh</v>
      </c>
      <c r="J12" s="45" t="str">
        <f>IFERROR(INDEX(ROSTER!$C$24:$C$150,MATCH($I12,ROSTER!$B$24:$B$150,0),1),"")</f>
        <v>VAE04246</v>
      </c>
      <c r="K12" s="45">
        <f>IFERROR(INDEX(ROSTER!$AK$23:$AK$134,MATCH($I12,ROSTER!$B$23:$B$150,0),1),"")</f>
        <v>0</v>
      </c>
      <c r="L12" s="45">
        <f>IFERROR(INDEX(ROSTER!$AL$23:$AL$134,MATCH($I12,ROSTER!$B$23:$B$150,0),1),"")</f>
        <v>0</v>
      </c>
      <c r="M12" s="45" t="s">
        <v>261</v>
      </c>
      <c r="O12" s="31"/>
    </row>
    <row r="13" spans="1:15" ht="14.85" customHeight="1">
      <c r="A13" s="45">
        <f t="shared" si="1"/>
        <v>6</v>
      </c>
      <c r="B13" s="45" t="str" cm="1">
        <f t="array" ref="B13">IFERROR(INDEX(ROSTER!$B$24:$B$150,MATCH(1,INDEX(($B$7=ROSTER!T$24:T$150)*(COUNTIFS(B$7:B12,ROSTER!$B$24:$B$150)=0),0,1),0),1),"")</f>
        <v>Thân Minh Nguyên</v>
      </c>
      <c r="C13" s="45" t="str">
        <f>IFERROR(INDEX(ROSTER!$C$24:$C$150,MATCH($B13,ROSTER!$B$24:$B$150,0),1),"")</f>
        <v>VAE04211</v>
      </c>
      <c r="D13" s="45" t="str">
        <f>IFERROR(INDEX(ROSTER!$AK$23:$AK$134,MATCH($B13,ROSTER!$B$23:$B$150,0),1),"")</f>
        <v>MECH</v>
      </c>
      <c r="E13" s="45" t="str">
        <f>IFERROR(INDEX(ROSTER!$AL$23:$AL$134,MATCH($B13,ROSTER!$B$23:$B$150,0),1),"")</f>
        <v>0366492128</v>
      </c>
      <c r="F13" s="45"/>
      <c r="G13" s="29"/>
      <c r="H13" s="45" t="str">
        <f t="shared" si="2"/>
        <v/>
      </c>
      <c r="I13" s="45" t="str" cm="1">
        <f t="array" ref="I13">IFERROR(INDEX(ROSTER!$B$24:$B$150,MATCH(1,INDEX(($I$7=ROSTER!T$24:T$150)*(COUNTIFS(I$7:I12,ROSTER!$B$24:$B$150)=0),0,1),0),1),"")</f>
        <v/>
      </c>
      <c r="J13" s="45" t="str">
        <f>IFERROR(INDEX(ROSTER!$C$24:$C$150,MATCH($I13,ROSTER!$B$24:$B$150,0),1),"")</f>
        <v/>
      </c>
      <c r="K13" s="45" t="str">
        <f>IFERROR(INDEX(ROSTER!$AK$23:$AK$134,MATCH($I13,ROSTER!$B$23:$B$150,0),1),"")</f>
        <v/>
      </c>
      <c r="L13" s="45" t="str">
        <f>IFERROR(INDEX(ROSTER!$AL$23:$AL$134,MATCH($I13,ROSTER!$B$23:$B$150,0),1),"")</f>
        <v/>
      </c>
      <c r="M13" s="336"/>
      <c r="O13" s="31"/>
    </row>
    <row r="14" spans="1:15" ht="14.85" customHeight="1">
      <c r="A14" s="45">
        <f t="shared" si="1"/>
        <v>7</v>
      </c>
      <c r="B14" s="45" t="str" cm="1">
        <f t="array" ref="B14">IFERROR(INDEX(ROSTER!$B$24:$B$150,MATCH(1,INDEX(($B$7=ROSTER!T$24:T$150)*(COUNTIFS(B$7:B13,ROSTER!$B$24:$B$150)=0),0,1),0),1),"")</f>
        <v>Nguyễn Thiên Đình</v>
      </c>
      <c r="C14" s="45" t="str">
        <f>IFERROR(INDEX(ROSTER!$C$24:$C$150,MATCH($B14,ROSTER!$B$24:$B$150,0),1),"")</f>
        <v>VAE03084</v>
      </c>
      <c r="D14" s="45">
        <f>IFERROR(INDEX(ROSTER!$AK$23:$AK$134,MATCH($B14,ROSTER!$B$23:$B$150,0),1),"")</f>
        <v>0</v>
      </c>
      <c r="E14" s="45">
        <f>IFERROR(INDEX(ROSTER!$AL$23:$AL$134,MATCH($B14,ROSTER!$B$23:$B$150,0),1),"")</f>
        <v>0</v>
      </c>
      <c r="F14" s="45" t="s">
        <v>309</v>
      </c>
      <c r="G14" s="29"/>
      <c r="H14" s="45" t="str">
        <f t="shared" si="2"/>
        <v/>
      </c>
      <c r="I14" s="45" t="str" cm="1">
        <f t="array" ref="I14">IFERROR(INDEX(ROSTER!$B$24:$B$150,MATCH(1,INDEX(($I$7=ROSTER!T$24:T$150)*(COUNTIFS(I$7:I13,ROSTER!$B$24:$B$150)=0),0,1),0),1),"")</f>
        <v/>
      </c>
      <c r="J14" s="45" t="str">
        <f>IFERROR(INDEX(ROSTER!$C$24:$C$150,MATCH($I14,ROSTER!$B$24:$B$150,0),1),"")</f>
        <v/>
      </c>
      <c r="K14" s="45" t="str">
        <f>IFERROR(INDEX(ROSTER!$AK$23:$AK$134,MATCH($I14,ROSTER!$B$23:$B$150,0),1),"")</f>
        <v/>
      </c>
      <c r="L14" s="45" t="str">
        <f>IFERROR(INDEX(ROSTER!$AL$23:$AL$134,MATCH($I14,ROSTER!$B$23:$B$150,0),1),"")</f>
        <v/>
      </c>
      <c r="M14" s="336"/>
      <c r="O14" s="31"/>
    </row>
    <row r="15" spans="1:15" ht="14.85" customHeight="1">
      <c r="A15" s="45">
        <f t="shared" si="1"/>
        <v>8</v>
      </c>
      <c r="B15" s="45" t="str" cm="1">
        <f t="array" ref="B15">IFERROR(INDEX(ROSTER!$B$24:$B$150,MATCH(1,INDEX(($B$7=ROSTER!T$24:T$150)*(COUNTIFS(B$7:B14,ROSTER!$B$24:$B$150)=0),0,1),0),1),"")</f>
        <v>Lại Hợp Sơn</v>
      </c>
      <c r="C15" s="45" t="str">
        <f>IFERROR(INDEX(ROSTER!$C$24:$C$150,MATCH($B15,ROSTER!$B$24:$B$150,0),1),"")</f>
        <v>VAE04202</v>
      </c>
      <c r="D15" s="45">
        <f>IFERROR(INDEX(ROSTER!$AK$23:$AK$134,MATCH($B15,ROSTER!$B$23:$B$150,0),1),"")</f>
        <v>0</v>
      </c>
      <c r="E15" s="45">
        <f>IFERROR(INDEX(ROSTER!$AL$23:$AL$134,MATCH($B15,ROSTER!$B$23:$B$150,0),1),"")</f>
        <v>0</v>
      </c>
      <c r="F15" s="45" t="s">
        <v>309</v>
      </c>
      <c r="G15" s="29"/>
      <c r="H15" s="45" t="str">
        <f t="shared" si="2"/>
        <v/>
      </c>
      <c r="I15" s="45" t="str" cm="1">
        <f t="array" ref="I15">IFERROR(INDEX(ROSTER!$B$24:$B$150,MATCH(1,INDEX(($I$7=ROSTER!T$24:T$150)*(COUNTIFS(I$7:I14,ROSTER!$B$24:$B$150)=0),0,1),0),1),"")</f>
        <v/>
      </c>
      <c r="J15" s="45" t="str">
        <f>IFERROR(INDEX(ROSTER!$C$24:$C$150,MATCH($I15,ROSTER!$B$24:$B$150,0),1),"")</f>
        <v/>
      </c>
      <c r="K15" s="45" t="str">
        <f>IFERROR(INDEX(ROSTER!$AK$23:$AK$134,MATCH($I15,ROSTER!$B$23:$B$150,0),1),"")</f>
        <v/>
      </c>
      <c r="L15" s="45" t="str">
        <f>IFERROR(INDEX(ROSTER!$AL$23:$AL$134,MATCH($I15,ROSTER!$B$23:$B$150,0),1),"")</f>
        <v/>
      </c>
      <c r="M15" s="336"/>
      <c r="O15" s="31"/>
    </row>
    <row r="16" spans="1:15" ht="14.85" customHeight="1">
      <c r="A16" s="45">
        <f t="shared" si="1"/>
        <v>9</v>
      </c>
      <c r="B16" s="45" t="str" cm="1">
        <f t="array" ref="B16">IFERROR(INDEX(ROSTER!$B$24:$B$150,MATCH(1,INDEX(($B$7=ROSTER!T$24:T$150)*(COUNTIFS(B$7:B15,ROSTER!$B$24:$B$150)=0),0,1),0),1),"")</f>
        <v xml:space="preserve">Nguyễn Như Hoàng </v>
      </c>
      <c r="C16" s="45" t="str">
        <f>IFERROR(INDEX(ROSTER!$C$24:$C$150,MATCH($B16,ROSTER!$B$24:$B$150,0),1),"")</f>
        <v>VAE04033</v>
      </c>
      <c r="D16" s="45">
        <f>IFERROR(INDEX(ROSTER!$AK$23:$AK$134,MATCH($B16,ROSTER!$B$23:$B$150,0),1),"")</f>
        <v>0</v>
      </c>
      <c r="E16" s="45">
        <f>IFERROR(INDEX(ROSTER!$AL$23:$AL$134,MATCH($B16,ROSTER!$B$23:$B$150,0),1),"")</f>
        <v>0</v>
      </c>
      <c r="F16" s="45" t="s">
        <v>261</v>
      </c>
      <c r="G16" s="29"/>
      <c r="H16" s="45" t="str">
        <f t="shared" si="2"/>
        <v/>
      </c>
      <c r="I16" s="45" t="str" cm="1">
        <f t="array" ref="I16">IFERROR(INDEX(ROSTER!$B$24:$B$150,MATCH(1,INDEX(($I$7=ROSTER!T$24:T$150)*(COUNTIFS(I$7:I15,ROSTER!$B$24:$B$150)=0),0,1),0),1),"")</f>
        <v/>
      </c>
      <c r="J16" s="45" t="str">
        <f>IFERROR(INDEX(ROSTER!$C$24:$C$150,MATCH($I16,ROSTER!$B$24:$B$150,0),1),"")</f>
        <v/>
      </c>
      <c r="K16" s="45" t="str">
        <f>IFERROR(INDEX(ROSTER!$AK$23:$AK$134,MATCH($I16,ROSTER!$B$23:$B$150,0),1),"")</f>
        <v/>
      </c>
      <c r="L16" s="45" t="str">
        <f>IFERROR(INDEX(ROSTER!$AL$23:$AL$134,MATCH($I16,ROSTER!$B$23:$B$150,0),1),"")</f>
        <v/>
      </c>
      <c r="M16" s="336"/>
      <c r="O16" s="31" t="s">
        <v>273</v>
      </c>
    </row>
    <row r="17" spans="1:15" ht="17.7" customHeight="1">
      <c r="A17" s="45" t="str">
        <f t="shared" si="1"/>
        <v/>
      </c>
      <c r="B17" s="45" t="str" cm="1">
        <f t="array" ref="B17">IFERROR(INDEX(ROSTER!$B$24:$B$150,MATCH(1,INDEX(($B$7=ROSTER!T$24:T$150)*(COUNTIFS(B$7:B16,ROSTER!$B$24:$B$150)=0),0,1),0),1),"")</f>
        <v/>
      </c>
      <c r="C17" s="45" t="str">
        <f>IFERROR(INDEX(ROSTER!$C$24:$C$150,MATCH($B17,ROSTER!$B$24:$B$150,0),1),"")</f>
        <v/>
      </c>
      <c r="D17" s="45" t="str">
        <f>IFERROR(INDEX(ROSTER!$AK$23:$AK$134,MATCH($B17,ROSTER!$B$23:$B$150,0),1),"")</f>
        <v/>
      </c>
      <c r="E17" s="45" t="str">
        <f>IFERROR(INDEX(ROSTER!$AL$23:$AL$134,MATCH($B17,ROSTER!$B$23:$B$150,0),1),"")</f>
        <v/>
      </c>
      <c r="F17" s="45"/>
      <c r="G17" s="29"/>
      <c r="O17" s="31"/>
    </row>
    <row r="18" spans="1:15" ht="14.85" customHeight="1">
      <c r="A18" s="45" t="str">
        <f t="shared" si="1"/>
        <v/>
      </c>
      <c r="B18" s="45" t="str" cm="1">
        <f t="array" ref="B18">IFERROR(INDEX(ROSTER!$B$24:$B$150,MATCH(1,INDEX(($B$7=ROSTER!T$24:T$150)*(COUNTIFS(B$7:B17,ROSTER!$B$24:$B$150)=0),0,1),0),1),"")</f>
        <v/>
      </c>
      <c r="C18" s="45" t="str">
        <f>IFERROR(INDEX(ROSTER!$C$24:$C$150,MATCH($B18,ROSTER!$B$24:$B$150,0),1),"")</f>
        <v/>
      </c>
      <c r="D18" s="45" t="str">
        <f>IFERROR(INDEX(ROSTER!$AK$23:$AK$134,MATCH($B18,ROSTER!$B$23:$B$150,0),1),"")</f>
        <v/>
      </c>
      <c r="E18" s="45" t="str">
        <f>IFERROR(INDEX(ROSTER!$AL$23:$AL$134,MATCH($B18,ROSTER!$B$23:$B$150,0),1),"")</f>
        <v/>
      </c>
      <c r="F18" s="45"/>
      <c r="G18" s="29"/>
      <c r="O18" s="31"/>
    </row>
    <row r="19" spans="1:15" ht="14.85" customHeight="1">
      <c r="A19" s="45" t="str">
        <f t="shared" si="1"/>
        <v/>
      </c>
      <c r="B19" s="45" t="str" cm="1">
        <f t="array" ref="B19">IFERROR(INDEX(ROSTER!$B$24:$B$150,MATCH(1,INDEX(($B$7=ROSTER!T$24:T$150)*(COUNTIFS(B$7:B18,ROSTER!$B$24:$B$150)=0),0,1),0),1),"")</f>
        <v/>
      </c>
      <c r="C19" s="45" t="str">
        <f>IFERROR(INDEX(ROSTER!$C$24:$C$150,MATCH($B19,ROSTER!$B$24:$B$150,0),1),"")</f>
        <v/>
      </c>
      <c r="D19" s="45" t="str">
        <f>IFERROR(INDEX(ROSTER!$AK$23:$AK$134,MATCH($B19,ROSTER!$B$23:$B$150,0),1),"")</f>
        <v/>
      </c>
      <c r="E19" s="45" t="str">
        <f>IFERROR(INDEX(ROSTER!$AL$23:$AL$134,MATCH($B19,ROSTER!$B$23:$B$150,0),1),"")</f>
        <v/>
      </c>
      <c r="F19" s="45"/>
      <c r="G19" s="29"/>
      <c r="O19" s="31"/>
    </row>
    <row r="20" spans="1:15" ht="14.85" customHeight="1">
      <c r="A20" s="45" t="str">
        <f>IF(B20="","",ROW(A17))</f>
        <v/>
      </c>
      <c r="B20" s="45" t="str" cm="1">
        <f t="array" ref="B20">IFERROR(INDEX(ROSTER!$B$24:$B$150,MATCH(1,INDEX(($B$7=ROSTER!T$24:T$150)*(COUNTIFS(B$7:B19,ROSTER!$B$24:$B$150)=0),0,1),0),1),"")</f>
        <v/>
      </c>
      <c r="C20" s="45" t="str">
        <f>IFERROR(INDEX(ROSTER!$C$24:$C$150,MATCH($B20,ROSTER!$B$24:$B$150,0),1),"")</f>
        <v/>
      </c>
      <c r="D20" s="45" t="str">
        <f>IFERROR(INDEX(ROSTER!$AK$23:$AK$134,MATCH($B20,ROSTER!$B$23:$B$150,0),1),"")</f>
        <v/>
      </c>
      <c r="E20" s="45" t="str">
        <f>IFERROR(INDEX(ROSTER!$AL$23:$AL$134,MATCH($B20,ROSTER!$B$23:$B$150,0),1),"")</f>
        <v/>
      </c>
      <c r="F20" s="45"/>
      <c r="G20" s="29"/>
      <c r="O20" s="31"/>
    </row>
    <row r="21" spans="1:15" ht="14.85" customHeight="1">
      <c r="A21" s="45" t="str">
        <f t="shared" ref="A21:A23" si="3">IF(B21="","",ROW(A18))</f>
        <v/>
      </c>
      <c r="B21" s="45" t="str" cm="1">
        <f t="array" ref="B21">IFERROR(INDEX(ROSTER!$B$24:$B$150,MATCH(1,INDEX(($B$7=ROSTER!T$24:T$150)*(COUNTIFS(B$7:B20,ROSTER!$B$24:$B$150)=0),0,1),0),1),"")</f>
        <v/>
      </c>
      <c r="C21" s="45" t="str">
        <f>IFERROR(INDEX(ROSTER!$C$24:$C$150,MATCH($B21,ROSTER!$B$24:$B$150,0),1),"")</f>
        <v/>
      </c>
      <c r="D21" s="45" t="str">
        <f>IFERROR(INDEX(ROSTER!$AK$23:$AK$134,MATCH($B21,ROSTER!$B$23:$B$150,0),1),"")</f>
        <v/>
      </c>
      <c r="E21" s="45" t="str">
        <f>IFERROR(INDEX(ROSTER!$AL$23:$AL$134,MATCH($B21,ROSTER!$B$23:$B$150,0),1),"")</f>
        <v/>
      </c>
      <c r="F21" s="45"/>
      <c r="G21" s="29"/>
      <c r="O21" s="31"/>
    </row>
    <row r="22" spans="1:15" ht="14.85" customHeight="1">
      <c r="A22" s="45" t="str">
        <f t="shared" si="3"/>
        <v/>
      </c>
      <c r="B22" s="45" t="str" cm="1">
        <f t="array" ref="B22">IFERROR(INDEX(ROSTER!$B$24:$B$150,MATCH(1,INDEX(($B$7=ROSTER!T$24:T$150)*(COUNTIFS(B$7:B21,ROSTER!$B$24:$B$150)=0),0,1),0),1),"")</f>
        <v/>
      </c>
      <c r="C22" s="45" t="str">
        <f>IFERROR(INDEX(ROSTER!$C$24:$C$150,MATCH($B22,ROSTER!$B$24:$B$150,0),1),"")</f>
        <v/>
      </c>
      <c r="D22" s="45" t="str">
        <f>IFERROR(INDEX(ROSTER!$AK$23:$AK$134,MATCH($B22,ROSTER!$B$23:$B$150,0),1),"")</f>
        <v/>
      </c>
      <c r="E22" s="45" t="str">
        <f>IFERROR(INDEX(ROSTER!$AL$23:$AL$134,MATCH($B22,ROSTER!$B$23:$B$150,0),1),"")</f>
        <v/>
      </c>
      <c r="F22" s="45"/>
      <c r="G22" s="29"/>
      <c r="O22" s="31"/>
    </row>
    <row r="23" spans="1:15" ht="14.85" customHeight="1">
      <c r="A23" s="45" t="str">
        <f t="shared" si="3"/>
        <v/>
      </c>
      <c r="B23" s="45" t="str" cm="1">
        <f t="array" ref="B23">IFERROR(INDEX(ROSTER!$B$24:$B$150,MATCH(1,INDEX(($B$7=ROSTER!T$24:T$150)*(COUNTIFS(B$7:B22,ROSTER!$B$24:$B$150)=0),0,1),0),1),"")</f>
        <v/>
      </c>
      <c r="C23" s="45" t="str">
        <f>IFERROR(INDEX(ROSTER!$C$24:$C$150,MATCH($B23,ROSTER!$B$24:$B$150,0),1),"")</f>
        <v/>
      </c>
      <c r="D23" s="45" t="str">
        <f>IFERROR(INDEX(ROSTER!$AK$23:$AK$134,MATCH($B23,ROSTER!$B$23:$B$150,0),1),"")</f>
        <v/>
      </c>
      <c r="E23" s="45" t="str">
        <f>IFERROR(INDEX(ROSTER!$AL$23:$AL$134,MATCH($B23,ROSTER!$B$23:$B$150,0),1),"")</f>
        <v/>
      </c>
      <c r="F23" s="45"/>
      <c r="G23" s="29"/>
      <c r="O23" s="31"/>
    </row>
    <row r="24" spans="1:15" ht="14.85" customHeight="1">
      <c r="A24" s="45"/>
      <c r="B24" s="45"/>
      <c r="C24" s="45"/>
      <c r="D24" s="45"/>
      <c r="E24" s="45"/>
      <c r="F24" s="45"/>
      <c r="G24" s="29"/>
      <c r="O24" s="31" t="s">
        <v>259</v>
      </c>
    </row>
    <row r="25" spans="1:15" ht="14.85" customHeight="1">
      <c r="A25" s="44"/>
      <c r="B25" s="660" t="str">
        <f>$B$3&amp;"-AVI"</f>
        <v>A615-AVI</v>
      </c>
      <c r="C25" s="661"/>
      <c r="D25" s="44" t="str">
        <f>IFERROR(INDEX(ROSTER!$AK$23:$AK$134,MATCH($B25,ROSTER!$B$23:$B$150,0),1),"")</f>
        <v/>
      </c>
      <c r="E25" s="44" t="str">
        <f>IFERROR(INDEX(ROSTER!$AL$23:$AL$134,MATCH($B25,ROSTER!$B$23:$B$150,0),1),"")</f>
        <v/>
      </c>
      <c r="F25" s="44"/>
      <c r="G25" s="29"/>
      <c r="O25" s="31"/>
    </row>
    <row r="26" spans="1:15" ht="14.85" customHeight="1">
      <c r="A26" s="45">
        <f t="shared" ref="A26:A32" si="4">IF(B26="","",ROW(A1))</f>
        <v>1</v>
      </c>
      <c r="B26" s="45" t="str" cm="1">
        <f t="array" ref="B26">IFERROR(INDEX(ROSTER!$B$24:$B$150,MATCH(1,INDEX(($B$25=ROSTER!T$24:T$150)*(COUNTIFS(B$7:B25,ROSTER!$B$24:$B$150)=0),0,1),0),1),"")</f>
        <v>Phạm Hồng Quân</v>
      </c>
      <c r="C26" s="45" t="str">
        <f>IFERROR(INDEX(ROSTER!$C$24:$C$150,MATCH($B26,ROSTER!$B$24:$B$150,0),1),"")</f>
        <v>VAE01301</v>
      </c>
      <c r="D26" s="45" t="str">
        <f>IFERROR(INDEX(ROSTER!$AK$23:$AK$134,MATCH($B26,ROSTER!$B$23:$B$150,0),1),"")</f>
        <v>B2 787</v>
      </c>
      <c r="E26" s="45" t="str">
        <f>IFERROR(INDEX(ROSTER!$AL$23:$AL$134,MATCH($B26,ROSTER!$B$23:$B$150,0),1),"")</f>
        <v>0983173064</v>
      </c>
      <c r="F26" s="45" t="s">
        <v>270</v>
      </c>
      <c r="G26" s="29"/>
      <c r="O26" s="31"/>
    </row>
    <row r="27" spans="1:15" ht="14.85" customHeight="1">
      <c r="A27" s="45">
        <f t="shared" ref="A27:A30" si="5">IF(B27="","",ROW(A2))</f>
        <v>2</v>
      </c>
      <c r="B27" s="45" t="str" cm="1">
        <f t="array" ref="B27">IFERROR(INDEX(ROSTER!$B$24:$B$150,MATCH(1,INDEX(($B$25=ROSTER!T$24:T$150)*(COUNTIFS(B$7:B26,ROSTER!$B$24:$B$150)=0),0,1),0),1),"")</f>
        <v>Nguyễn Hữu Hoàng</v>
      </c>
      <c r="C27" s="45" t="str">
        <f>IFERROR(INDEX(ROSTER!$C$24:$C$150,MATCH($B27,ROSTER!$B$24:$B$150,0),1),"")</f>
        <v>VAE03618</v>
      </c>
      <c r="D27" s="45" t="str">
        <f>IFERROR(INDEX(ROSTER!$AK$23:$AK$134,MATCH($B27,ROSTER!$B$23:$B$150,0),1),"")</f>
        <v>EA 787/321</v>
      </c>
      <c r="E27" s="45" t="str">
        <f>IFERROR(INDEX(ROSTER!$AL$23:$AL$134,MATCH($B27,ROSTER!$B$23:$B$150,0),1),"")</f>
        <v>0937919456</v>
      </c>
      <c r="F27" s="45" t="s">
        <v>309</v>
      </c>
      <c r="G27" s="29"/>
      <c r="O27" s="31"/>
    </row>
    <row r="28" spans="1:15" ht="14.85" customHeight="1">
      <c r="A28" s="45">
        <f t="shared" si="5"/>
        <v>3</v>
      </c>
      <c r="B28" s="45" t="str" cm="1">
        <f t="array" ref="B28">IFERROR(INDEX(ROSTER!$B$24:$B$150,MATCH(1,INDEX(($B$25=ROSTER!T$24:T$150)*(COUNTIFS(B$7:B27,ROSTER!$B$24:$B$150)=0),0,1),0),1),"")</f>
        <v>Nguyễn Thanh Trung</v>
      </c>
      <c r="C28" s="45" t="str">
        <f>IFERROR(INDEX(ROSTER!$C$24:$C$150,MATCH($B28,ROSTER!$B$24:$B$150,0),1),"")</f>
        <v>VAE03592</v>
      </c>
      <c r="D28" s="45">
        <f>IFERROR(INDEX(ROSTER!$AK$23:$AK$134,MATCH($B28,ROSTER!$B$23:$B$150,0),1),"")</f>
        <v>0</v>
      </c>
      <c r="E28" s="45">
        <f>IFERROR(INDEX(ROSTER!$AL$23:$AL$134,MATCH($B28,ROSTER!$B$23:$B$150,0),1),"")</f>
        <v>0</v>
      </c>
      <c r="F28" s="45"/>
      <c r="G28" s="29"/>
      <c r="O28" s="31"/>
    </row>
    <row r="29" spans="1:15" ht="14.85" customHeight="1">
      <c r="A29" s="45" t="str">
        <f t="shared" si="5"/>
        <v/>
      </c>
      <c r="B29" s="45" t="str" cm="1">
        <f t="array" ref="B29">IFERROR(INDEX(ROSTER!$B$24:$B$150,MATCH(1,INDEX(($B$25=ROSTER!T$24:T$150)*(COUNTIFS(B$7:B28,ROSTER!$B$24:$B$150)=0),0,1),0),1),"")</f>
        <v/>
      </c>
      <c r="C29" s="45" t="str">
        <f>IFERROR(INDEX(ROSTER!$C$24:$C$150,MATCH($B29,ROSTER!$B$24:$B$150,0),1),"")</f>
        <v/>
      </c>
      <c r="D29" s="45" t="str">
        <f>IFERROR(INDEX(ROSTER!$AK$23:$AK$134,MATCH($B29,ROSTER!$B$23:$B$150,0),1),"")</f>
        <v/>
      </c>
      <c r="E29" s="45" t="str">
        <f>IFERROR(INDEX(ROSTER!$AL$23:$AL$134,MATCH($B29,ROSTER!$B$23:$B$150,0),1),"")</f>
        <v/>
      </c>
      <c r="F29" s="45"/>
      <c r="G29" s="29"/>
      <c r="O29" s="31"/>
    </row>
    <row r="30" spans="1:15" ht="14.85" customHeight="1">
      <c r="A30" s="45" t="str">
        <f t="shared" si="5"/>
        <v/>
      </c>
      <c r="B30" s="45" t="str" cm="1">
        <f t="array" ref="B30">IFERROR(INDEX(ROSTER!$B$24:$B$150,MATCH(1,INDEX(($B$25=ROSTER!T$24:T$150)*(COUNTIFS(B$7:B29,ROSTER!$B$24:$B$150)=0),0,1),0),1),"")</f>
        <v/>
      </c>
      <c r="C30" s="45" t="str">
        <f>IFERROR(INDEX(ROSTER!$C$24:$C$150,MATCH($B30,ROSTER!$B$24:$B$150,0),1),"")</f>
        <v/>
      </c>
      <c r="D30" s="45" t="str">
        <f>IFERROR(INDEX(ROSTER!$AK$23:$AK$134,MATCH($B30,ROSTER!$B$23:$B$150,0),1),"")</f>
        <v/>
      </c>
      <c r="E30" s="45" t="str">
        <f>IFERROR(INDEX(ROSTER!$AL$23:$AL$134,MATCH($B30,ROSTER!$B$23:$B$150,0),1),"")</f>
        <v/>
      </c>
      <c r="F30" s="45"/>
      <c r="G30" s="29"/>
      <c r="O30" s="31"/>
    </row>
    <row r="31" spans="1:15" ht="14.85" customHeight="1">
      <c r="A31" s="45" t="str">
        <f t="shared" si="4"/>
        <v/>
      </c>
      <c r="B31" s="45" t="str" cm="1">
        <f t="array" ref="B31">IFERROR(INDEX(ROSTER!$B$24:$B$150,MATCH(1,INDEX(($B$25=ROSTER!T$24:T$150)*(COUNTIFS(B$7:B30,ROSTER!$B$24:$B$150)=0),0,1),0),1),"")</f>
        <v/>
      </c>
      <c r="C31" s="45" t="str">
        <f>IFERROR(INDEX(ROSTER!$C$24:$C$150,MATCH($B31,ROSTER!$B$24:$B$150,0),1),"")</f>
        <v/>
      </c>
      <c r="D31" s="45" t="str">
        <f>IFERROR(INDEX(ROSTER!$AK$23:$AK$134,MATCH($B31,ROSTER!$B$23:$B$150,0),1),"")</f>
        <v/>
      </c>
      <c r="E31" s="45" t="str">
        <f>IFERROR(INDEX(ROSTER!$AL$23:$AL$134,MATCH($B31,ROSTER!$B$23:$B$150,0),1),"")</f>
        <v/>
      </c>
      <c r="F31" s="45"/>
      <c r="G31" s="29"/>
    </row>
    <row r="32" spans="1:15" ht="14.4">
      <c r="A32" s="45" t="str">
        <f t="shared" si="4"/>
        <v/>
      </c>
      <c r="B32" s="45" t="str" cm="1">
        <f t="array" ref="B32">IFERROR(INDEX(ROSTER!$B$24:$B$150,MATCH(1,INDEX(($B$25=ROSTER!T$24:T$150)*(COUNTIFS(B$7:B31,ROSTER!$B$24:$B$150)=0),0,1),0),1),"")</f>
        <v/>
      </c>
      <c r="C32" s="45" t="str">
        <f>IFERROR(INDEX(ROSTER!$C$24:$C$150,MATCH($B32,ROSTER!$B$24:$B$150,0),1),"")</f>
        <v/>
      </c>
      <c r="D32" s="45" t="str">
        <f>IFERROR(INDEX(ROSTER!$AK$23:$AK$134,MATCH($B32,ROSTER!$B$23:$B$150,0),1),"")</f>
        <v/>
      </c>
      <c r="E32" s="45" t="str">
        <f>IFERROR(INDEX(ROSTER!$AL$23:$AL$134,MATCH($B32,ROSTER!$B$23:$B$150,0),1),"")</f>
        <v/>
      </c>
      <c r="F32" s="45"/>
      <c r="G32" s="29"/>
    </row>
    <row r="33" spans="5:7" ht="14.4">
      <c r="G33" s="29"/>
    </row>
    <row r="34" spans="5:7" ht="14.4">
      <c r="G34" s="29"/>
    </row>
    <row r="35" spans="5:7" ht="14.4">
      <c r="G35" s="29"/>
    </row>
    <row r="36" spans="5:7" ht="14.4">
      <c r="G36" s="29"/>
    </row>
    <row r="37" spans="5:7" ht="14.4">
      <c r="E37" s="1"/>
      <c r="F37" s="1"/>
    </row>
    <row r="38" spans="5:7" ht="14.4">
      <c r="E38" s="1"/>
      <c r="F38" s="1"/>
    </row>
    <row r="39" spans="5:7" ht="14.4">
      <c r="E39" s="1"/>
      <c r="F39" s="1"/>
    </row>
    <row r="40" spans="5:7" ht="14.4">
      <c r="E40" s="1"/>
      <c r="F40" s="1"/>
    </row>
    <row r="41" spans="5:7" ht="14.4">
      <c r="E41" s="1"/>
      <c r="F41" s="1"/>
    </row>
    <row r="42" spans="5:7" ht="14.4">
      <c r="E42" s="1"/>
      <c r="F42" s="1"/>
    </row>
    <row r="43" spans="5:7" ht="14.4">
      <c r="F43" s="1"/>
    </row>
    <row r="44" spans="5:7" ht="14.4">
      <c r="F44" s="1"/>
    </row>
    <row r="45" spans="5:7" ht="14.4">
      <c r="E45" s="1"/>
      <c r="F45" s="1"/>
    </row>
    <row r="46" spans="5:7" ht="14.4">
      <c r="E46" s="1"/>
      <c r="F46" s="1"/>
    </row>
    <row r="47" spans="5:7" ht="27" customHeight="1">
      <c r="E47" s="1"/>
      <c r="F47" s="1"/>
    </row>
    <row r="48" spans="5:7" ht="14.4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G84" s="35"/>
    </row>
    <row r="85" spans="5:7" ht="14.4">
      <c r="E85" s="1"/>
      <c r="G85" s="35"/>
    </row>
    <row r="86" spans="5:7" ht="14.4">
      <c r="E86" s="1"/>
      <c r="G86" s="35"/>
    </row>
    <row r="87" spans="5:7" ht="14.4">
      <c r="E87" s="1"/>
      <c r="G87" s="35"/>
    </row>
    <row r="88" spans="5:7" ht="14.4">
      <c r="E88" s="1"/>
      <c r="G88" s="35"/>
    </row>
    <row r="89" spans="5:7" ht="14.4">
      <c r="E89" s="1"/>
      <c r="G89" s="36"/>
    </row>
    <row r="90" spans="5:7" ht="14.4">
      <c r="E90" s="1"/>
      <c r="G90" s="36"/>
    </row>
    <row r="91" spans="5:7" ht="14.4">
      <c r="E91" s="1"/>
      <c r="G91" s="36"/>
    </row>
    <row r="92" spans="5:7" ht="14.4">
      <c r="E92" s="1"/>
      <c r="G92" s="36"/>
    </row>
    <row r="93" spans="5:7" ht="14.4">
      <c r="G93" s="36"/>
    </row>
  </sheetData>
  <protectedRanges>
    <protectedRange sqref="F7 M7" name="Range1_2_2"/>
    <protectedRange sqref="B7" name="Range1_2_2_1"/>
    <protectedRange sqref="I7 B24" name="Range1_2_1_1_3_4"/>
  </protectedRanges>
  <mergeCells count="7">
    <mergeCell ref="B25:C25"/>
    <mergeCell ref="A1:E1"/>
    <mergeCell ref="F1:H1"/>
    <mergeCell ref="A2:M2"/>
    <mergeCell ref="E3:F3"/>
    <mergeCell ref="B7:C7"/>
    <mergeCell ref="I7:J7"/>
  </mergeCells>
  <conditionalFormatting sqref="A8:F10 A11:E11">
    <cfRule type="expression" dxfId="102" priority="24">
      <formula>MOD(ROW(A8),2)=0</formula>
    </cfRule>
  </conditionalFormatting>
  <conditionalFormatting sqref="A12:F32">
    <cfRule type="expression" dxfId="101" priority="1">
      <formula>MOD(ROW(A12),2)=0</formula>
    </cfRule>
  </conditionalFormatting>
  <conditionalFormatting sqref="H8:M16">
    <cfRule type="expression" dxfId="100" priority="14">
      <formula>MOD(ROW(H8),2)=0</formula>
    </cfRule>
  </conditionalFormatting>
  <pageMargins left="0.7" right="0.7" top="0.75" bottom="0.75" header="0.3" footer="0.3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O93"/>
  <sheetViews>
    <sheetView zoomScale="90" zoomScaleNormal="90" workbookViewId="0">
      <selection activeCell="O10" sqref="O10"/>
    </sheetView>
  </sheetViews>
  <sheetFormatPr defaultColWidth="9" defaultRowHeight="23.25" customHeight="1"/>
  <cols>
    <col min="1" max="1" width="5.33203125" style="1" customWidth="1"/>
    <col min="2" max="2" width="21.5546875" style="1" customWidth="1"/>
    <col min="3" max="3" width="18" style="1" customWidth="1"/>
    <col min="4" max="4" width="13.44140625" style="1" customWidth="1"/>
    <col min="5" max="6" width="19.6640625" style="2" customWidth="1"/>
    <col min="7" max="7" width="1" style="1" customWidth="1"/>
    <col min="8" max="8" width="4.44140625" style="1" customWidth="1"/>
    <col min="9" max="9" width="22.33203125" style="1" customWidth="1"/>
    <col min="10" max="10" width="23.6640625" style="1" customWidth="1"/>
    <col min="11" max="11" width="15.5546875" style="1" customWidth="1"/>
    <col min="12" max="12" width="17" style="1" customWidth="1"/>
    <col min="13" max="13" width="22.33203125" style="1" customWidth="1"/>
    <col min="14" max="14" width="8.66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tr">
        <f>LEFT(VLOOKUP("A*",ROSTER!T29:T70,1,0),4)</f>
        <v>A877</v>
      </c>
      <c r="C3" s="7"/>
      <c r="D3" s="8"/>
      <c r="E3" s="666">
        <f>ROSTER!T24</f>
        <v>46159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s">
        <v>42</v>
      </c>
      <c r="D4" s="14" t="s">
        <v>258</v>
      </c>
      <c r="E4" s="15" t="str">
        <f>INDEX(ROSTER!$AL$25:$AL$211,MATCH(C4,ROSTER!$B$25:$B$150,0),1)</f>
        <v>0973339492</v>
      </c>
      <c r="F4" s="21" t="s">
        <v>259</v>
      </c>
      <c r="G4" s="16"/>
      <c r="H4" s="17"/>
      <c r="I4" s="18" t="s">
        <v>260</v>
      </c>
      <c r="J4" s="19" t="str">
        <f>INDEX(ROSTER!$B$25:$B$150,MATCH("*TE*",ROSTER!T$25:T$227,0),1)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31.2">
      <c r="A5" s="11"/>
      <c r="B5" s="18" t="s">
        <v>262</v>
      </c>
      <c r="C5" s="13" t="str">
        <f>INDEX(ROSTER!$B$25:$B$150,MATCH("*QC*",ROSTER!T$25:T$227,0),1)</f>
        <v>Võ Lục Nguyên Thông</v>
      </c>
      <c r="D5" s="20" t="s">
        <v>258</v>
      </c>
      <c r="E5" s="15" t="str">
        <f>INDEX(ROSTER!$AL$25:$AL$211,MATCH(C5,ROSTER!$B$25:$B$150,0),1)</f>
        <v>0909028666</v>
      </c>
      <c r="F5" s="21"/>
      <c r="G5" s="16"/>
      <c r="H5" s="17"/>
      <c r="I5" s="18" t="s">
        <v>263</v>
      </c>
      <c r="J5" s="19" t="str">
        <f>INDEX(ROSTER!$B$25:$B$150,MATCH("*PPC*",ROSTER!T$25:T$227,0),1)</f>
        <v>Vũ Tuấn Tú</v>
      </c>
      <c r="K5" s="20" t="s">
        <v>258</v>
      </c>
      <c r="L5" s="34" t="str">
        <f>INDEX(ROSTER!$AL$25:$AL$211,MATCH(J5,ROSTER!$B$25:$B$150,0),1)</f>
        <v>0774768007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$B$3&amp;"-ENG "</f>
        <v xml:space="preserve">A877-ENG </v>
      </c>
      <c r="C7" s="661"/>
      <c r="D7" s="27"/>
      <c r="E7" s="27"/>
      <c r="F7" s="28"/>
      <c r="G7" s="29"/>
      <c r="H7" s="26"/>
      <c r="I7" s="660" t="str">
        <f>$B$3&amp;"-ENG@16H "</f>
        <v xml:space="preserve">A877-ENG@16H </v>
      </c>
      <c r="J7" s="661"/>
      <c r="K7" s="30"/>
      <c r="L7" s="30"/>
      <c r="M7" s="28"/>
      <c r="O7" s="43" t="s">
        <v>261</v>
      </c>
    </row>
    <row r="8" spans="1:15" ht="14.4">
      <c r="A8" s="45">
        <f>IF(B8="","",ROW(A1))</f>
        <v>1</v>
      </c>
      <c r="B8" s="45" t="str" cm="1">
        <f t="array" ref="B8">IFERROR(INDEX(ROSTER!$B$24:$B$150,MATCH(1,INDEX(($B$7=ROSTER!T$24:T$150)*(COUNTIFS(B$7:B7,ROSTER!$B$24:$B$150)=0),0,1),0),1),"")</f>
        <v>Phạm Ngọc Anh</v>
      </c>
      <c r="C8" s="45" t="str">
        <f>IFERROR(INDEX(ROSTER!$C$24:$C$150,MATCH($B8,ROSTER!$B$24:$B$150,0),1),"")</f>
        <v>VAE01348</v>
      </c>
      <c r="D8" s="45" t="str">
        <f>IFERROR(INDEX(ROSTER!$AK$23:$AK$134,MATCH($B8,ROSTER!$B$23:$B$150,0),1),"")</f>
        <v>B1 787</v>
      </c>
      <c r="E8" s="45" t="str">
        <f>IFERROR(INDEX(ROSTER!$AL$23:$AL$134,MATCH($B8,ROSTER!$B$23:$B$150,0),1),"")</f>
        <v>0902153933</v>
      </c>
      <c r="F8" s="45" t="s">
        <v>270</v>
      </c>
      <c r="G8" s="29"/>
      <c r="H8" s="45">
        <f t="shared" ref="H8" si="0">IF(I8="","",ROW(A1))</f>
        <v>1</v>
      </c>
      <c r="I8" s="45" t="str" cm="1">
        <f t="array" ref="I8">IFERROR(INDEX(ROSTER!$B$24:$B$150,MATCH(1,INDEX(($I$7=ROSTER!T$24:T$150)*(COUNTIFS(I$7:I7,ROSTER!$B$24:$B$150)=0),0,1),0),1),"")</f>
        <v>Lộc Đức  Hiền</v>
      </c>
      <c r="J8" s="45" t="str">
        <f>IFERROR(INDEX(ROSTER!$C$24:$C$150,MATCH($I8,ROSTER!$B$24:$B$150,0),1),"")</f>
        <v>VAE02379</v>
      </c>
      <c r="K8" s="45" t="str">
        <f>IFERROR(INDEX(ROSTER!$AK$23:$AK$134,MATCH($I8,ROSTER!$B$23:$B$150,0),1),"")</f>
        <v>B1 787</v>
      </c>
      <c r="L8" s="45" t="str">
        <f>IFERROR(INDEX(ROSTER!$AL$23:$AL$134,MATCH($I8,ROSTER!$B$23:$B$150,0),1),"")</f>
        <v>0896961686</v>
      </c>
      <c r="M8" s="45"/>
      <c r="O8" s="31" t="s">
        <v>270</v>
      </c>
    </row>
    <row r="9" spans="1:15" ht="14.85" customHeight="1">
      <c r="A9" s="45">
        <f t="shared" ref="A9:A29" si="1">IF(B9="","",ROW(A2))</f>
        <v>2</v>
      </c>
      <c r="B9" s="45" t="str" cm="1">
        <f t="array" ref="B9">IFERROR(INDEX(ROSTER!$B$24:$B$150,MATCH(1,INDEX(($B$7=ROSTER!T$24:T$150)*(COUNTIFS(B$7:B8,ROSTER!$B$24:$B$150)=0),0,1),0),1),"")</f>
        <v>Hoàng Sơn Hà</v>
      </c>
      <c r="C9" s="45" t="str">
        <f>IFERROR(INDEX(ROSTER!$C$24:$C$150,MATCH($B9,ROSTER!$B$24:$B$150,0),1),"")</f>
        <v>VAE00725</v>
      </c>
      <c r="D9" s="45" t="str">
        <f>IFERROR(INDEX(ROSTER!$AK$23:$AK$134,MATCH($B9,ROSTER!$B$23:$B$150,0),1),"")</f>
        <v>B1 787</v>
      </c>
      <c r="E9" s="45" t="str">
        <f>IFERROR(INDEX(ROSTER!$AL$23:$AL$134,MATCH($B9,ROSTER!$B$23:$B$150,0),1),"")</f>
        <v>0904321509</v>
      </c>
      <c r="F9" s="45"/>
      <c r="G9" s="29"/>
      <c r="H9" s="45">
        <f t="shared" ref="H9:H29" si="2">IF(I9="","",ROW(A2))</f>
        <v>2</v>
      </c>
      <c r="I9" s="45" t="str" cm="1">
        <f t="array" ref="I9">IFERROR(INDEX(ROSTER!$B$24:$B$150,MATCH(1,INDEX(($I$7=ROSTER!T$24:T$150)*(COUNTIFS(I$7:I8,ROSTER!$B$24:$B$150)=0),0,1),0),1),"")</f>
        <v>Vũ Văn Mạnh</v>
      </c>
      <c r="J9" s="45" t="str">
        <f>IFERROR(INDEX(ROSTER!$C$24:$C$150,MATCH($I9,ROSTER!$B$24:$B$150,0),1),"")</f>
        <v>VAE03240</v>
      </c>
      <c r="K9" s="45" t="str">
        <f>IFERROR(INDEX(ROSTER!$AK$23:$AK$134,MATCH($I9,ROSTER!$B$23:$B$150,0),1),"")</f>
        <v>B1 B787/A321</v>
      </c>
      <c r="L9" s="45" t="str">
        <f>IFERROR(INDEX(ROSTER!$AL$23:$AL$134,MATCH($I9,ROSTER!$B$23:$B$150,0),1),"")</f>
        <v>0968697183</v>
      </c>
      <c r="M9" s="45" t="s">
        <v>270</v>
      </c>
      <c r="O9" s="31" t="s">
        <v>271</v>
      </c>
    </row>
    <row r="10" spans="1:15" ht="14.85" customHeight="1">
      <c r="A10" s="45">
        <f t="shared" si="1"/>
        <v>3</v>
      </c>
      <c r="B10" s="45" t="str" cm="1">
        <f t="array" ref="B10">IFERROR(INDEX(ROSTER!$B$24:$B$150,MATCH(1,INDEX(($B$7=ROSTER!T$24:T$150)*(COUNTIFS(B$7:B9,ROSTER!$B$24:$B$150)=0),0,1),0),1),"")</f>
        <v>Đoàn Văn Tú</v>
      </c>
      <c r="C10" s="45" t="str">
        <f>IFERROR(INDEX(ROSTER!$C$24:$C$150,MATCH($B10,ROSTER!$B$24:$B$150,0),1),"")</f>
        <v>VAE00256</v>
      </c>
      <c r="D10" s="45" t="str">
        <f>IFERROR(INDEX(ROSTER!$AK$23:$AK$134,MATCH($B10,ROSTER!$B$23:$B$150,0),1),"")</f>
        <v>B2 B787/A321</v>
      </c>
      <c r="E10" s="45" t="str">
        <f>IFERROR(INDEX(ROSTER!$AL$23:$AL$134,MATCH($B10,ROSTER!$B$23:$B$150,0),1),"")</f>
        <v>0917384394</v>
      </c>
      <c r="F10" s="45"/>
      <c r="G10" s="29"/>
      <c r="H10" s="45">
        <f t="shared" si="2"/>
        <v>3</v>
      </c>
      <c r="I10" s="45" t="str" cm="1">
        <f t="array" ref="I10">IFERROR(INDEX(ROSTER!$B$24:$B$150,MATCH(1,INDEX(($I$7=ROSTER!T$24:T$150)*(COUNTIFS(I$7:I9,ROSTER!$B$24:$B$150)=0),0,1),0),1),"")</f>
        <v>Cù Anh Tư</v>
      </c>
      <c r="J10" s="45" t="str">
        <f>IFERROR(INDEX(ROSTER!$C$24:$C$150,MATCH($I10,ROSTER!$B$24:$B$150,0),1),"")</f>
        <v>VAE03095</v>
      </c>
      <c r="K10" s="45" t="str">
        <f>IFERROR(INDEX(ROSTER!$AK$23:$AK$134,MATCH($I10,ROSTER!$B$23:$B$150,0),1),"")</f>
        <v>QM EA</v>
      </c>
      <c r="L10" s="45" t="str">
        <f>IFERROR(INDEX(ROSTER!$AL$23:$AL$134,MATCH($I10,ROSTER!$B$23:$B$150,0),1),"")</f>
        <v>0984208181</v>
      </c>
      <c r="M10" s="218"/>
      <c r="O10" s="31" t="s">
        <v>272</v>
      </c>
    </row>
    <row r="11" spans="1:15" ht="14.85" customHeight="1">
      <c r="A11" s="45">
        <f t="shared" si="1"/>
        <v>4</v>
      </c>
      <c r="B11" s="45" t="str" cm="1">
        <f t="array" ref="B11">IFERROR(INDEX(ROSTER!$B$24:$B$150,MATCH(1,INDEX(($B$7=ROSTER!T$24:T$150)*(COUNTIFS(B$7:B10,ROSTER!$B$24:$B$150)=0),0,1),0),1),"")</f>
        <v>Võ Tiến Dũng</v>
      </c>
      <c r="C11" s="45" t="str">
        <f>IFERROR(INDEX(ROSTER!$C$24:$C$150,MATCH($B11,ROSTER!$B$24:$B$150,0),1),"")</f>
        <v>VAE00749</v>
      </c>
      <c r="D11" s="45" t="str">
        <f>IFERROR(INDEX(ROSTER!$AK$23:$AK$134,MATCH($B11,ROSTER!$B$23:$B$150,0),1),"")</f>
        <v>QM 787</v>
      </c>
      <c r="E11" s="45" t="str">
        <f>IFERROR(INDEX(ROSTER!$AL$23:$AL$134,MATCH($B11,ROSTER!$B$23:$B$150,0),1),"")</f>
        <v>0375121297</v>
      </c>
      <c r="G11" s="29"/>
      <c r="H11" s="45">
        <f t="shared" si="2"/>
        <v>4</v>
      </c>
      <c r="I11" s="45" t="str" cm="1">
        <f t="array" ref="I11">IFERROR(INDEX(ROSTER!$B$24:$B$150,MATCH(1,INDEX(($I$7=ROSTER!T$24:T$150)*(COUNTIFS(I$7:I10,ROSTER!$B$24:$B$150)=0),0,1),0),1),"")</f>
        <v>Đoàn Mạnh Quyết</v>
      </c>
      <c r="J11" s="45" t="str">
        <f>IFERROR(INDEX(ROSTER!$C$24:$C$150,MATCH($I11,ROSTER!$B$24:$B$150,0),1),"")</f>
        <v>VAE00521</v>
      </c>
      <c r="K11" s="45" t="str">
        <f>IFERROR(INDEX(ROSTER!$AK$23:$AK$134,MATCH($I11,ROSTER!$B$23:$B$150,0),1),"")</f>
        <v>QM 787</v>
      </c>
      <c r="L11" s="45" t="str">
        <f>IFERROR(INDEX(ROSTER!$AL$23:$AL$134,MATCH($I11,ROSTER!$B$23:$B$150,0),1),"")</f>
        <v>0979789920</v>
      </c>
      <c r="M11" s="218"/>
      <c r="O11" s="31"/>
    </row>
    <row r="12" spans="1:15" ht="14.85" customHeight="1">
      <c r="A12" s="45">
        <f t="shared" si="1"/>
        <v>5</v>
      </c>
      <c r="B12" s="45" t="str" cm="1">
        <f t="array" ref="B12">IFERROR(INDEX(ROSTER!$B$24:$B$150,MATCH(1,INDEX(($B$7=ROSTER!T$24:T$150)*(COUNTIFS(B$7:B11,ROSTER!$B$24:$B$150)=0),0,1),0),1),"")</f>
        <v>Phạm Minh Tuấn</v>
      </c>
      <c r="C12" s="45" t="str">
        <f>IFERROR(INDEX(ROSTER!$C$24:$C$150,MATCH($B12,ROSTER!$B$24:$B$150,0),1),"")</f>
        <v>VAE00763</v>
      </c>
      <c r="D12" s="45" t="str">
        <f>IFERROR(INDEX(ROSTER!$AK$23:$AK$134,MATCH($B12,ROSTER!$B$23:$B$150,0),1),"")</f>
        <v>QM 787</v>
      </c>
      <c r="E12" s="45" t="str">
        <f>IFERROR(INDEX(ROSTER!$AL$23:$AL$134,MATCH($B12,ROSTER!$B$23:$B$150,0),1),"")</f>
        <v>0903128278</v>
      </c>
      <c r="F12" s="45"/>
      <c r="G12" s="29"/>
      <c r="H12" s="45">
        <f t="shared" si="2"/>
        <v>5</v>
      </c>
      <c r="I12" s="45" t="str" cm="1">
        <f t="array" ref="I12">IFERROR(INDEX(ROSTER!$B$24:$B$150,MATCH(1,INDEX(($I$7=ROSTER!T$24:T$150)*(COUNTIFS(I$7:I11,ROSTER!$B$24:$B$150)=0),0,1),0),1),"")</f>
        <v>Phạm Hùng</v>
      </c>
      <c r="J12" s="45" t="str">
        <f>IFERROR(INDEX(ROSTER!$C$24:$C$150,MATCH($I12,ROSTER!$B$24:$B$150,0),1),"")</f>
        <v>VAE01771</v>
      </c>
      <c r="K12" s="45" t="str">
        <f>IFERROR(INDEX(ROSTER!$AK$23:$AK$134,MATCH($I12,ROSTER!$B$23:$B$150,0),1),"")</f>
        <v>QM AF</v>
      </c>
      <c r="L12" s="45" t="str">
        <f>IFERROR(INDEX(ROSTER!$AL$23:$AL$134,MATCH($I12,ROSTER!$B$23:$B$150,0),1),"")</f>
        <v>0908489886</v>
      </c>
      <c r="M12" s="218"/>
      <c r="O12" s="31"/>
    </row>
    <row r="13" spans="1:15" ht="14.85" customHeight="1">
      <c r="A13" s="45">
        <f t="shared" si="1"/>
        <v>6</v>
      </c>
      <c r="B13" s="45" t="str" cm="1">
        <f t="array" ref="B13">IFERROR(INDEX(ROSTER!$B$24:$B$150,MATCH(1,INDEX(($B$7=ROSTER!T$24:T$150)*(COUNTIFS(B$7:B12,ROSTER!$B$24:$B$150)=0),0,1),0),1),"")</f>
        <v>Đặng Quốc  Tú</v>
      </c>
      <c r="C13" s="45" t="str">
        <f>IFERROR(INDEX(ROSTER!$C$24:$C$150,MATCH($B13,ROSTER!$B$24:$B$150,0),1),"")</f>
        <v>VAE00733</v>
      </c>
      <c r="D13" s="45" t="str">
        <f>IFERROR(INDEX(ROSTER!$AK$23:$AK$134,MATCH($B13,ROSTER!$B$23:$B$150,0),1),"")</f>
        <v>QM 787</v>
      </c>
      <c r="E13" s="45" t="str">
        <f>IFERROR(INDEX(ROSTER!$AL$23:$AL$134,MATCH($B13,ROSTER!$B$23:$B$150,0),1),"")</f>
        <v>0988110968</v>
      </c>
      <c r="F13" s="183"/>
      <c r="G13" s="29"/>
      <c r="H13" s="45">
        <f t="shared" si="2"/>
        <v>6</v>
      </c>
      <c r="I13" s="45" t="str" cm="1">
        <f t="array" ref="I13">IFERROR(INDEX(ROSTER!$B$24:$B$150,MATCH(1,INDEX(($I$7=ROSTER!T$24:T$150)*(COUNTIFS(I$7:I12,ROSTER!$B$24:$B$150)=0),0,1),0),1),"")</f>
        <v>Nguyễn Văn Thái</v>
      </c>
      <c r="J13" s="45" t="str">
        <f>IFERROR(INDEX(ROSTER!$C$24:$C$150,MATCH($I13,ROSTER!$B$24:$B$150,0),1),"")</f>
        <v>VAE03591</v>
      </c>
      <c r="K13" s="45" t="str">
        <f>IFERROR(INDEX(ROSTER!$AK$23:$AK$134,MATCH($I13,ROSTER!$B$23:$B$150,0),1),"")</f>
        <v>QM PP</v>
      </c>
      <c r="L13" s="45" t="str">
        <f>IFERROR(INDEX(ROSTER!$AL$23:$AL$134,MATCH($I13,ROSTER!$B$23:$B$150,0),1),"")</f>
        <v>0938235487</v>
      </c>
      <c r="M13" s="45" t="s">
        <v>309</v>
      </c>
      <c r="O13" s="31"/>
    </row>
    <row r="14" spans="1:15" ht="14.85" customHeight="1">
      <c r="A14" s="45">
        <f t="shared" si="1"/>
        <v>7</v>
      </c>
      <c r="B14" s="45" t="str" cm="1">
        <f t="array" ref="B14">IFERROR(INDEX(ROSTER!$B$24:$B$150,MATCH(1,INDEX(($B$7=ROSTER!T$24:T$150)*(COUNTIFS(B$7:B13,ROSTER!$B$24:$B$150)=0),0,1),0),1),"")</f>
        <v>Đặng Quang Bảo</v>
      </c>
      <c r="C14" s="45" t="str">
        <f>IFERROR(INDEX(ROSTER!$C$24:$C$150,MATCH($B14,ROSTER!$B$24:$B$150,0),1),"")</f>
        <v>VAE03610</v>
      </c>
      <c r="D14" s="45" t="str">
        <f>IFERROR(INDEX(ROSTER!$AK$23:$AK$134,MATCH($B14,ROSTER!$B$23:$B$150,0),1),"")</f>
        <v>QM PP</v>
      </c>
      <c r="E14" s="45" t="str">
        <f>IFERROR(INDEX(ROSTER!$AL$23:$AL$134,MATCH($B14,ROSTER!$B$23:$B$150,0),1),"")</f>
        <v>0326718845</v>
      </c>
      <c r="F14" s="183"/>
      <c r="G14" s="29"/>
      <c r="H14" s="45">
        <f t="shared" si="2"/>
        <v>7</v>
      </c>
      <c r="I14" s="45" t="str" cm="1">
        <f t="array" ref="I14">IFERROR(INDEX(ROSTER!$B$24:$B$150,MATCH(1,INDEX(($I$7=ROSTER!T$24:T$150)*(COUNTIFS(I$7:I13,ROSTER!$B$24:$B$150)=0),0,1),0),1),"")</f>
        <v>Nguyễn Phan Hoàng Long</v>
      </c>
      <c r="J14" s="45" t="str">
        <f>IFERROR(INDEX(ROSTER!$C$24:$C$150,MATCH($I14,ROSTER!$B$24:$B$150,0),1),"")</f>
        <v>VAE03596</v>
      </c>
      <c r="K14" s="45" t="str">
        <f>IFERROR(INDEX(ROSTER!$AK$23:$AK$134,MATCH($I14,ROSTER!$B$23:$B$150,0),1),"")</f>
        <v>QM AF</v>
      </c>
      <c r="L14" s="45" t="str">
        <f>IFERROR(INDEX(ROSTER!$AL$23:$AL$134,MATCH($I14,ROSTER!$B$23:$B$150,0),1),"")</f>
        <v>0967103203</v>
      </c>
      <c r="M14" s="45" t="s">
        <v>261</v>
      </c>
      <c r="O14" s="31"/>
    </row>
    <row r="15" spans="1:15" ht="14.85" customHeight="1">
      <c r="A15" s="45">
        <f t="shared" si="1"/>
        <v>8</v>
      </c>
      <c r="B15" s="45" t="str" cm="1">
        <f t="array" ref="B15">IFERROR(INDEX(ROSTER!$B$24:$B$150,MATCH(1,INDEX(($B$7=ROSTER!T$24:T$150)*(COUNTIFS(B$7:B14,ROSTER!$B$24:$B$150)=0),0,1),0),1),"")</f>
        <v>Nguyễn Mạnh Phố</v>
      </c>
      <c r="C15" s="45" t="str">
        <f>IFERROR(INDEX(ROSTER!$C$24:$C$150,MATCH($B15,ROSTER!$B$24:$B$150,0),1),"")</f>
        <v>VAE03605</v>
      </c>
      <c r="D15" s="45" t="str">
        <f>IFERROR(INDEX(ROSTER!$AK$23:$AK$134,MATCH($B15,ROSTER!$B$23:$B$150,0),1),"")</f>
        <v>QM AF</v>
      </c>
      <c r="E15" s="45" t="str">
        <f>IFERROR(INDEX(ROSTER!$AL$23:$AL$134,MATCH($B15,ROSTER!$B$23:$B$150,0),1),"")</f>
        <v>0829109358</v>
      </c>
      <c r="F15" s="45"/>
      <c r="G15" s="29"/>
      <c r="H15" s="45">
        <f t="shared" si="2"/>
        <v>8</v>
      </c>
      <c r="I15" s="45" t="str" cm="1">
        <f t="array" ref="I15">IFERROR(INDEX(ROSTER!$B$24:$B$150,MATCH(1,INDEX(($I$7=ROSTER!T$24:T$150)*(COUNTIFS(I$7:I14,ROSTER!$B$24:$B$150)=0),0,1),0),1),"")</f>
        <v>Nguyễn Ngọc Đức</v>
      </c>
      <c r="J15" s="45" t="str">
        <f>IFERROR(INDEX(ROSTER!$C$24:$C$150,MATCH($I15,ROSTER!$B$24:$B$150,0),1),"")</f>
        <v>VAE04023</v>
      </c>
      <c r="K15" s="45" t="str">
        <f>IFERROR(INDEX(ROSTER!$AK$23:$AK$134,MATCH($I15,ROSTER!$B$23:$B$150,0),1),"")</f>
        <v>MECH</v>
      </c>
      <c r="L15" s="45" t="str">
        <f>IFERROR(INDEX(ROSTER!$AL$23:$AL$134,MATCH($I15,ROSTER!$B$23:$B$150,0),1),"")</f>
        <v>0825070997</v>
      </c>
      <c r="M15" s="45" t="s">
        <v>309</v>
      </c>
      <c r="O15" s="31"/>
    </row>
    <row r="16" spans="1:15" ht="14.85" customHeight="1">
      <c r="A16" s="45">
        <f t="shared" si="1"/>
        <v>9</v>
      </c>
      <c r="B16" s="45" t="str" cm="1">
        <f t="array" ref="B16">IFERROR(INDEX(ROSTER!$B$24:$B$150,MATCH(1,INDEX(($B$7=ROSTER!T$24:T$150)*(COUNTIFS(B$7:B15,ROSTER!$B$24:$B$150)=0),0,1),0),1),"")</f>
        <v>Dương Minh Tuấn</v>
      </c>
      <c r="C16" s="45" t="str">
        <f>IFERROR(INDEX(ROSTER!$C$24:$C$150,MATCH($B16,ROSTER!$B$24:$B$150,0),1),"")</f>
        <v>VAE04035</v>
      </c>
      <c r="D16" s="45" t="str">
        <f>IFERROR(INDEX(ROSTER!$AK$23:$AK$134,MATCH($B16,ROSTER!$B$23:$B$150,0),1),"")</f>
        <v>MECH</v>
      </c>
      <c r="E16" s="45" t="str">
        <f>IFERROR(INDEX(ROSTER!$AL$23:$AL$134,MATCH($B16,ROSTER!$B$23:$B$150,0),1),"")</f>
        <v>0938930981</v>
      </c>
      <c r="F16" s="45"/>
      <c r="G16" s="29"/>
      <c r="H16" s="45">
        <f t="shared" si="2"/>
        <v>9</v>
      </c>
      <c r="I16" s="45" t="str" cm="1">
        <f t="array" ref="I16">IFERROR(INDEX(ROSTER!$B$24:$B$150,MATCH(1,INDEX(($I$7=ROSTER!T$24:T$150)*(COUNTIFS(I$7:I15,ROSTER!$B$24:$B$150)=0),0,1),0),1),"")</f>
        <v>Trương Vũ Chung</v>
      </c>
      <c r="J16" s="45" t="str">
        <f>IFERROR(INDEX(ROSTER!$C$24:$C$150,MATCH($I16,ROSTER!$B$24:$B$150,0),1),"")</f>
        <v>VAE04026</v>
      </c>
      <c r="K16" s="45" t="str">
        <f>IFERROR(INDEX(ROSTER!$AK$23:$AK$134,MATCH($I16,ROSTER!$B$23:$B$150,0),1),"")</f>
        <v>MECH</v>
      </c>
      <c r="L16" s="45" t="str">
        <f>IFERROR(INDEX(ROSTER!$AL$23:$AL$134,MATCH($I16,ROSTER!$B$23:$B$150,0),1),"")</f>
        <v>0394163748</v>
      </c>
      <c r="M16" s="45" t="s">
        <v>309</v>
      </c>
      <c r="O16" s="31" t="s">
        <v>273</v>
      </c>
    </row>
    <row r="17" spans="1:15" ht="14.85" customHeight="1">
      <c r="A17" s="45">
        <f t="shared" si="1"/>
        <v>10</v>
      </c>
      <c r="B17" s="45" t="str" cm="1">
        <f t="array" ref="B17">IFERROR(INDEX(ROSTER!$B$24:$B$150,MATCH(1,INDEX(($B$7=ROSTER!T$24:T$150)*(COUNTIFS(B$7:B16,ROSTER!$B$24:$B$150)=0),0,1),0),1),"")</f>
        <v>Đinh Vương Anh Thông</v>
      </c>
      <c r="C17" s="45" t="str">
        <f>IFERROR(INDEX(ROSTER!$C$24:$C$150,MATCH($B17,ROSTER!$B$24:$B$150,0),1),"")</f>
        <v>VAE03590</v>
      </c>
      <c r="D17" s="45" t="str">
        <f>IFERROR(INDEX(ROSTER!$AK$23:$AK$134,MATCH($B17,ROSTER!$B$23:$B$150,0),1),"")</f>
        <v>EA 787/321</v>
      </c>
      <c r="E17" s="45" t="str">
        <f>IFERROR(INDEX(ROSTER!$AL$23:$AL$134,MATCH($B17,ROSTER!$B$23:$B$150,0),1),"")</f>
        <v>0943213677</v>
      </c>
      <c r="F17" s="45"/>
      <c r="G17" s="29"/>
      <c r="H17" s="45">
        <f t="shared" si="2"/>
        <v>10</v>
      </c>
      <c r="I17" s="45" t="str" cm="1">
        <f t="array" ref="I17">IFERROR(INDEX(ROSTER!$B$24:$B$150,MATCH(1,INDEX(($I$7=ROSTER!T$24:T$150)*(COUNTIFS(I$7:I16,ROSTER!$B$24:$B$150)=0),0,1),0),1),"")</f>
        <v>Nguyễn Hữu Thắng</v>
      </c>
      <c r="J17" s="45" t="str">
        <f>IFERROR(INDEX(ROSTER!$C$24:$C$150,MATCH($I17,ROSTER!$B$24:$B$150,0),1),"")</f>
        <v>VAE03620</v>
      </c>
      <c r="K17" s="45" t="str">
        <f>IFERROR(INDEX(ROSTER!$AK$23:$AK$134,MATCH($I17,ROSTER!$B$23:$B$150,0),1),"")</f>
        <v>EA 787/321</v>
      </c>
      <c r="L17" s="45" t="str">
        <f>IFERROR(INDEX(ROSTER!$AL$23:$AL$134,MATCH($I17,ROSTER!$B$23:$B$150,0),1),"")</f>
        <v>0865855733</v>
      </c>
      <c r="M17" s="45" t="s">
        <v>309</v>
      </c>
      <c r="O17" s="31"/>
    </row>
    <row r="18" spans="1:15" ht="14.85" customHeight="1">
      <c r="A18" s="45">
        <f t="shared" si="1"/>
        <v>11</v>
      </c>
      <c r="B18" s="45" t="str" cm="1">
        <f t="array" ref="B18">IFERROR(INDEX(ROSTER!$B$24:$B$150,MATCH(1,INDEX(($B$7=ROSTER!T$24:T$150)*(COUNTIFS(B$7:B17,ROSTER!$B$24:$B$150)=0),0,1),0),1),"")</f>
        <v>Nguyễn Trương Tân</v>
      </c>
      <c r="C18" s="45" t="str">
        <f>IFERROR(INDEX(ROSTER!$C$24:$C$150,MATCH($B18,ROSTER!$B$24:$B$150,0),1),"")</f>
        <v>VAE04019</v>
      </c>
      <c r="D18" s="45" t="str">
        <f>IFERROR(INDEX(ROSTER!$AK$23:$AK$134,MATCH($B18,ROSTER!$B$23:$B$150,0),1),"")</f>
        <v xml:space="preserve">EA 787 </v>
      </c>
      <c r="E18" s="45" t="str">
        <f>IFERROR(INDEX(ROSTER!$AL$23:$AL$134,MATCH($B18,ROSTER!$B$23:$B$150,0),1),"")</f>
        <v>0902827093</v>
      </c>
      <c r="F18" s="45"/>
      <c r="G18" s="29"/>
      <c r="H18" s="45" t="str">
        <f t="shared" si="2"/>
        <v/>
      </c>
      <c r="I18" s="45" t="str" cm="1">
        <f t="array" ref="I18">IFERROR(INDEX(ROSTER!$B$24:$B$150,MATCH(1,INDEX(($I$7=ROSTER!T$24:T$150)*(COUNTIFS(I$7:I17,ROSTER!$B$24:$B$150)=0),0,1),0),1),"")</f>
        <v/>
      </c>
      <c r="J18" s="45" t="str">
        <f>IFERROR(INDEX(ROSTER!$C$24:$C$150,MATCH($I18,ROSTER!$B$24:$B$150,0),1),"")</f>
        <v/>
      </c>
      <c r="K18" s="45" t="str">
        <f>IFERROR(INDEX(ROSTER!$AK$23:$AK$134,MATCH($I18,ROSTER!$B$23:$B$150,0),1),"")</f>
        <v/>
      </c>
      <c r="L18" s="45" t="str">
        <f>IFERROR(INDEX(ROSTER!$AL$23:$AL$134,MATCH($I18,ROSTER!$B$23:$B$150,0),1),"")</f>
        <v/>
      </c>
      <c r="M18" s="218"/>
      <c r="O18" s="31"/>
    </row>
    <row r="19" spans="1:15" ht="14.85" customHeight="1">
      <c r="A19" s="45">
        <f t="shared" si="1"/>
        <v>12</v>
      </c>
      <c r="B19" s="45" t="str" cm="1">
        <f t="array" ref="B19">IFERROR(INDEX(ROSTER!$B$24:$B$150,MATCH(1,INDEX(($B$7=ROSTER!T$24:T$150)*(COUNTIFS(B$7:B18,ROSTER!$B$24:$B$150)=0),0,1),0),1),"")</f>
        <v>Phạm Xuân Tùng</v>
      </c>
      <c r="C19" s="45" t="str">
        <f>IFERROR(INDEX(ROSTER!$C$24:$C$150,MATCH($B19,ROSTER!$B$24:$B$150,0),1),"")</f>
        <v>VAE04204</v>
      </c>
      <c r="D19" s="45" t="str">
        <f>IFERROR(INDEX(ROSTER!$AK$23:$AK$134,MATCH($B19,ROSTER!$B$23:$B$150,0),1),"")</f>
        <v>MECH</v>
      </c>
      <c r="E19" s="45" t="str">
        <f>IFERROR(INDEX(ROSTER!$AL$23:$AL$134,MATCH($B19,ROSTER!$B$23:$B$150,0),1),"")</f>
        <v>0328230801</v>
      </c>
      <c r="F19" s="45" t="s">
        <v>309</v>
      </c>
      <c r="G19" s="29"/>
      <c r="H19" s="45" t="str">
        <f t="shared" si="2"/>
        <v/>
      </c>
      <c r="I19" s="45" t="str" cm="1">
        <f t="array" ref="I19">IFERROR(INDEX(ROSTER!$B$24:$B$150,MATCH(1,INDEX(($I$7=ROSTER!T$24:T$150)*(COUNTIFS(I$7:I18,ROSTER!$B$24:$B$150)=0),0,1),0),1),"")</f>
        <v/>
      </c>
      <c r="J19" s="45" t="str">
        <f>IFERROR(INDEX(ROSTER!$C$24:$C$150,MATCH($I19,ROSTER!$B$24:$B$150,0),1),"")</f>
        <v/>
      </c>
      <c r="K19" s="45" t="str">
        <f>IFERROR(INDEX(ROSTER!$AK$23:$AK$134,MATCH($I19,ROSTER!$B$23:$B$150,0),1),"")</f>
        <v/>
      </c>
      <c r="L19" s="45" t="str">
        <f>IFERROR(INDEX(ROSTER!$AL$23:$AL$134,MATCH($I19,ROSTER!$B$23:$B$150,0),1),"")</f>
        <v/>
      </c>
      <c r="M19" s="218"/>
      <c r="O19" s="31"/>
    </row>
    <row r="20" spans="1:15" ht="14.85" customHeight="1">
      <c r="A20" s="45">
        <f t="shared" si="1"/>
        <v>13</v>
      </c>
      <c r="B20" s="45" t="str" cm="1">
        <f t="array" ref="B20">IFERROR(INDEX(ROSTER!$B$24:$B$150,MATCH(1,INDEX(($B$7=ROSTER!T$24:T$150)*(COUNTIFS(B$7:B19,ROSTER!$B$24:$B$150)=0),0,1),0),1),"")</f>
        <v>Hồ Hoàng Chung</v>
      </c>
      <c r="C20" s="45" t="str">
        <f>IFERROR(INDEX(ROSTER!$C$24:$C$150,MATCH($B20,ROSTER!$B$24:$B$150,0),1),"")</f>
        <v>VAE04245</v>
      </c>
      <c r="D20" s="45" t="str">
        <f>IFERROR(INDEX(ROSTER!$AK$23:$AK$134,MATCH($B20,ROSTER!$B$23:$B$150,0),1),"")</f>
        <v>MECH</v>
      </c>
      <c r="E20" s="45" t="str">
        <f>IFERROR(INDEX(ROSTER!$AL$23:$AL$134,MATCH($B20,ROSTER!$B$23:$B$150,0),1),"")</f>
        <v>0912677545</v>
      </c>
      <c r="F20" s="45" t="s">
        <v>309</v>
      </c>
      <c r="G20" s="29"/>
      <c r="H20" s="45" t="str">
        <f t="shared" si="2"/>
        <v/>
      </c>
      <c r="I20" s="45" t="str" cm="1">
        <f t="array" ref="I20">IFERROR(INDEX(ROSTER!$B$24:$B$150,MATCH(1,INDEX(($I$7=ROSTER!T$24:T$150)*(COUNTIFS(I$7:I19,ROSTER!$B$24:$B$150)=0),0,1),0),1),"")</f>
        <v/>
      </c>
      <c r="J20" s="45" t="str">
        <f>IFERROR(INDEX(ROSTER!$C$24:$C$150,MATCH($I20,ROSTER!$B$24:$B$150,0),1),"")</f>
        <v/>
      </c>
      <c r="K20" s="45" t="str">
        <f>IFERROR(INDEX(ROSTER!$AK$23:$AK$134,MATCH($I20,ROSTER!$B$23:$B$150,0),1),"")</f>
        <v/>
      </c>
      <c r="L20" s="45" t="str">
        <f>IFERROR(INDEX(ROSTER!$AL$23:$AL$134,MATCH($I20,ROSTER!$B$23:$B$150,0),1),"")</f>
        <v/>
      </c>
      <c r="M20" s="218"/>
      <c r="O20" s="31"/>
    </row>
    <row r="21" spans="1:15" ht="14.85" customHeight="1">
      <c r="A21" s="45">
        <f t="shared" si="1"/>
        <v>14</v>
      </c>
      <c r="B21" s="45" t="str" cm="1">
        <f t="array" ref="B21">IFERROR(INDEX(ROSTER!$B$24:$B$150,MATCH(1,INDEX(($B$7=ROSTER!T$24:T$150)*(COUNTIFS(B$7:B20,ROSTER!$B$24:$B$150)=0),0,1),0),1),"")</f>
        <v>Nguyễn Trọng An</v>
      </c>
      <c r="C21" s="45" t="str">
        <f>IFERROR(INDEX(ROSTER!$C$24:$C$150,MATCH($B21,ROSTER!$B$24:$B$150,0),1),"")</f>
        <v>VAE04249</v>
      </c>
      <c r="D21" s="45" t="str">
        <f>IFERROR(INDEX(ROSTER!$AK$23:$AK$134,MATCH($B21,ROSTER!$B$23:$B$150,0),1),"")</f>
        <v>MECH</v>
      </c>
      <c r="E21" s="45" t="str">
        <f>IFERROR(INDEX(ROSTER!$AL$23:$AL$134,MATCH($B21,ROSTER!$B$23:$B$150,0),1),"")</f>
        <v>0982833619</v>
      </c>
      <c r="F21" s="45" t="s">
        <v>309</v>
      </c>
      <c r="G21" s="29"/>
      <c r="H21" s="45" t="str">
        <f t="shared" si="2"/>
        <v/>
      </c>
      <c r="I21" s="45" t="str" cm="1">
        <f t="array" ref="I21">IFERROR(INDEX(ROSTER!$B$24:$B$150,MATCH(1,INDEX(($I$7=ROSTER!T$24:T$150)*(COUNTIFS(I$7:I20,ROSTER!$B$24:$B$150)=0),0,1),0),1),"")</f>
        <v/>
      </c>
      <c r="J21" s="45" t="str">
        <f>IFERROR(INDEX(ROSTER!$C$24:$C$150,MATCH($I21,ROSTER!$B$24:$B$150,0),1),"")</f>
        <v/>
      </c>
      <c r="K21" s="45" t="str">
        <f>IFERROR(INDEX(ROSTER!$AK$23:$AK$134,MATCH($I21,ROSTER!$B$23:$B$150,0),1),"")</f>
        <v/>
      </c>
      <c r="L21" s="45" t="str">
        <f>IFERROR(INDEX(ROSTER!$AL$23:$AL$134,MATCH($I21,ROSTER!$B$23:$B$150,0),1),"")</f>
        <v/>
      </c>
      <c r="M21" s="218"/>
      <c r="O21" s="31"/>
    </row>
    <row r="22" spans="1:15" ht="14.85" customHeight="1">
      <c r="A22" s="45">
        <f t="shared" si="1"/>
        <v>15</v>
      </c>
      <c r="B22" s="45" t="str" cm="1">
        <f t="array" ref="B22">IFERROR(INDEX(ROSTER!$B$24:$B$150,MATCH(1,INDEX(($B$7=ROSTER!T$24:T$150)*(COUNTIFS(B$7:B21,ROSTER!$B$24:$B$150)=0),0,1),0),1),"")</f>
        <v>Lê Võ Trường Nhựt</v>
      </c>
      <c r="C22" s="45" t="str">
        <f>IFERROR(INDEX(ROSTER!$C$24:$C$150,MATCH($B22,ROSTER!$B$24:$B$150,0),1),"")</f>
        <v>VAE04254</v>
      </c>
      <c r="D22" s="45" t="str">
        <f>IFERROR(INDEX(ROSTER!$AK$23:$AK$134,MATCH($B22,ROSTER!$B$23:$B$150,0),1),"")</f>
        <v>MECH</v>
      </c>
      <c r="E22" s="45" t="str">
        <f>IFERROR(INDEX(ROSTER!$AL$23:$AL$134,MATCH($B22,ROSTER!$B$23:$B$150,0),1),"")</f>
        <v>0784052950</v>
      </c>
      <c r="F22" s="45" t="s">
        <v>309</v>
      </c>
      <c r="G22" s="29"/>
      <c r="H22" s="45" t="str">
        <f t="shared" si="2"/>
        <v/>
      </c>
      <c r="I22" s="45" t="str" cm="1">
        <f t="array" ref="I22">IFERROR(INDEX(ROSTER!$B$24:$B$150,MATCH(1,INDEX(($I$7=ROSTER!T$24:T$150)*(COUNTIFS(I$7:I21,ROSTER!$B$24:$B$150)=0),0,1),0),1),"")</f>
        <v/>
      </c>
      <c r="J22" s="45" t="str">
        <f>IFERROR(INDEX(ROSTER!$C$24:$C$150,MATCH($I22,ROSTER!$B$24:$B$150,0),1),"")</f>
        <v/>
      </c>
      <c r="K22" s="45" t="str">
        <f>IFERROR(INDEX(ROSTER!$AK$23:$AK$134,MATCH($I22,ROSTER!$B$23:$B$150,0),1),"")</f>
        <v/>
      </c>
      <c r="L22" s="45" t="str">
        <f>IFERROR(INDEX(ROSTER!$AL$23:$AL$134,MATCH($I22,ROSTER!$B$23:$B$150,0),1),"")</f>
        <v/>
      </c>
      <c r="M22" s="218"/>
      <c r="O22" s="31"/>
    </row>
    <row r="23" spans="1:15" ht="14.85" customHeight="1">
      <c r="A23" s="45">
        <f t="shared" si="1"/>
        <v>16</v>
      </c>
      <c r="B23" s="45" t="str" cm="1">
        <f t="array" ref="B23">IFERROR(INDEX(ROSTER!$B$24:$B$150,MATCH(1,INDEX(($B$7=ROSTER!T$24:T$150)*(COUNTIFS(B$7:B22,ROSTER!$B$24:$B$150)=0),0,1),0),1),"")</f>
        <v>Nguyễn Hoàng Nhật</v>
      </c>
      <c r="C23" s="45" t="str">
        <f>IFERROR(INDEX(ROSTER!$C$24:$C$150,MATCH($B23,ROSTER!$B$24:$B$150,0),1),"")</f>
        <v>VAE04247</v>
      </c>
      <c r="D23" s="45" t="str">
        <f>IFERROR(INDEX(ROSTER!$AK$23:$AK$134,MATCH($B23,ROSTER!$B$23:$B$150,0),1),"")</f>
        <v>MECH</v>
      </c>
      <c r="E23" s="45" t="str">
        <f>IFERROR(INDEX(ROSTER!$AL$23:$AL$134,MATCH($B23,ROSTER!$B$23:$B$150,0),1),"")</f>
        <v>0326807523</v>
      </c>
      <c r="F23" s="45" t="s">
        <v>261</v>
      </c>
      <c r="H23" s="45" t="str">
        <f t="shared" si="2"/>
        <v/>
      </c>
      <c r="I23" s="45" t="str" cm="1">
        <f t="array" ref="I23">IFERROR(INDEX(ROSTER!$B$24:$B$150,MATCH(1,INDEX(($I$7=ROSTER!T$24:T$150)*(COUNTIFS(I$7:I22,ROSTER!$B$24:$B$150)=0),0,1),0),1),"")</f>
        <v/>
      </c>
      <c r="J23" s="45" t="str">
        <f>IFERROR(INDEX(ROSTER!$C$24:$C$150,MATCH($I23,ROSTER!$B$24:$B$150,0),1),"")</f>
        <v/>
      </c>
      <c r="K23" s="45" t="str">
        <f>IFERROR(INDEX(ROSTER!$AK$23:$AK$134,MATCH($I23,ROSTER!$B$23:$B$150,0),1),"")</f>
        <v/>
      </c>
      <c r="L23" s="45" t="str">
        <f>IFERROR(INDEX(ROSTER!$AL$23:$AL$134,MATCH($I23,ROSTER!$B$23:$B$150,0),1),"")</f>
        <v/>
      </c>
      <c r="O23" s="31"/>
    </row>
    <row r="24" spans="1:15" ht="14.85" customHeight="1">
      <c r="A24" s="45" t="str">
        <f t="shared" si="1"/>
        <v/>
      </c>
      <c r="B24" s="45" t="str" cm="1">
        <f t="array" ref="B24">IFERROR(INDEX(ROSTER!$B$24:$B$150,MATCH(1,INDEX(($B$7=ROSTER!T$24:T$150)*(COUNTIFS(B$7:B23,ROSTER!$B$24:$B$150)=0),0,1),0),1),"")</f>
        <v/>
      </c>
      <c r="C24" s="45" t="str">
        <f>IFERROR(INDEX(ROSTER!$C$24:$C$150,MATCH($B24,ROSTER!$B$24:$B$150,0),1),"")</f>
        <v/>
      </c>
      <c r="D24" s="45" t="str">
        <f>IFERROR(INDEX(ROSTER!$AK$23:$AK$134,MATCH($B24,ROSTER!$B$23:$B$150,0),1),"")</f>
        <v/>
      </c>
      <c r="E24" s="45" t="str">
        <f>IFERROR(INDEX(ROSTER!$AL$23:$AL$134,MATCH($B24,ROSTER!$B$23:$B$150,0),1),"")</f>
        <v/>
      </c>
      <c r="F24" s="45"/>
      <c r="H24" s="45" t="str">
        <f t="shared" si="2"/>
        <v/>
      </c>
      <c r="I24" s="45" t="str" cm="1">
        <f t="array" ref="I24">IFERROR(INDEX(ROSTER!$B$24:$B$150,MATCH(1,INDEX(($I$7=ROSTER!T$24:T$150)*(COUNTIFS(I$7:I23,ROSTER!$B$24:$B$150)=0),0,1),0),1),"")</f>
        <v/>
      </c>
      <c r="J24" s="45" t="str">
        <f>IFERROR(INDEX(ROSTER!$C$24:$C$150,MATCH($I24,ROSTER!$B$24:$B$150,0),1),"")</f>
        <v/>
      </c>
      <c r="K24" s="45" t="str">
        <f>IFERROR(INDEX(ROSTER!$AK$23:$AK$134,MATCH($I24,ROSTER!$B$23:$B$150,0),1),"")</f>
        <v/>
      </c>
      <c r="L24" s="45" t="str">
        <f>IFERROR(INDEX(ROSTER!$AL$23:$AL$134,MATCH($I24,ROSTER!$B$23:$B$150,0),1),"")</f>
        <v/>
      </c>
      <c r="O24" s="31" t="s">
        <v>259</v>
      </c>
    </row>
    <row r="25" spans="1:15" ht="14.85" customHeight="1">
      <c r="A25" s="45" t="str">
        <f t="shared" si="1"/>
        <v/>
      </c>
      <c r="B25" s="45" t="str" cm="1">
        <f t="array" ref="B25">IFERROR(INDEX(ROSTER!$B$24:$B$150,MATCH(1,INDEX(($B$7=ROSTER!T$24:T$150)*(COUNTIFS(B$7:B24,ROSTER!$B$24:$B$150)=0),0,1),0),1),"")</f>
        <v/>
      </c>
      <c r="C25" s="45" t="str">
        <f>IFERROR(INDEX(ROSTER!$C$24:$C$150,MATCH($B25,ROSTER!$B$24:$B$150,0),1),"")</f>
        <v/>
      </c>
      <c r="D25" s="45" t="str">
        <f>IFERROR(INDEX(ROSTER!$AK$23:$AK$134,MATCH($B25,ROSTER!$B$23:$B$150,0),1),"")</f>
        <v/>
      </c>
      <c r="E25" s="45" t="str">
        <f>IFERROR(INDEX(ROSTER!$AL$23:$AL$134,MATCH($B25,ROSTER!$B$23:$B$150,0),1),"")</f>
        <v/>
      </c>
      <c r="F25" s="45"/>
      <c r="H25" s="45" t="str">
        <f t="shared" si="2"/>
        <v/>
      </c>
      <c r="I25" s="45" t="str" cm="1">
        <f t="array" ref="I25">IFERROR(INDEX(ROSTER!$B$24:$B$150,MATCH(1,INDEX(($I$7=ROSTER!T$24:T$150)*(COUNTIFS(I$7:I24,ROSTER!$B$24:$B$150)=0),0,1),0),1),"")</f>
        <v/>
      </c>
      <c r="J25" s="45" t="str">
        <f>IFERROR(INDEX(ROSTER!$C$24:$C$150,MATCH($I25,ROSTER!$B$24:$B$150,0),1),"")</f>
        <v/>
      </c>
      <c r="K25" s="45" t="str">
        <f>IFERROR(INDEX(ROSTER!$AK$23:$AK$134,MATCH($I25,ROSTER!$B$23:$B$150,0),1),"")</f>
        <v/>
      </c>
      <c r="L25" s="45" t="str">
        <f>IFERROR(INDEX(ROSTER!$AL$23:$AL$134,MATCH($I25,ROSTER!$B$23:$B$150,0),1),"")</f>
        <v/>
      </c>
      <c r="O25" s="31"/>
    </row>
    <row r="26" spans="1:15" ht="14.85" customHeight="1">
      <c r="A26" s="45" t="str">
        <f t="shared" si="1"/>
        <v/>
      </c>
      <c r="B26" s="45" t="str" cm="1">
        <f t="array" ref="B26">IFERROR(INDEX(ROSTER!$B$24:$B$150,MATCH(1,INDEX(($B$7=ROSTER!T$24:T$150)*(COUNTIFS(B$7:B25,ROSTER!$B$24:$B$150)=0),0,1),0),1),"")</f>
        <v/>
      </c>
      <c r="C26" s="45" t="str">
        <f>IFERROR(INDEX(ROSTER!$C$24:$C$150,MATCH($B26,ROSTER!$B$24:$B$150,0),1),"")</f>
        <v/>
      </c>
      <c r="D26" s="45" t="str">
        <f>IFERROR(INDEX(ROSTER!$AK$23:$AK$134,MATCH($B26,ROSTER!$B$23:$B$150,0),1),"")</f>
        <v/>
      </c>
      <c r="E26" s="45" t="str">
        <f>IFERROR(INDEX(ROSTER!$AL$23:$AL$134,MATCH($B26,ROSTER!$B$23:$B$150,0),1),"")</f>
        <v/>
      </c>
      <c r="F26" s="45"/>
      <c r="H26" s="45" t="str">
        <f t="shared" si="2"/>
        <v/>
      </c>
      <c r="I26" s="45" t="str" cm="1">
        <f t="array" ref="I26">IFERROR(INDEX(ROSTER!$B$24:$B$150,MATCH(1,INDEX(($I$7=ROSTER!T$24:T$150)*(COUNTIFS(I$7:I25,ROSTER!$B$24:$B$150)=0),0,1),0),1),"")</f>
        <v/>
      </c>
      <c r="J26" s="45" t="str">
        <f>IFERROR(INDEX(ROSTER!$C$24:$C$150,MATCH($I26,ROSTER!$B$24:$B$150,0),1),"")</f>
        <v/>
      </c>
      <c r="K26" s="45" t="str">
        <f>IFERROR(INDEX(ROSTER!$AK$23:$AK$134,MATCH($I26,ROSTER!$B$23:$B$150,0),1),"")</f>
        <v/>
      </c>
      <c r="L26" s="45" t="str">
        <f>IFERROR(INDEX(ROSTER!$AL$23:$AL$134,MATCH($I26,ROSTER!$B$23:$B$150,0),1),"")</f>
        <v/>
      </c>
      <c r="O26" s="31"/>
    </row>
    <row r="27" spans="1:15" ht="14.85" customHeight="1">
      <c r="A27" s="45" t="str">
        <f t="shared" si="1"/>
        <v/>
      </c>
      <c r="B27" s="45" t="str" cm="1">
        <f t="array" ref="B27">IFERROR(INDEX(ROSTER!$B$24:$B$150,MATCH(1,INDEX(($B$7=ROSTER!T$24:T$150)*(COUNTIFS(B$7:B26,ROSTER!$B$24:$B$150)=0),0,1),0),1),"")</f>
        <v/>
      </c>
      <c r="C27" s="45" t="str">
        <f>IFERROR(INDEX(ROSTER!$C$24:$C$150,MATCH($B27,ROSTER!$B$24:$B$150,0),1),"")</f>
        <v/>
      </c>
      <c r="D27" s="45" t="str">
        <f>IFERROR(INDEX(ROSTER!$AK$23:$AK$134,MATCH($B27,ROSTER!$B$23:$B$150,0),1),"")</f>
        <v/>
      </c>
      <c r="E27" s="45" t="str">
        <f>IFERROR(INDEX(ROSTER!$AL$23:$AL$134,MATCH($B27,ROSTER!$B$23:$B$150,0),1),"")</f>
        <v/>
      </c>
      <c r="F27" s="45"/>
      <c r="H27" s="45" t="str">
        <f t="shared" si="2"/>
        <v/>
      </c>
      <c r="I27" s="45" t="str" cm="1">
        <f t="array" ref="I27">IFERROR(INDEX(ROSTER!$B$24:$B$150,MATCH(1,INDEX(($I$7=ROSTER!T$24:T$150)*(COUNTIFS(I$7:I26,ROSTER!$B$24:$B$150)=0),0,1),0),1),"")</f>
        <v/>
      </c>
      <c r="J27" s="45" t="str">
        <f>IFERROR(INDEX(ROSTER!$C$24:$C$150,MATCH($I27,ROSTER!$B$24:$B$150,0),1),"")</f>
        <v/>
      </c>
      <c r="K27" s="45" t="str">
        <f>IFERROR(INDEX(ROSTER!$AK$23:$AK$134,MATCH($I27,ROSTER!$B$23:$B$150,0),1),"")</f>
        <v/>
      </c>
      <c r="L27" s="45" t="str">
        <f>IFERROR(INDEX(ROSTER!$AL$23:$AL$134,MATCH($I27,ROSTER!$B$23:$B$150,0),1),"")</f>
        <v/>
      </c>
      <c r="O27" s="31"/>
    </row>
    <row r="28" spans="1:15" ht="14.85" customHeight="1">
      <c r="A28" s="45" t="str">
        <f t="shared" si="1"/>
        <v/>
      </c>
      <c r="B28" s="45" t="str" cm="1">
        <f t="array" ref="B28">IFERROR(INDEX(ROSTER!$B$24:$B$150,MATCH(1,INDEX(($B$7=ROSTER!T$24:T$150)*(COUNTIFS(B$7:B27,ROSTER!$B$24:$B$150)=0),0,1),0),1),"")</f>
        <v/>
      </c>
      <c r="C28" s="45" t="str">
        <f>IFERROR(INDEX(ROSTER!$C$24:$C$150,MATCH($B28,ROSTER!$B$24:$B$150,0),1),"")</f>
        <v/>
      </c>
      <c r="D28" s="45" t="str">
        <f>IFERROR(INDEX(ROSTER!$AK$23:$AK$134,MATCH($B28,ROSTER!$B$23:$B$150,0),1),"")</f>
        <v/>
      </c>
      <c r="E28" s="45" t="str">
        <f>IFERROR(INDEX(ROSTER!$AL$23:$AL$134,MATCH($B28,ROSTER!$B$23:$B$150,0),1),"")</f>
        <v/>
      </c>
      <c r="F28" s="45"/>
      <c r="H28" s="45" t="str">
        <f t="shared" si="2"/>
        <v/>
      </c>
      <c r="I28" s="45" t="str" cm="1">
        <f t="array" ref="I28">IFERROR(INDEX(ROSTER!$B$24:$B$150,MATCH(1,INDEX(($I$7=ROSTER!T$24:T$150)*(COUNTIFS(I$7:I27,ROSTER!$B$24:$B$150)=0),0,1),0),1),"")</f>
        <v/>
      </c>
      <c r="J28" s="45" t="str">
        <f>IFERROR(INDEX(ROSTER!$C$24:$C$150,MATCH($I28,ROSTER!$B$24:$B$150,0),1),"")</f>
        <v/>
      </c>
      <c r="K28" s="45" t="str">
        <f>IFERROR(INDEX(ROSTER!$AK$23:$AK$134,MATCH($I28,ROSTER!$B$23:$B$150,0),1),"")</f>
        <v/>
      </c>
      <c r="L28" s="45" t="str">
        <f>IFERROR(INDEX(ROSTER!$AL$23:$AL$134,MATCH($I28,ROSTER!$B$23:$B$150,0),1),"")</f>
        <v/>
      </c>
      <c r="O28" s="31"/>
    </row>
    <row r="29" spans="1:15" ht="14.85" customHeight="1">
      <c r="A29" s="45" t="str">
        <f t="shared" si="1"/>
        <v/>
      </c>
      <c r="B29" s="45" t="str" cm="1">
        <f t="array" ref="B29">IFERROR(INDEX(ROSTER!$B$24:$B$150,MATCH(1,INDEX(($B$7=ROSTER!T$24:T$150)*(COUNTIFS(B$7:B28,ROSTER!$B$24:$B$150)=0),0,1),0),1),"")</f>
        <v/>
      </c>
      <c r="C29" s="45" t="str">
        <f>IFERROR(INDEX(ROSTER!$C$24:$C$150,MATCH($B29,ROSTER!$B$24:$B$150,0),1),"")</f>
        <v/>
      </c>
      <c r="D29" s="45" t="str">
        <f>IFERROR(INDEX(ROSTER!$AK$23:$AK$134,MATCH($B29,ROSTER!$B$23:$B$150,0),1),"")</f>
        <v/>
      </c>
      <c r="E29" s="45" t="str">
        <f>IFERROR(INDEX(ROSTER!$AL$23:$AL$134,MATCH($B29,ROSTER!$B$23:$B$150,0),1),"")</f>
        <v/>
      </c>
      <c r="F29" s="45"/>
      <c r="H29" s="45" t="str">
        <f t="shared" si="2"/>
        <v/>
      </c>
      <c r="I29" s="45" t="str" cm="1">
        <f t="array" ref="I29">IFERROR(INDEX(ROSTER!$B$24:$B$150,MATCH(1,INDEX(($I$7=ROSTER!T$24:T$150)*(COUNTIFS(I$7:I28,ROSTER!$B$24:$B$150)=0),0,1),0),1),"")</f>
        <v/>
      </c>
      <c r="J29" s="45" t="str">
        <f>IFERROR(INDEX(ROSTER!$C$24:$C$150,MATCH($I29,ROSTER!$B$24:$B$150,0),1),"")</f>
        <v/>
      </c>
      <c r="K29" s="45" t="str">
        <f>IFERROR(INDEX(ROSTER!$AK$23:$AK$134,MATCH($I29,ROSTER!$B$23:$B$150,0),1),"")</f>
        <v/>
      </c>
      <c r="L29" s="45" t="str">
        <f>IFERROR(INDEX(ROSTER!$AL$23:$AL$134,MATCH($I29,ROSTER!$B$23:$B$150,0),1),"")</f>
        <v/>
      </c>
      <c r="O29" s="31"/>
    </row>
    <row r="30" spans="1:15" ht="14.85" customHeight="1">
      <c r="E30" s="1"/>
      <c r="F30" s="1"/>
      <c r="O30" s="31"/>
    </row>
    <row r="31" spans="1:15" ht="14.85" customHeight="1">
      <c r="E31" s="1"/>
      <c r="F31" s="1"/>
    </row>
    <row r="32" spans="1:15" ht="14.4">
      <c r="E32" s="1"/>
      <c r="F32" s="1"/>
    </row>
    <row r="33" spans="5:6" ht="14.4">
      <c r="E33" s="1"/>
      <c r="F33" s="1"/>
    </row>
    <row r="34" spans="5:6" ht="14.4">
      <c r="E34" s="1"/>
      <c r="F34" s="1"/>
    </row>
    <row r="35" spans="5:6" ht="14.4">
      <c r="E35" s="1"/>
      <c r="F35" s="1"/>
    </row>
    <row r="36" spans="5:6" ht="14.4">
      <c r="E36" s="1"/>
      <c r="F36" s="1"/>
    </row>
    <row r="37" spans="5:6" ht="14.4">
      <c r="E37" s="1"/>
      <c r="F37" s="1"/>
    </row>
    <row r="38" spans="5:6" ht="14.4">
      <c r="E38" s="1"/>
      <c r="F38" s="1"/>
    </row>
    <row r="39" spans="5:6" ht="14.4">
      <c r="E39" s="1"/>
      <c r="F39" s="1"/>
    </row>
    <row r="40" spans="5:6" ht="14.4">
      <c r="E40" s="1"/>
      <c r="F40" s="1"/>
    </row>
    <row r="41" spans="5:6" ht="14.4">
      <c r="E41" s="1"/>
      <c r="F41" s="1"/>
    </row>
    <row r="42" spans="5:6" ht="14.4">
      <c r="E42" s="1"/>
      <c r="F42" s="1"/>
    </row>
    <row r="43" spans="5:6" ht="14.4">
      <c r="F43" s="1"/>
    </row>
    <row r="44" spans="5:6" ht="14.4">
      <c r="F44" s="1"/>
    </row>
    <row r="45" spans="5:6" ht="14.4">
      <c r="E45" s="1"/>
      <c r="F45" s="1"/>
    </row>
    <row r="46" spans="5:6" ht="14.4">
      <c r="E46" s="1"/>
      <c r="F46" s="1"/>
    </row>
    <row r="47" spans="5:6" ht="27" customHeight="1">
      <c r="E47" s="1"/>
      <c r="F47" s="1"/>
    </row>
    <row r="48" spans="5:6" ht="14.4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G84" s="35"/>
    </row>
    <row r="85" spans="5:7" ht="14.4">
      <c r="E85" s="1"/>
      <c r="G85" s="35"/>
    </row>
    <row r="86" spans="5:7" ht="14.4">
      <c r="E86" s="1"/>
      <c r="G86" s="35"/>
    </row>
    <row r="87" spans="5:7" ht="14.4">
      <c r="E87" s="1"/>
      <c r="G87" s="35"/>
    </row>
    <row r="88" spans="5:7" ht="14.4">
      <c r="E88" s="1"/>
      <c r="G88" s="35"/>
    </row>
    <row r="89" spans="5:7" ht="14.4">
      <c r="E89" s="1"/>
      <c r="G89" s="36"/>
    </row>
    <row r="90" spans="5:7" ht="14.4">
      <c r="E90" s="1"/>
      <c r="G90" s="36"/>
    </row>
    <row r="91" spans="5:7" ht="14.4">
      <c r="E91" s="1"/>
      <c r="G91" s="36"/>
    </row>
    <row r="92" spans="5:7" ht="14.4">
      <c r="E92" s="1"/>
      <c r="G92" s="36"/>
    </row>
    <row r="93" spans="5:7" ht="14.4">
      <c r="G93" s="36"/>
    </row>
  </sheetData>
  <protectedRanges>
    <protectedRange sqref="F7 M7" name="Range1_2_2"/>
    <protectedRange sqref="B7 I7" name="Range1_2_2_1"/>
  </protectedRanges>
  <mergeCells count="6">
    <mergeCell ref="A1:E1"/>
    <mergeCell ref="F1:H1"/>
    <mergeCell ref="A2:M2"/>
    <mergeCell ref="E3:F3"/>
    <mergeCell ref="B7:C7"/>
    <mergeCell ref="I7:J7"/>
  </mergeCells>
  <conditionalFormatting sqref="A8:F8 F8:F10 A9:E29">
    <cfRule type="expression" dxfId="99" priority="13">
      <formula>MOD(ROW(A8),2)=0</formula>
    </cfRule>
  </conditionalFormatting>
  <conditionalFormatting sqref="F12:F29">
    <cfRule type="expression" dxfId="98" priority="7">
      <formula>MOD(ROW(F12),2)=0</formula>
    </cfRule>
  </conditionalFormatting>
  <conditionalFormatting sqref="H8:M8 H9:L29">
    <cfRule type="expression" dxfId="97" priority="5">
      <formula>MOD(ROW(H8),2)=0</formula>
    </cfRule>
  </conditionalFormatting>
  <conditionalFormatting sqref="M9:M22">
    <cfRule type="expression" dxfId="96" priority="1">
      <formula>MOD(ROW(M9),2)=0</formula>
    </cfRule>
  </conditionalFormatting>
  <pageMargins left="0.7" right="0.7" top="0.75" bottom="0.75" header="0.3" footer="0.3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1">
    <tabColor rgb="FFFFFF00"/>
  </sheetPr>
  <dimension ref="A1:O93"/>
  <sheetViews>
    <sheetView zoomScaleNormal="100" workbookViewId="0">
      <selection sqref="A1:E1"/>
    </sheetView>
  </sheetViews>
  <sheetFormatPr defaultColWidth="9" defaultRowHeight="23.25" customHeight="1"/>
  <cols>
    <col min="1" max="1" width="5.33203125" style="1" customWidth="1"/>
    <col min="2" max="2" width="21.5546875" style="1" customWidth="1"/>
    <col min="3" max="3" width="25.33203125" style="1" customWidth="1"/>
    <col min="4" max="4" width="13.44140625" style="1" customWidth="1"/>
    <col min="5" max="5" width="16.5546875" style="2" customWidth="1"/>
    <col min="6" max="6" width="19.109375" style="2" customWidth="1"/>
    <col min="7" max="7" width="1" style="1" customWidth="1"/>
    <col min="8" max="8" width="4.44140625" style="1" customWidth="1"/>
    <col min="9" max="9" width="22.33203125" style="1" customWidth="1"/>
    <col min="10" max="10" width="23.6640625" style="1" customWidth="1"/>
    <col min="11" max="11" width="15.5546875" style="1" customWidth="1"/>
    <col min="12" max="12" width="15.109375" style="1" customWidth="1"/>
    <col min="13" max="13" width="18.6640625" style="1" customWidth="1"/>
    <col min="14" max="14" width="8.66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tr">
        <f>LEFT(VLOOKUP("A*",ROSTER!U24:U70,1,0),4)</f>
        <v>A877</v>
      </c>
      <c r="C3" s="7"/>
      <c r="D3" s="8"/>
      <c r="E3" s="666">
        <f>ROSTER!U24</f>
        <v>46160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str">
        <f>INDEX(ROSTER!$B$25:$B$150,MATCH("*FM*",ROSTER!U$25:U$227,0),1)</f>
        <v>Nguyễn Văn Quyền</v>
      </c>
      <c r="D4" s="14" t="s">
        <v>258</v>
      </c>
      <c r="E4" s="15" t="str">
        <f>INDEX(ROSTER!$AL$25:$AL$211,MATCH(C4,ROSTER!$B$25:$B$150,0),1)</f>
        <v>0902164495</v>
      </c>
      <c r="F4" s="21" t="s">
        <v>425</v>
      </c>
      <c r="G4" s="16"/>
      <c r="H4" s="17"/>
      <c r="I4" s="18" t="s">
        <v>260</v>
      </c>
      <c r="J4" s="19" t="str">
        <f>INDEX(ROSTER!$B$25:$B$150,MATCH("*TE*",ROSTER!U$25:U$227,0),1)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5.6">
      <c r="A5" s="11"/>
      <c r="B5" s="18" t="s">
        <v>262</v>
      </c>
      <c r="C5" s="13" t="str">
        <f>INDEX(ROSTER!$B$25:$B$150,MATCH("*QC*",ROSTER!U$25:U$227,0),1)</f>
        <v>Võ Lục Nguyên Thông</v>
      </c>
      <c r="D5" s="20" t="s">
        <v>258</v>
      </c>
      <c r="E5" s="15" t="str">
        <f>INDEX(ROSTER!$AL$25:$AL$211,MATCH(C5,ROSTER!$B$25:$B$150,0),1)</f>
        <v>0909028666</v>
      </c>
      <c r="F5" s="21"/>
      <c r="G5" s="16"/>
      <c r="H5" s="17"/>
      <c r="I5" s="18" t="s">
        <v>263</v>
      </c>
      <c r="J5" s="19" t="str">
        <f>INDEX(ROSTER!$B$25:$B$150,MATCH("*PPC*",ROSTER!U$25:U$227,0),1)</f>
        <v>Trần Hoàng Nhung</v>
      </c>
      <c r="K5" s="20" t="s">
        <v>258</v>
      </c>
      <c r="L5" s="34" t="str">
        <f>INDEX(ROSTER!$AL$25:$AL$211,MATCH(J5,ROSTER!$B$25:$B$150,0),1)</f>
        <v>0906852989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$B$3&amp;"-ENG "</f>
        <v xml:space="preserve">A877-ENG </v>
      </c>
      <c r="C7" s="661"/>
      <c r="D7" s="27"/>
      <c r="E7" s="27"/>
      <c r="F7" s="28"/>
      <c r="G7" s="29"/>
      <c r="H7" s="26"/>
      <c r="I7" s="660" t="str">
        <f>$B$3&amp;"-ENG@16H "</f>
        <v xml:space="preserve">A877-ENG@16H </v>
      </c>
      <c r="J7" s="661"/>
      <c r="K7" s="30"/>
      <c r="L7" s="30"/>
      <c r="M7" s="28"/>
      <c r="O7" s="43" t="s">
        <v>261</v>
      </c>
    </row>
    <row r="8" spans="1:15" ht="14.4">
      <c r="A8" s="45">
        <f>IF(B8="","",ROW(A1))</f>
        <v>1</v>
      </c>
      <c r="B8" s="45" t="str" cm="1">
        <f t="array" ref="B8">IFERROR(INDEX(ROSTER!$B$24:$B$150,MATCH(1,INDEX(($B$7=ROSTER!U$24:U$150)*(COUNTIFS(B$7:B7,ROSTER!$B$24:$B$150)=0),0,1),0),1),"")</f>
        <v>Nguyễn Đức Tuân</v>
      </c>
      <c r="C8" s="45" t="str">
        <f>IFERROR(INDEX(ROSTER!$C$24:$C$150,MATCH($B8,ROSTER!$B$24:$B$150,0),1),"")</f>
        <v>VAE00732</v>
      </c>
      <c r="D8" s="45" t="str">
        <f>IFERROR(INDEX(ROSTER!$AK$23:$AK$134,MATCH($B8,ROSTER!$B$23:$B$150,0),1),"")</f>
        <v>B1 B787/ATR/A321</v>
      </c>
      <c r="E8" s="45" t="str">
        <f>IFERROR(INDEX(ROSTER!$AL$23:$AL$134,MATCH($B8,ROSTER!$B$23:$B$150,0),1),"")</f>
        <v>0979747380</v>
      </c>
      <c r="F8" s="45"/>
      <c r="G8" s="29"/>
      <c r="H8" s="45">
        <f>IF(I8="","",ROW(A1))</f>
        <v>1</v>
      </c>
      <c r="I8" s="45" t="str" cm="1">
        <f t="array" ref="I8">IFERROR(INDEX(ROSTER!$B$24:$B$150,MATCH(1,INDEX(($I$7=ROSTER!U$24:U$150)*(COUNTIFS(I$7:I7,ROSTER!$B$24:$B$150)=0),0,1),0),1),"")</f>
        <v>Đào Việt  Hải</v>
      </c>
      <c r="J8" s="45" t="str">
        <f>IFERROR(INDEX(ROSTER!$C$24:$C$150,MATCH($I8,ROSTER!$B$24:$B$150,0),1),"")</f>
        <v>VAE00708</v>
      </c>
      <c r="K8" s="45" t="str">
        <f>IFERROR(INDEX(ROSTER!$AK$23:$AK$134,MATCH($I8,ROSTER!$B$23:$B$150,0),1),"")</f>
        <v>B1 787</v>
      </c>
      <c r="L8" s="45" t="str">
        <f>IFERROR(INDEX(ROSTER!$AL$23:$AL$134,MATCH($I8,ROSTER!$B$23:$B$150,0),1),"")</f>
        <v>0908630644</v>
      </c>
      <c r="M8" s="421" t="s">
        <v>709</v>
      </c>
      <c r="O8" s="31" t="s">
        <v>270</v>
      </c>
    </row>
    <row r="9" spans="1:15" ht="14.85" customHeight="1">
      <c r="A9" s="45">
        <f t="shared" ref="A9:A14" si="0">IF(B9="","",ROW(A2))</f>
        <v>2</v>
      </c>
      <c r="B9" s="45" t="str" cm="1">
        <f t="array" ref="B9">IFERROR(INDEX(ROSTER!$B$24:$B$150,MATCH(1,INDEX(($B$7=ROSTER!U$24:U$150)*(COUNTIFS(B$7:B8,ROSTER!$B$24:$B$150)=0),0,1),0),1),"")</f>
        <v>Phạm Ngọc Anh</v>
      </c>
      <c r="C9" s="45" t="str">
        <f>IFERROR(INDEX(ROSTER!$C$24:$C$150,MATCH($B9,ROSTER!$B$24:$B$150,0),1),"")</f>
        <v>VAE01348</v>
      </c>
      <c r="D9" s="45" t="str">
        <f>IFERROR(INDEX(ROSTER!$AK$23:$AK$134,MATCH($B9,ROSTER!$B$23:$B$150,0),1),"")</f>
        <v>B1 787</v>
      </c>
      <c r="E9" s="45" t="str">
        <f>IFERROR(INDEX(ROSTER!$AL$23:$AL$134,MATCH($B9,ROSTER!$B$23:$B$150,0),1),"")</f>
        <v>0902153933</v>
      </c>
      <c r="F9" s="45" t="s">
        <v>430</v>
      </c>
      <c r="G9" s="29"/>
      <c r="H9" s="45">
        <f t="shared" ref="H9:H16" si="1">IF(I9="","",ROW(A2))</f>
        <v>2</v>
      </c>
      <c r="I9" s="45" t="str" cm="1">
        <f t="array" ref="I9">IFERROR(INDEX(ROSTER!$B$24:$B$150,MATCH(1,INDEX(($I$7=ROSTER!U$24:U$150)*(COUNTIFS(I$7:I8,ROSTER!$B$24:$B$150)=0),0,1),0),1),"")</f>
        <v>Hứa Quang Trung</v>
      </c>
      <c r="J9" s="45" t="str">
        <f>IFERROR(INDEX(ROSTER!$C$24:$C$150,MATCH($I9,ROSTER!$B$24:$B$150,0),1),"")</f>
        <v>VAE02481</v>
      </c>
      <c r="K9" s="45" t="str">
        <f>IFERROR(INDEX(ROSTER!$AK$23:$AK$134,MATCH($I9,ROSTER!$B$23:$B$150,0),1),"")</f>
        <v>B1 B787/A321</v>
      </c>
      <c r="L9" s="45" t="str">
        <f>IFERROR(INDEX(ROSTER!$AL$23:$AL$134,MATCH($I9,ROSTER!$B$23:$B$150,0),1),"")</f>
        <v>0937387889</v>
      </c>
      <c r="M9" s="45"/>
      <c r="O9" s="31" t="s">
        <v>271</v>
      </c>
    </row>
    <row r="10" spans="1:15" ht="14.85" customHeight="1">
      <c r="A10" s="45">
        <f t="shared" si="0"/>
        <v>3</v>
      </c>
      <c r="B10" s="45" t="str" cm="1">
        <f t="array" ref="B10">IFERROR(INDEX(ROSTER!$B$24:$B$150,MATCH(1,INDEX(($B$7=ROSTER!U$24:U$150)*(COUNTIFS(B$7:B9,ROSTER!$B$24:$B$150)=0),0,1),0),1),"")</f>
        <v>Hoàng Sơn Hà</v>
      </c>
      <c r="C10" s="45" t="str">
        <f>IFERROR(INDEX(ROSTER!$C$24:$C$150,MATCH($B10,ROSTER!$B$24:$B$150,0),1),"")</f>
        <v>VAE00725</v>
      </c>
      <c r="D10" s="45" t="str">
        <f>IFERROR(INDEX(ROSTER!$AK$23:$AK$134,MATCH($B10,ROSTER!$B$23:$B$150,0),1),"")</f>
        <v>B1 787</v>
      </c>
      <c r="E10" s="45" t="str">
        <f>IFERROR(INDEX(ROSTER!$AL$23:$AL$134,MATCH($B10,ROSTER!$B$23:$B$150,0),1),"")</f>
        <v>0904321509</v>
      </c>
      <c r="F10" s="183"/>
      <c r="G10" s="29"/>
      <c r="H10" s="45">
        <f t="shared" si="1"/>
        <v>3</v>
      </c>
      <c r="I10" s="45" t="str" cm="1">
        <f t="array" ref="I10">IFERROR(INDEX(ROSTER!$B$24:$B$150,MATCH(1,INDEX(($I$7=ROSTER!U$24:U$150)*(COUNTIFS(I$7:I9,ROSTER!$B$24:$B$150)=0),0,1),0),1),"")</f>
        <v>Vũ Văn Mạnh</v>
      </c>
      <c r="J10" s="45" t="str">
        <f>IFERROR(INDEX(ROSTER!$C$24:$C$150,MATCH($I10,ROSTER!$B$24:$B$150,0),1),"")</f>
        <v>VAE03240</v>
      </c>
      <c r="K10" s="45" t="str">
        <f>IFERROR(INDEX(ROSTER!$AK$23:$AK$134,MATCH($I10,ROSTER!$B$23:$B$150,0),1),"")</f>
        <v>B1 B787/A321</v>
      </c>
      <c r="L10" s="45" t="str">
        <f>IFERROR(INDEX(ROSTER!$AL$23:$AL$134,MATCH($I10,ROSTER!$B$23:$B$150,0),1),"")</f>
        <v>0968697183</v>
      </c>
      <c r="M10" s="45" t="s">
        <v>430</v>
      </c>
      <c r="O10" s="31" t="s">
        <v>272</v>
      </c>
    </row>
    <row r="11" spans="1:15" ht="14.85" customHeight="1">
      <c r="A11" s="45">
        <f t="shared" si="0"/>
        <v>4</v>
      </c>
      <c r="B11" s="45" t="str" cm="1">
        <f t="array" ref="B11">IFERROR(INDEX(ROSTER!$B$24:$B$150,MATCH(1,INDEX(($B$7=ROSTER!U$24:U$150)*(COUNTIFS(B$7:B10,ROSTER!$B$24:$B$150)=0),0,1),0),1),"")</f>
        <v>Đoàn Văn Tú</v>
      </c>
      <c r="C11" s="45" t="str">
        <f>IFERROR(INDEX(ROSTER!$C$24:$C$150,MATCH($B11,ROSTER!$B$24:$B$150,0),1),"")</f>
        <v>VAE00256</v>
      </c>
      <c r="D11" s="45" t="str">
        <f>IFERROR(INDEX(ROSTER!$AK$23:$AK$134,MATCH($B11,ROSTER!$B$23:$B$150,0),1),"")</f>
        <v>B2 B787/A321</v>
      </c>
      <c r="E11" s="45" t="str">
        <f>IFERROR(INDEX(ROSTER!$AL$23:$AL$134,MATCH($B11,ROSTER!$B$23:$B$150,0),1),"")</f>
        <v>0917384394</v>
      </c>
      <c r="F11" s="45" t="s">
        <v>309</v>
      </c>
      <c r="G11" s="29"/>
      <c r="H11" s="45">
        <f t="shared" si="1"/>
        <v>4</v>
      </c>
      <c r="I11" s="45" t="str" cm="1">
        <f t="array" ref="I11">IFERROR(INDEX(ROSTER!$B$24:$B$150,MATCH(1,INDEX(($I$7=ROSTER!U$24:U$150)*(COUNTIFS(I$7:I10,ROSTER!$B$24:$B$150)=0),0,1),0),1),"")</f>
        <v>Cù Anh Tư</v>
      </c>
      <c r="J11" s="45" t="str">
        <f>IFERROR(INDEX(ROSTER!$C$24:$C$150,MATCH($I11,ROSTER!$B$24:$B$150,0),1),"")</f>
        <v>VAE03095</v>
      </c>
      <c r="K11" s="45" t="str">
        <f>IFERROR(INDEX(ROSTER!$AK$23:$AK$134,MATCH($I11,ROSTER!$B$23:$B$150,0),1),"")</f>
        <v>QM EA</v>
      </c>
      <c r="L11" s="45" t="str">
        <f>IFERROR(INDEX(ROSTER!$AL$23:$AL$134,MATCH($I11,ROSTER!$B$23:$B$150,0),1),"")</f>
        <v>0984208181</v>
      </c>
      <c r="M11" s="44"/>
      <c r="O11" s="31"/>
    </row>
    <row r="12" spans="1:15" ht="14.85" customHeight="1">
      <c r="A12" s="45">
        <f t="shared" si="0"/>
        <v>5</v>
      </c>
      <c r="B12" s="45" t="str" cm="1">
        <f t="array" ref="B12">IFERROR(INDEX(ROSTER!$B$24:$B$150,MATCH(1,INDEX(($B$7=ROSTER!U$24:U$150)*(COUNTIFS(B$7:B11,ROSTER!$B$24:$B$150)=0),0,1),0),1),"")</f>
        <v>Phạm Minh Tuấn</v>
      </c>
      <c r="C12" s="45" t="str">
        <f>IFERROR(INDEX(ROSTER!$C$24:$C$150,MATCH($B12,ROSTER!$B$24:$B$150,0),1),"")</f>
        <v>VAE00763</v>
      </c>
      <c r="D12" s="45" t="str">
        <f>IFERROR(INDEX(ROSTER!$AK$23:$AK$134,MATCH($B12,ROSTER!$B$23:$B$150,0),1),"")</f>
        <v>QM 787</v>
      </c>
      <c r="E12" s="45" t="str">
        <f>IFERROR(INDEX(ROSTER!$AL$23:$AL$134,MATCH($B12,ROSTER!$B$23:$B$150,0),1),"")</f>
        <v>0903128278</v>
      </c>
      <c r="F12" s="45" t="s">
        <v>309</v>
      </c>
      <c r="G12" s="29"/>
      <c r="H12" s="45">
        <f t="shared" si="1"/>
        <v>5</v>
      </c>
      <c r="I12" s="45" t="str" cm="1">
        <f t="array" ref="I12">IFERROR(INDEX(ROSTER!$B$24:$B$150,MATCH(1,INDEX(($I$7=ROSTER!U$24:U$150)*(COUNTIFS(I$7:I11,ROSTER!$B$24:$B$150)=0),0,1),0),1),"")</f>
        <v>Đoàn Mạnh Quyết</v>
      </c>
      <c r="J12" s="45" t="str">
        <f>IFERROR(INDEX(ROSTER!$C$24:$C$150,MATCH($I12,ROSTER!$B$24:$B$150,0),1),"")</f>
        <v>VAE00521</v>
      </c>
      <c r="K12" s="45" t="str">
        <f>IFERROR(INDEX(ROSTER!$AK$23:$AK$134,MATCH($I12,ROSTER!$B$23:$B$150,0),1),"")</f>
        <v>QM 787</v>
      </c>
      <c r="L12" s="45" t="str">
        <f>IFERROR(INDEX(ROSTER!$AL$23:$AL$134,MATCH($I12,ROSTER!$B$23:$B$150,0),1),"")</f>
        <v>0979789920</v>
      </c>
      <c r="M12" s="45"/>
      <c r="O12" s="31"/>
    </row>
    <row r="13" spans="1:15" ht="14.85" customHeight="1">
      <c r="A13" s="45">
        <f t="shared" si="0"/>
        <v>6</v>
      </c>
      <c r="B13" s="45" t="str" cm="1">
        <f t="array" ref="B13">IFERROR(INDEX(ROSTER!$B$24:$B$150,MATCH(1,INDEX(($B$7=ROSTER!U$24:U$150)*(COUNTIFS(B$7:B12,ROSTER!$B$24:$B$150)=0),0,1),0),1),"")</f>
        <v>Đặng Quốc  Tú</v>
      </c>
      <c r="C13" s="45" t="str">
        <f>IFERROR(INDEX(ROSTER!$C$24:$C$150,MATCH($B13,ROSTER!$B$24:$B$150,0),1),"")</f>
        <v>VAE00733</v>
      </c>
      <c r="D13" s="45" t="str">
        <f>IFERROR(INDEX(ROSTER!$AK$23:$AK$134,MATCH($B13,ROSTER!$B$23:$B$150,0),1),"")</f>
        <v>QM 787</v>
      </c>
      <c r="E13" s="45" t="str">
        <f>IFERROR(INDEX(ROSTER!$AL$23:$AL$134,MATCH($B13,ROSTER!$B$23:$B$150,0),1),"")</f>
        <v>0988110968</v>
      </c>
      <c r="F13" s="45" t="s">
        <v>274</v>
      </c>
      <c r="G13" s="29"/>
      <c r="H13" s="45">
        <f t="shared" si="1"/>
        <v>6</v>
      </c>
      <c r="I13" s="45" t="str" cm="1">
        <f t="array" ref="I13">IFERROR(INDEX(ROSTER!$B$24:$B$150,MATCH(1,INDEX(($I$7=ROSTER!U$24:U$150)*(COUNTIFS(I$7:I12,ROSTER!$B$24:$B$150)=0),0,1),0),1),"")</f>
        <v>Nguyễn Anh Tuấn</v>
      </c>
      <c r="J13" s="45" t="str">
        <f>IFERROR(INDEX(ROSTER!$C$24:$C$150,MATCH($I13,ROSTER!$B$24:$B$150,0),1),"")</f>
        <v>VAE02373</v>
      </c>
      <c r="K13" s="45" t="str">
        <f>IFERROR(INDEX(ROSTER!$AK$23:$AK$134,MATCH($I13,ROSTER!$B$23:$B$150,0),1),"")</f>
        <v>QM 787</v>
      </c>
      <c r="L13" s="45" t="str">
        <f>IFERROR(INDEX(ROSTER!$AL$23:$AL$134,MATCH($I13,ROSTER!$B$23:$B$150,0),1),"")</f>
        <v>0988034352</v>
      </c>
      <c r="M13" s="45" t="s">
        <v>274</v>
      </c>
      <c r="O13" s="31"/>
    </row>
    <row r="14" spans="1:15" ht="14.85" customHeight="1">
      <c r="A14" s="45">
        <f t="shared" si="0"/>
        <v>7</v>
      </c>
      <c r="B14" s="45" t="str" cm="1">
        <f t="array" ref="B14">IFERROR(INDEX(ROSTER!$B$24:$B$150,MATCH(1,INDEX(($B$7=ROSTER!U$24:U$150)*(COUNTIFS(B$7:B13,ROSTER!$B$24:$B$150)=0),0,1),0),1),"")</f>
        <v>Đặng Quang Bảo</v>
      </c>
      <c r="C14" s="45" t="str">
        <f>IFERROR(INDEX(ROSTER!$C$24:$C$150,MATCH($B14,ROSTER!$B$24:$B$150,0),1),"")</f>
        <v>VAE03610</v>
      </c>
      <c r="D14" s="45" t="str">
        <f>IFERROR(INDEX(ROSTER!$AK$23:$AK$134,MATCH($B14,ROSTER!$B$23:$B$150,0),1),"")</f>
        <v>QM PP</v>
      </c>
      <c r="E14" s="45" t="str">
        <f>IFERROR(INDEX(ROSTER!$AL$23:$AL$134,MATCH($B14,ROSTER!$B$23:$B$150,0),1),"")</f>
        <v>0326718845</v>
      </c>
      <c r="F14" s="45"/>
      <c r="G14" s="29"/>
      <c r="H14" s="45">
        <f t="shared" si="1"/>
        <v>7</v>
      </c>
      <c r="I14" s="45" t="str" cm="1">
        <f t="array" ref="I14">IFERROR(INDEX(ROSTER!$B$24:$B$150,MATCH(1,INDEX(($I$7=ROSTER!U$24:U$150)*(COUNTIFS(I$7:I13,ROSTER!$B$24:$B$150)=0),0,1),0),1),"")</f>
        <v>Phạm Hùng</v>
      </c>
      <c r="J14" s="45" t="str">
        <f>IFERROR(INDEX(ROSTER!$C$24:$C$150,MATCH($I14,ROSTER!$B$24:$B$150,0),1),"")</f>
        <v>VAE01771</v>
      </c>
      <c r="K14" s="45" t="str">
        <f>IFERROR(INDEX(ROSTER!$AK$23:$AK$134,MATCH($I14,ROSTER!$B$23:$B$150,0),1),"")</f>
        <v>QM AF</v>
      </c>
      <c r="L14" s="45" t="str">
        <f>IFERROR(INDEX(ROSTER!$AL$23:$AL$134,MATCH($I14,ROSTER!$B$23:$B$150,0),1),"")</f>
        <v>0908489886</v>
      </c>
      <c r="M14" s="44"/>
      <c r="O14" s="31"/>
    </row>
    <row r="15" spans="1:15" ht="14.85" customHeight="1">
      <c r="A15" s="45">
        <f t="shared" ref="A15:A16" si="2">IF(B15="","",ROW(A8))</f>
        <v>8</v>
      </c>
      <c r="B15" s="45" t="str" cm="1">
        <f t="array" ref="B15">IFERROR(INDEX(ROSTER!$B$24:$B$150,MATCH(1,INDEX(($B$7=ROSTER!U$24:U$150)*(COUNTIFS(B$7:B14,ROSTER!$B$24:$B$150)=0),0,1),0),1),"")</f>
        <v>Nguyễn Mạnh Phố</v>
      </c>
      <c r="C15" s="45" t="str">
        <f>IFERROR(INDEX(ROSTER!$C$24:$C$150,MATCH($B15,ROSTER!$B$24:$B$150,0),1),"")</f>
        <v>VAE03605</v>
      </c>
      <c r="D15" s="45" t="str">
        <f>IFERROR(INDEX(ROSTER!$AK$23:$AK$134,MATCH($B15,ROSTER!$B$23:$B$150,0),1),"")</f>
        <v>QM AF</v>
      </c>
      <c r="E15" s="45" t="str">
        <f>IFERROR(INDEX(ROSTER!$AL$23:$AL$134,MATCH($B15,ROSTER!$B$23:$B$150,0),1),"")</f>
        <v>0829109358</v>
      </c>
      <c r="F15" s="45"/>
      <c r="G15" s="29"/>
      <c r="H15" s="45">
        <f t="shared" si="1"/>
        <v>8</v>
      </c>
      <c r="I15" s="45" t="str" cm="1">
        <f t="array" ref="I15">IFERROR(INDEX(ROSTER!$B$24:$B$150,MATCH(1,INDEX(($I$7=ROSTER!U$24:U$150)*(COUNTIFS(I$7:I14,ROSTER!$B$24:$B$150)=0),0,1),0),1),"")</f>
        <v>Nguyễn Văn Thái</v>
      </c>
      <c r="J15" s="45" t="str">
        <f>IFERROR(INDEX(ROSTER!$C$24:$C$150,MATCH($I15,ROSTER!$B$24:$B$150,0),1),"")</f>
        <v>VAE03591</v>
      </c>
      <c r="K15" s="45" t="str">
        <f>IFERROR(INDEX(ROSTER!$AK$23:$AK$134,MATCH($I15,ROSTER!$B$23:$B$150,0),1),"")</f>
        <v>QM PP</v>
      </c>
      <c r="L15" s="45" t="str">
        <f>IFERROR(INDEX(ROSTER!$AL$23:$AL$134,MATCH($I15,ROSTER!$B$23:$B$150,0),1),"")</f>
        <v>0938235487</v>
      </c>
      <c r="M15" s="44"/>
      <c r="O15" s="31"/>
    </row>
    <row r="16" spans="1:15" ht="14.85" customHeight="1">
      <c r="A16" s="45">
        <f t="shared" si="2"/>
        <v>9</v>
      </c>
      <c r="B16" s="45" t="str" cm="1">
        <f t="array" ref="B16">IFERROR(INDEX(ROSTER!$B$24:$B$150,MATCH(1,INDEX(($B$7=ROSTER!U$24:U$150)*(COUNTIFS(B$7:B15,ROSTER!$B$24:$B$150)=0),0,1),0),1),"")</f>
        <v>Nguyễn Trương Tân</v>
      </c>
      <c r="C16" s="45" t="str">
        <f>IFERROR(INDEX(ROSTER!$C$24:$C$150,MATCH($B16,ROSTER!$B$24:$B$150,0),1),"")</f>
        <v>VAE04019</v>
      </c>
      <c r="D16" s="45" t="str">
        <f>IFERROR(INDEX(ROSTER!$AK$23:$AK$134,MATCH($B16,ROSTER!$B$23:$B$150,0),1),"")</f>
        <v xml:space="preserve">EA 787 </v>
      </c>
      <c r="E16" s="45" t="str">
        <f>IFERROR(INDEX(ROSTER!$AL$23:$AL$134,MATCH($B16,ROSTER!$B$23:$B$150,0),1),"")</f>
        <v>0902827093</v>
      </c>
      <c r="F16" s="183"/>
      <c r="G16" s="29"/>
      <c r="H16" s="45">
        <f t="shared" si="1"/>
        <v>9</v>
      </c>
      <c r="I16" s="45" t="str" cm="1">
        <f t="array" ref="I16">IFERROR(INDEX(ROSTER!$B$24:$B$150,MATCH(1,INDEX(($I$7=ROSTER!U$24:U$150)*(COUNTIFS(I$7:I15,ROSTER!$B$24:$B$150)=0),0,1),0),1),"")</f>
        <v>Nguyễn Phan Hoàng Long</v>
      </c>
      <c r="J16" s="45" t="str">
        <f>IFERROR(INDEX(ROSTER!$C$24:$C$150,MATCH($I16,ROSTER!$B$24:$B$150,0),1),"")</f>
        <v>VAE03596</v>
      </c>
      <c r="K16" s="45" t="str">
        <f>IFERROR(INDEX(ROSTER!$AK$23:$AK$134,MATCH($I16,ROSTER!$B$23:$B$150,0),1),"")</f>
        <v>QM AF</v>
      </c>
      <c r="L16" s="45" t="str">
        <f>IFERROR(INDEX(ROSTER!$AL$23:$AL$134,MATCH($I16,ROSTER!$B$23:$B$150,0),1),"")</f>
        <v>0967103203</v>
      </c>
      <c r="M16" s="44" t="s">
        <v>309</v>
      </c>
      <c r="O16" s="31" t="s">
        <v>273</v>
      </c>
    </row>
    <row r="17" spans="1:15" ht="14.85" customHeight="1">
      <c r="A17" s="45">
        <f t="shared" ref="A17:A21" si="3">IF(B17="","",ROW(A10))</f>
        <v>10</v>
      </c>
      <c r="B17" s="45" t="str" cm="1">
        <f t="array" ref="B17">IFERROR(INDEX(ROSTER!$B$24:$B$150,MATCH(1,INDEX(($B$7=ROSTER!U$24:U$150)*(COUNTIFS(B$7:B16,ROSTER!$B$24:$B$150)=0),0,1),0),1),"")</f>
        <v>Hồ Hoàng Chung</v>
      </c>
      <c r="C17" s="45" t="str">
        <f>IFERROR(INDEX(ROSTER!$C$24:$C$150,MATCH($B17,ROSTER!$B$24:$B$150,0),1),"")</f>
        <v>VAE04245</v>
      </c>
      <c r="D17" s="45" t="str">
        <f>IFERROR(INDEX(ROSTER!$AK$23:$AK$134,MATCH($B17,ROSTER!$B$23:$B$150,0),1),"")</f>
        <v>MECH</v>
      </c>
      <c r="E17" s="45" t="str">
        <f>IFERROR(INDEX(ROSTER!$AL$23:$AL$134,MATCH($B17,ROSTER!$B$23:$B$150,0),1),"")</f>
        <v>0912677545</v>
      </c>
      <c r="F17" s="45" t="s">
        <v>309</v>
      </c>
      <c r="G17" s="29"/>
      <c r="H17" s="45">
        <f t="shared" ref="H17:H35" si="4">IF(I17="","",ROW(A10))</f>
        <v>10</v>
      </c>
      <c r="I17" s="45" t="str" cm="1">
        <f t="array" ref="I17">IFERROR(INDEX(ROSTER!$B$24:$B$150,MATCH(1,INDEX(($I$7=ROSTER!U$24:U$150)*(COUNTIFS(I$7:I16,ROSTER!$B$24:$B$150)=0),0,1),0),1),"")</f>
        <v>Nguyễn Ngọc Đức</v>
      </c>
      <c r="J17" s="45" t="str">
        <f>IFERROR(INDEX(ROSTER!$C$24:$C$150,MATCH($I17,ROSTER!$B$24:$B$150,0),1),"")</f>
        <v>VAE04023</v>
      </c>
      <c r="K17" s="45" t="str">
        <f>IFERROR(INDEX(ROSTER!$AK$23:$AK$134,MATCH($I17,ROSTER!$B$23:$B$150,0),1),"")</f>
        <v>MECH</v>
      </c>
      <c r="L17" s="45" t="str">
        <f>IFERROR(INDEX(ROSTER!$AL$23:$AL$134,MATCH($I17,ROSTER!$B$23:$B$150,0),1),"")</f>
        <v>0825070997</v>
      </c>
      <c r="M17" s="44" t="s">
        <v>309</v>
      </c>
      <c r="O17" s="31"/>
    </row>
    <row r="18" spans="1:15" ht="14.85" customHeight="1">
      <c r="A18" s="45">
        <f t="shared" si="3"/>
        <v>11</v>
      </c>
      <c r="B18" s="45" t="str" cm="1">
        <f t="array" ref="B18">IFERROR(INDEX(ROSTER!$B$24:$B$150,MATCH(1,INDEX(($B$7=ROSTER!U$24:U$150)*(COUNTIFS(B$7:B17,ROSTER!$B$24:$B$150)=0),0,1),0),1),"")</f>
        <v>Ngô Minh Tuấn</v>
      </c>
      <c r="C18" s="45" t="str">
        <f>IFERROR(INDEX(ROSTER!$C$24:$C$150,MATCH($B18,ROSTER!$B$24:$B$150,0),1),"")</f>
        <v>VAE04255</v>
      </c>
      <c r="D18" s="45" t="str">
        <f>IFERROR(INDEX(ROSTER!$AK$23:$AK$134,MATCH($B18,ROSTER!$B$23:$B$150,0),1),"")</f>
        <v>MECH</v>
      </c>
      <c r="E18" s="45" t="str">
        <f>IFERROR(INDEX(ROSTER!$AL$23:$AL$134,MATCH($B18,ROSTER!$B$23:$B$150,0),1),"")</f>
        <v>0376455036</v>
      </c>
      <c r="F18" s="45" t="s">
        <v>309</v>
      </c>
      <c r="G18" s="29"/>
      <c r="H18" s="45">
        <f t="shared" si="4"/>
        <v>11</v>
      </c>
      <c r="I18" s="45" t="str" cm="1">
        <f t="array" ref="I18">IFERROR(INDEX(ROSTER!$B$24:$B$150,MATCH(1,INDEX(($I$7=ROSTER!U$24:U$150)*(COUNTIFS(I$7:I17,ROSTER!$B$24:$B$150)=0),0,1),0),1),"")</f>
        <v>Nguyễn An Bình</v>
      </c>
      <c r="J18" s="45" t="str">
        <f>IFERROR(INDEX(ROSTER!$C$24:$C$150,MATCH($I18,ROSTER!$B$24:$B$150,0),1),"")</f>
        <v>VAE04051</v>
      </c>
      <c r="K18" s="45" t="str">
        <f>IFERROR(INDEX(ROSTER!$AK$23:$AK$134,MATCH($I18,ROSTER!$B$23:$B$150,0),1),"")</f>
        <v>MECH</v>
      </c>
      <c r="L18" s="45" t="str">
        <f>IFERROR(INDEX(ROSTER!$AL$23:$AL$134,MATCH($I18,ROSTER!$B$23:$B$150,0),1),"")</f>
        <v>0852188678</v>
      </c>
      <c r="M18" s="44" t="s">
        <v>309</v>
      </c>
      <c r="O18" s="31"/>
    </row>
    <row r="19" spans="1:15" ht="14.85" customHeight="1">
      <c r="A19" s="45">
        <f t="shared" si="3"/>
        <v>12</v>
      </c>
      <c r="B19" s="45" t="str" cm="1">
        <f t="array" ref="B19">IFERROR(INDEX(ROSTER!$B$24:$B$150,MATCH(1,INDEX(($B$7=ROSTER!U$24:U$150)*(COUNTIFS(B$7:B18,ROSTER!$B$24:$B$150)=0),0,1),0),1),"")</f>
        <v>Nguyễn Trọng An</v>
      </c>
      <c r="C19" s="45" t="str">
        <f>IFERROR(INDEX(ROSTER!$C$24:$C$150,MATCH($B19,ROSTER!$B$24:$B$150,0),1),"")</f>
        <v>VAE04249</v>
      </c>
      <c r="D19" s="45" t="str">
        <f>IFERROR(INDEX(ROSTER!$AK$23:$AK$134,MATCH($B19,ROSTER!$B$23:$B$150,0),1),"")</f>
        <v>MECH</v>
      </c>
      <c r="E19" s="45" t="str">
        <f>IFERROR(INDEX(ROSTER!$AL$23:$AL$134,MATCH($B19,ROSTER!$B$23:$B$150,0),1),"")</f>
        <v>0982833619</v>
      </c>
      <c r="F19" s="45" t="s">
        <v>309</v>
      </c>
      <c r="G19" s="29"/>
      <c r="H19" s="45">
        <f t="shared" si="4"/>
        <v>12</v>
      </c>
      <c r="I19" s="45" t="str" cm="1">
        <f t="array" ref="I19">IFERROR(INDEX(ROSTER!$B$24:$B$150,MATCH(1,INDEX(($I$7=ROSTER!U$24:U$150)*(COUNTIFS(I$7:I18,ROSTER!$B$24:$B$150)=0),0,1),0),1),"")</f>
        <v>Trương Vũ Chung</v>
      </c>
      <c r="J19" s="45" t="str">
        <f>IFERROR(INDEX(ROSTER!$C$24:$C$150,MATCH($I19,ROSTER!$B$24:$B$150,0),1),"")</f>
        <v>VAE04026</v>
      </c>
      <c r="K19" s="45" t="str">
        <f>IFERROR(INDEX(ROSTER!$AK$23:$AK$134,MATCH($I19,ROSTER!$B$23:$B$150,0),1),"")</f>
        <v>MECH</v>
      </c>
      <c r="L19" s="45" t="str">
        <f>IFERROR(INDEX(ROSTER!$AL$23:$AL$134,MATCH($I19,ROSTER!$B$23:$B$150,0),1),"")</f>
        <v>0394163748</v>
      </c>
      <c r="M19" s="44" t="s">
        <v>309</v>
      </c>
      <c r="O19" s="31"/>
    </row>
    <row r="20" spans="1:15" ht="14.85" customHeight="1">
      <c r="A20" s="45">
        <f t="shared" si="3"/>
        <v>13</v>
      </c>
      <c r="B20" s="45" t="str" cm="1">
        <f t="array" ref="B20">IFERROR(INDEX(ROSTER!$B$24:$B$150,MATCH(1,INDEX(($B$7=ROSTER!U$24:U$150)*(COUNTIFS(B$7:B19,ROSTER!$B$24:$B$150)=0),0,1),0),1),"")</f>
        <v>Lê Võ Trường Nhựt</v>
      </c>
      <c r="C20" s="45" t="str">
        <f>IFERROR(INDEX(ROSTER!$C$24:$C$150,MATCH($B20,ROSTER!$B$24:$B$150,0),1),"")</f>
        <v>VAE04254</v>
      </c>
      <c r="D20" s="45" t="str">
        <f>IFERROR(INDEX(ROSTER!$AK$23:$AK$134,MATCH($B20,ROSTER!$B$23:$B$150,0),1),"")</f>
        <v>MECH</v>
      </c>
      <c r="E20" s="45" t="str">
        <f>IFERROR(INDEX(ROSTER!$AL$23:$AL$134,MATCH($B20,ROSTER!$B$23:$B$150,0),1),"")</f>
        <v>0784052950</v>
      </c>
      <c r="F20" s="45" t="s">
        <v>309</v>
      </c>
      <c r="G20" s="29"/>
      <c r="H20" s="45">
        <f t="shared" si="4"/>
        <v>13</v>
      </c>
      <c r="I20" s="45" t="str" cm="1">
        <f t="array" ref="I20">IFERROR(INDEX(ROSTER!$B$24:$B$150,MATCH(1,INDEX(($I$7=ROSTER!U$24:U$150)*(COUNTIFS(I$7:I19,ROSTER!$B$24:$B$150)=0),0,1),0),1),"")</f>
        <v>Nguyễn Hữu Thắng</v>
      </c>
      <c r="J20" s="45" t="str">
        <f>IFERROR(INDEX(ROSTER!$C$24:$C$150,MATCH($I20,ROSTER!$B$24:$B$150,0),1),"")</f>
        <v>VAE03620</v>
      </c>
      <c r="K20" s="45" t="str">
        <f>IFERROR(INDEX(ROSTER!$AK$23:$AK$134,MATCH($I20,ROSTER!$B$23:$B$150,0),1),"")</f>
        <v>EA 787/321</v>
      </c>
      <c r="L20" s="45" t="str">
        <f>IFERROR(INDEX(ROSTER!$AL$23:$AL$134,MATCH($I20,ROSTER!$B$23:$B$150,0),1),"")</f>
        <v>0865855733</v>
      </c>
      <c r="M20" s="45"/>
      <c r="O20" s="31"/>
    </row>
    <row r="21" spans="1:15" ht="14.85" customHeight="1">
      <c r="A21" s="45">
        <f t="shared" si="3"/>
        <v>14</v>
      </c>
      <c r="B21" s="45" t="str" cm="1">
        <f t="array" ref="B21">IFERROR(INDEX(ROSTER!$B$24:$B$150,MATCH(1,INDEX(($B$7=ROSTER!U$24:U$150)*(COUNTIFS(B$7:B20,ROSTER!$B$24:$B$150)=0),0,1),0),1),"")</f>
        <v>Nguyễn Hoàng Nhật</v>
      </c>
      <c r="C21" s="45" t="str">
        <f>IFERROR(INDEX(ROSTER!$C$24:$C$150,MATCH($B21,ROSTER!$B$24:$B$150,0),1),"")</f>
        <v>VAE04247</v>
      </c>
      <c r="D21" s="45" t="str">
        <f>IFERROR(INDEX(ROSTER!$AK$23:$AK$134,MATCH($B21,ROSTER!$B$23:$B$150,0),1),"")</f>
        <v>MECH</v>
      </c>
      <c r="E21" s="45" t="str">
        <f>IFERROR(INDEX(ROSTER!$AL$23:$AL$134,MATCH($B21,ROSTER!$B$23:$B$150,0),1),"")</f>
        <v>0326807523</v>
      </c>
      <c r="F21" s="45" t="s">
        <v>309</v>
      </c>
      <c r="G21" s="29"/>
      <c r="H21" s="45">
        <f t="shared" si="4"/>
        <v>14</v>
      </c>
      <c r="I21" s="45" t="str" cm="1">
        <f t="array" ref="I21">IFERROR(INDEX(ROSTER!$B$24:$B$150,MATCH(1,INDEX(($I$7=ROSTER!U$24:U$150)*(COUNTIFS(I$7:I20,ROSTER!$B$24:$B$150)=0),0,1),0),1),"")</f>
        <v>Lê Phước Thanh</v>
      </c>
      <c r="J21" s="45" t="str">
        <f>IFERROR(INDEX(ROSTER!$C$24:$C$150,MATCH($I21,ROSTER!$B$24:$B$150,0),1),"")</f>
        <v>VAE02598</v>
      </c>
      <c r="K21" s="45" t="str">
        <f>IFERROR(INDEX(ROSTER!$AK$23:$AK$134,MATCH($I21,ROSTER!$B$23:$B$150,0),1),"")</f>
        <v>MECH</v>
      </c>
      <c r="L21" s="45">
        <f>IFERROR(INDEX(ROSTER!$AL$23:$AL$134,MATCH($I21,ROSTER!$B$23:$B$150,0),1),"")</f>
        <v>0</v>
      </c>
      <c r="M21" s="45"/>
      <c r="O21" s="31"/>
    </row>
    <row r="22" spans="1:15" ht="14.85" customHeight="1">
      <c r="A22" s="45">
        <f t="shared" ref="A22:A29" si="5">IF(B22="","",ROW(A15))</f>
        <v>15</v>
      </c>
      <c r="B22" s="45" t="str" cm="1">
        <f t="array" ref="B22">IFERROR(INDEX(ROSTER!$B$24:$B$150,MATCH(1,INDEX(($B$7=ROSTER!U$24:U$150)*(COUNTIFS(B$7:B21,ROSTER!$B$24:$B$150)=0),0,1),0),1),"")</f>
        <v>Nguyễn Quang Trung</v>
      </c>
      <c r="C22" s="45" t="str">
        <f>IFERROR(INDEX(ROSTER!$C$24:$C$150,MATCH($B22,ROSTER!$B$24:$B$150,0),1),"")</f>
        <v>VAE02458</v>
      </c>
      <c r="D22" s="45">
        <f>IFERROR(INDEX(ROSTER!$AK$23:$AK$134,MATCH($B22,ROSTER!$B$23:$B$150,0),1),"")</f>
        <v>0</v>
      </c>
      <c r="E22" s="45">
        <f>IFERROR(INDEX(ROSTER!$AL$23:$AL$134,MATCH($B22,ROSTER!$B$23:$B$150,0),1),"")</f>
        <v>0</v>
      </c>
      <c r="F22" s="45"/>
      <c r="G22" s="29"/>
      <c r="H22" s="45">
        <f t="shared" si="4"/>
        <v>15</v>
      </c>
      <c r="I22" s="45" t="str" cm="1">
        <f t="array" ref="I22">IFERROR(INDEX(ROSTER!$B$24:$B$150,MATCH(1,INDEX(($I$7=ROSTER!U$24:U$150)*(COUNTIFS(I$7:I21,ROSTER!$B$24:$B$150)=0),0,1),0),1),"")</f>
        <v>Phạm Xuân Tùng</v>
      </c>
      <c r="J22" s="45" t="str">
        <f>IFERROR(INDEX(ROSTER!$C$24:$C$150,MATCH($I22,ROSTER!$B$24:$B$150,0),1),"")</f>
        <v>VAE04204</v>
      </c>
      <c r="K22" s="45" t="str">
        <f>IFERROR(INDEX(ROSTER!$AK$23:$AK$134,MATCH($I22,ROSTER!$B$23:$B$150,0),1),"")</f>
        <v>MECH</v>
      </c>
      <c r="L22" s="45" t="str">
        <f>IFERROR(INDEX(ROSTER!$AL$23:$AL$134,MATCH($I22,ROSTER!$B$23:$B$150,0),1),"")</f>
        <v>0328230801</v>
      </c>
      <c r="M22" s="45"/>
      <c r="O22" s="31"/>
    </row>
    <row r="23" spans="1:15" ht="14.85" customHeight="1">
      <c r="A23" s="45">
        <f t="shared" si="5"/>
        <v>16</v>
      </c>
      <c r="B23" s="45" t="str" cm="1">
        <f t="array" ref="B23">IFERROR(INDEX(ROSTER!$B$24:$B$150,MATCH(1,INDEX(($B$7=ROSTER!U$24:U$150)*(COUNTIFS(B$7:B22,ROSTER!$B$24:$B$150)=0),0,1),0),1),"")</f>
        <v>Nguyễn Trọng Phúc</v>
      </c>
      <c r="C23" s="45" t="str">
        <f>IFERROR(INDEX(ROSTER!$C$24:$C$150,MATCH($B23,ROSTER!$B$24:$B$150,0),1),"")</f>
        <v>SVTT</v>
      </c>
      <c r="D23" s="45">
        <f>IFERROR(INDEX(ROSTER!$AK$23:$AK$134,MATCH($B23,ROSTER!$B$23:$B$150,0),1),"")</f>
        <v>0</v>
      </c>
      <c r="E23" s="45">
        <f>IFERROR(INDEX(ROSTER!$AL$23:$AL$134,MATCH($B23,ROSTER!$B$23:$B$150,0),1),"")</f>
        <v>0</v>
      </c>
      <c r="F23" s="45"/>
      <c r="G23" s="29"/>
      <c r="H23" s="45" t="str">
        <f t="shared" si="4"/>
        <v/>
      </c>
      <c r="I23" s="45" t="str" cm="1">
        <f t="array" ref="I23">IFERROR(INDEX(ROSTER!$B$24:$B$150,MATCH(1,INDEX(($I$7=ROSTER!U$24:U$150)*(COUNTIFS(I$7:I22,ROSTER!$B$24:$B$150)=0),0,1),0),1),"")</f>
        <v/>
      </c>
      <c r="J23" s="45" t="str">
        <f>IFERROR(INDEX(ROSTER!$C$24:$C$150,MATCH($I23,ROSTER!$B$24:$B$150,0),1),"")</f>
        <v/>
      </c>
      <c r="K23" s="45" t="str">
        <f>IFERROR(INDEX(ROSTER!$AK$23:$AK$134,MATCH($I23,ROSTER!$B$23:$B$150,0),1),"")</f>
        <v/>
      </c>
      <c r="L23" s="45" t="str">
        <f>IFERROR(INDEX(ROSTER!$AL$23:$AL$134,MATCH($I23,ROSTER!$B$23:$B$150,0),1),"")</f>
        <v/>
      </c>
      <c r="M23" s="45"/>
      <c r="O23" s="31"/>
    </row>
    <row r="24" spans="1:15" ht="14.85" customHeight="1">
      <c r="A24" s="45" t="str">
        <f t="shared" si="5"/>
        <v/>
      </c>
      <c r="B24" s="45" t="str" cm="1">
        <f t="array" ref="B24">IFERROR(INDEX(ROSTER!$B$24:$B$150,MATCH(1,INDEX(($B$7=ROSTER!U$24:U$150)*(COUNTIFS(B$7:B23,ROSTER!$B$24:$B$150)=0),0,1),0),1),"")</f>
        <v/>
      </c>
      <c r="C24" s="45" t="str">
        <f>IFERROR(INDEX(ROSTER!$C$24:$C$150,MATCH($B24,ROSTER!$B$24:$B$150,0),1),"")</f>
        <v/>
      </c>
      <c r="D24" s="45" t="str">
        <f>IFERROR(INDEX(ROSTER!$AK$23:$AK$134,MATCH($B24,ROSTER!$B$23:$B$150,0),1),"")</f>
        <v/>
      </c>
      <c r="E24" s="45" t="str">
        <f>IFERROR(INDEX(ROSTER!$AL$23:$AL$134,MATCH($B24,ROSTER!$B$23:$B$150,0),1),"")</f>
        <v/>
      </c>
      <c r="F24" s="45"/>
      <c r="G24" s="29"/>
      <c r="H24" s="45" t="str">
        <f t="shared" si="4"/>
        <v/>
      </c>
      <c r="I24" s="45" t="str" cm="1">
        <f t="array" ref="I24">IFERROR(INDEX(ROSTER!$B$24:$B$150,MATCH(1,INDEX(($I$7=ROSTER!U$24:U$150)*(COUNTIFS(I$7:I23,ROSTER!$B$24:$B$150)=0),0,1),0),1),"")</f>
        <v/>
      </c>
      <c r="J24" s="45" t="str">
        <f>IFERROR(INDEX(ROSTER!$C$24:$C$150,MATCH($I24,ROSTER!$B$24:$B$150,0),1),"")</f>
        <v/>
      </c>
      <c r="K24" s="45" t="str">
        <f>IFERROR(INDEX(ROSTER!$AK$23:$AK$134,MATCH($I24,ROSTER!$B$23:$B$150,0),1),"")</f>
        <v/>
      </c>
      <c r="L24" s="45" t="str">
        <f>IFERROR(INDEX(ROSTER!$AL$23:$AL$134,MATCH($I24,ROSTER!$B$23:$B$150,0),1),"")</f>
        <v/>
      </c>
      <c r="M24" s="45"/>
      <c r="O24" s="31" t="s">
        <v>259</v>
      </c>
    </row>
    <row r="25" spans="1:15" ht="14.85" customHeight="1">
      <c r="A25" s="45" t="str">
        <f t="shared" si="5"/>
        <v/>
      </c>
      <c r="B25" s="45" t="str" cm="1">
        <f t="array" ref="B25">IFERROR(INDEX(ROSTER!$B$24:$B$150,MATCH(1,INDEX(($B$7=ROSTER!U$24:U$150)*(COUNTIFS(B$7:B24,ROSTER!$B$24:$B$150)=0),0,1),0),1),"")</f>
        <v/>
      </c>
      <c r="C25" s="45" t="str">
        <f>IFERROR(INDEX(ROSTER!$C$24:$C$150,MATCH($B25,ROSTER!$B$24:$B$150,0),1),"")</f>
        <v/>
      </c>
      <c r="D25" s="45" t="str">
        <f>IFERROR(INDEX(ROSTER!$AK$23:$AK$134,MATCH($B25,ROSTER!$B$23:$B$150,0),1),"")</f>
        <v/>
      </c>
      <c r="E25" s="45" t="str">
        <f>IFERROR(INDEX(ROSTER!$AL$23:$AL$134,MATCH($B25,ROSTER!$B$23:$B$150,0),1),"")</f>
        <v/>
      </c>
      <c r="F25" s="45"/>
      <c r="G25" s="29"/>
      <c r="H25" s="45" t="str">
        <f t="shared" si="4"/>
        <v/>
      </c>
      <c r="I25" s="45" t="str" cm="1">
        <f t="array" ref="I25">IFERROR(INDEX(ROSTER!$B$24:$B$150,MATCH(1,INDEX(($I$7=ROSTER!U$24:U$150)*(COUNTIFS(I$7:I24,ROSTER!$B$24:$B$150)=0),0,1),0),1),"")</f>
        <v/>
      </c>
      <c r="J25" s="45" t="str">
        <f>IFERROR(INDEX(ROSTER!$C$24:$C$150,MATCH($I25,ROSTER!$B$24:$B$150,0),1),"")</f>
        <v/>
      </c>
      <c r="K25" s="45" t="str">
        <f>IFERROR(INDEX(ROSTER!$AK$23:$AK$134,MATCH($I25,ROSTER!$B$23:$B$150,0),1),"")</f>
        <v/>
      </c>
      <c r="L25" s="45" t="str">
        <f>IFERROR(INDEX(ROSTER!$AL$23:$AL$134,MATCH($I25,ROSTER!$B$23:$B$150,0),1),"")</f>
        <v/>
      </c>
      <c r="M25" s="45"/>
      <c r="O25" s="31"/>
    </row>
    <row r="26" spans="1:15" ht="14.85" customHeight="1">
      <c r="A26" s="45" t="str">
        <f t="shared" si="5"/>
        <v/>
      </c>
      <c r="B26" s="45" t="str" cm="1">
        <f t="array" ref="B26">IFERROR(INDEX(ROSTER!$B$24:$B$150,MATCH(1,INDEX(($B$7=ROSTER!U$24:U$150)*(COUNTIFS(B$7:B25,ROSTER!$B$24:$B$150)=0),0,1),0),1),"")</f>
        <v/>
      </c>
      <c r="C26" s="45" t="str">
        <f>IFERROR(INDEX(ROSTER!$C$24:$C$150,MATCH($B26,ROSTER!$B$24:$B$150,0),1),"")</f>
        <v/>
      </c>
      <c r="D26" s="45" t="str">
        <f>IFERROR(INDEX(ROSTER!$AK$23:$AK$134,MATCH($B26,ROSTER!$B$23:$B$150,0),1),"")</f>
        <v/>
      </c>
      <c r="E26" s="45" t="str">
        <f>IFERROR(INDEX(ROSTER!$AL$23:$AL$134,MATCH($B26,ROSTER!$B$23:$B$150,0),1),"")</f>
        <v/>
      </c>
      <c r="F26" s="45"/>
      <c r="G26" s="29"/>
      <c r="H26" s="45" t="str">
        <f t="shared" si="4"/>
        <v/>
      </c>
      <c r="I26" s="45" t="str" cm="1">
        <f t="array" ref="I26">IFERROR(INDEX(ROSTER!$B$24:$B$150,MATCH(1,INDEX(($I$7=ROSTER!U$24:U$150)*(COUNTIFS(I$7:I25,ROSTER!$B$24:$B$150)=0),0,1),0),1),"")</f>
        <v/>
      </c>
      <c r="J26" s="45" t="str">
        <f>IFERROR(INDEX(ROSTER!$C$24:$C$150,MATCH($I26,ROSTER!$B$24:$B$150,0),1),"")</f>
        <v/>
      </c>
      <c r="K26" s="45" t="str">
        <f>IFERROR(INDEX(ROSTER!$AK$23:$AK$134,MATCH($I26,ROSTER!$B$23:$B$150,0),1),"")</f>
        <v/>
      </c>
      <c r="L26" s="45" t="str">
        <f>IFERROR(INDEX(ROSTER!$AL$23:$AL$134,MATCH($I26,ROSTER!$B$23:$B$150,0),1),"")</f>
        <v/>
      </c>
      <c r="M26" s="217"/>
      <c r="O26" s="31"/>
    </row>
    <row r="27" spans="1:15" ht="14.85" customHeight="1">
      <c r="A27" s="45" t="str">
        <f t="shared" si="5"/>
        <v/>
      </c>
      <c r="B27" s="45" t="str" cm="1">
        <f t="array" ref="B27">IFERROR(INDEX(ROSTER!$B$24:$B$150,MATCH(1,INDEX(($B$7=ROSTER!U$24:U$150)*(COUNTIFS(B$7:B26,ROSTER!$B$24:$B$150)=0),0,1),0),1),"")</f>
        <v/>
      </c>
      <c r="C27" s="45" t="str">
        <f>IFERROR(INDEX(ROSTER!$C$24:$C$150,MATCH($B27,ROSTER!$B$24:$B$150,0),1),"")</f>
        <v/>
      </c>
      <c r="D27" s="45" t="str">
        <f>IFERROR(INDEX(ROSTER!$AK$23:$AK$134,MATCH($B27,ROSTER!$B$23:$B$150,0),1),"")</f>
        <v/>
      </c>
      <c r="E27" s="45" t="str">
        <f>IFERROR(INDEX(ROSTER!$AL$23:$AL$134,MATCH($B27,ROSTER!$B$23:$B$150,0),1),"")</f>
        <v/>
      </c>
      <c r="F27" s="45"/>
      <c r="G27" s="29"/>
      <c r="H27" s="45" t="str">
        <f t="shared" si="4"/>
        <v/>
      </c>
      <c r="I27" s="45" t="str" cm="1">
        <f t="array" ref="I27">IFERROR(INDEX(ROSTER!$B$24:$B$150,MATCH(1,INDEX(($I$7=ROSTER!U$24:U$150)*(COUNTIFS(I$7:I26,ROSTER!$B$24:$B$150)=0),0,1),0),1),"")</f>
        <v/>
      </c>
      <c r="J27" s="45" t="str">
        <f>IFERROR(INDEX(ROSTER!$C$24:$C$150,MATCH($I27,ROSTER!$B$24:$B$150,0),1),"")</f>
        <v/>
      </c>
      <c r="K27" s="45" t="str">
        <f>IFERROR(INDEX(ROSTER!$AK$23:$AK$134,MATCH($I27,ROSTER!$B$23:$B$150,0),1),"")</f>
        <v/>
      </c>
      <c r="L27" s="45" t="str">
        <f>IFERROR(INDEX(ROSTER!$AL$23:$AL$134,MATCH($I27,ROSTER!$B$23:$B$150,0),1),"")</f>
        <v/>
      </c>
      <c r="M27" s="358"/>
      <c r="O27" s="31"/>
    </row>
    <row r="28" spans="1:15" ht="14.85" customHeight="1">
      <c r="A28" s="45" t="str">
        <f t="shared" si="5"/>
        <v/>
      </c>
      <c r="B28" s="45" t="str" cm="1">
        <f t="array" ref="B28">IFERROR(INDEX(ROSTER!$B$24:$B$150,MATCH(1,INDEX(($B$7=ROSTER!U$24:U$150)*(COUNTIFS(B$7:B27,ROSTER!$B$24:$B$150)=0),0,1),0),1),"")</f>
        <v/>
      </c>
      <c r="C28" s="45" t="str">
        <f>IFERROR(INDEX(ROSTER!$C$24:$C$150,MATCH($B28,ROSTER!$B$24:$B$150,0),1),"")</f>
        <v/>
      </c>
      <c r="D28" s="45" t="str">
        <f>IFERROR(INDEX(ROSTER!$AK$23:$AK$134,MATCH($B28,ROSTER!$B$23:$B$150,0),1),"")</f>
        <v/>
      </c>
      <c r="E28" s="45" t="str">
        <f>IFERROR(INDEX(ROSTER!$AL$23:$AL$134,MATCH($B28,ROSTER!$B$23:$B$150,0),1),"")</f>
        <v/>
      </c>
      <c r="F28" s="45"/>
      <c r="G28" s="29"/>
      <c r="H28" s="45" t="str">
        <f t="shared" si="4"/>
        <v/>
      </c>
      <c r="I28" s="45" t="str" cm="1">
        <f t="array" ref="I28">IFERROR(INDEX(ROSTER!$B$24:$B$150,MATCH(1,INDEX(($I$7=ROSTER!U$24:U$150)*(COUNTIFS(I$7:I27,ROSTER!$B$24:$B$150)=0),0,1),0),1),"")</f>
        <v/>
      </c>
      <c r="J28" s="45" t="str">
        <f>IFERROR(INDEX(ROSTER!$C$24:$C$150,MATCH($I28,ROSTER!$B$24:$B$150,0),1),"")</f>
        <v/>
      </c>
      <c r="K28" s="45" t="str">
        <f>IFERROR(INDEX(ROSTER!$AK$23:$AK$134,MATCH($I28,ROSTER!$B$23:$B$150,0),1),"")</f>
        <v/>
      </c>
      <c r="L28" s="45" t="str">
        <f>IFERROR(INDEX(ROSTER!$AL$23:$AL$134,MATCH($I28,ROSTER!$B$23:$B$150,0),1),"")</f>
        <v/>
      </c>
      <c r="M28" s="319"/>
      <c r="O28" s="31"/>
    </row>
    <row r="29" spans="1:15" ht="14.85" customHeight="1">
      <c r="A29" s="45" t="str">
        <f t="shared" si="5"/>
        <v/>
      </c>
      <c r="B29" s="45" t="str" cm="1">
        <f t="array" ref="B29">IFERROR(INDEX(ROSTER!$B$24:$B$150,MATCH(1,INDEX(($B$7=ROSTER!U$24:U$150)*(COUNTIFS(B$7:B28,ROSTER!$B$24:$B$150)=0),0,1),0),1),"")</f>
        <v/>
      </c>
      <c r="C29" s="45" t="str">
        <f>IFERROR(INDEX(ROSTER!$C$24:$C$150,MATCH($B29,ROSTER!$B$24:$B$150,0),1),"")</f>
        <v/>
      </c>
      <c r="D29" s="45" t="str">
        <f>IFERROR(INDEX(ROSTER!$AK$23:$AK$134,MATCH($B29,ROSTER!$B$23:$B$150,0),1),"")</f>
        <v/>
      </c>
      <c r="E29" s="45" t="str">
        <f>IFERROR(INDEX(ROSTER!$AL$23:$AL$134,MATCH($B29,ROSTER!$B$23:$B$150,0),1),"")</f>
        <v/>
      </c>
      <c r="F29" s="45"/>
      <c r="G29" s="29"/>
      <c r="H29" s="45" t="str">
        <f t="shared" si="4"/>
        <v/>
      </c>
      <c r="I29" s="45" t="str" cm="1">
        <f t="array" ref="I29">IFERROR(INDEX(ROSTER!$B$24:$B$150,MATCH(1,INDEX(($I$7=ROSTER!U$24:U$150)*(COUNTIFS(I$7:I28,ROSTER!$B$24:$B$150)=0),0,1),0),1),"")</f>
        <v/>
      </c>
      <c r="J29" s="45" t="str">
        <f>IFERROR(INDEX(ROSTER!$C$24:$C$150,MATCH($I29,ROSTER!$B$24:$B$150,0),1),"")</f>
        <v/>
      </c>
      <c r="K29" s="45" t="str">
        <f>IFERROR(INDEX(ROSTER!$AK$23:$AK$134,MATCH($I29,ROSTER!$B$23:$B$150,0),1),"")</f>
        <v/>
      </c>
      <c r="L29" s="45" t="str">
        <f>IFERROR(INDEX(ROSTER!$AL$23:$AL$134,MATCH($I29,ROSTER!$B$23:$B$150,0),1),"")</f>
        <v/>
      </c>
      <c r="M29" s="358"/>
      <c r="O29" s="31"/>
    </row>
    <row r="30" spans="1:15" ht="14.85" customHeight="1">
      <c r="A30" s="45" t="str">
        <f t="shared" ref="A30" si="6">IF(B30="","",ROW(A4))</f>
        <v/>
      </c>
      <c r="B30" s="45" t="str" cm="1">
        <f t="array" ref="B30">IFERROR(INDEX(ROSTER!$B$24:$B$150,MATCH(1,INDEX(($B$7=ROSTER!U$24:U$150)*(COUNTIFS(B$7:B29,ROSTER!$B$24:$B$150)=0),0,1),0),1),"")</f>
        <v/>
      </c>
      <c r="C30" s="45" t="str">
        <f>IFERROR(INDEX(ROSTER!$C$24:$C$150,MATCH($B30,ROSTER!$B$24:$B$150,0),1),"")</f>
        <v/>
      </c>
      <c r="D30" s="45" t="str">
        <f>IFERROR(INDEX(ROSTER!$AK$23:$AK$134,MATCH($B30,ROSTER!$B$23:$B$150,0),1),"")</f>
        <v/>
      </c>
      <c r="E30" s="45" t="str">
        <f>IFERROR(INDEX(ROSTER!$AL$23:$AL$134,MATCH($B30,ROSTER!$B$23:$B$150,0),1),"")</f>
        <v/>
      </c>
      <c r="F30" s="45"/>
      <c r="G30" s="29"/>
      <c r="H30" s="45" t="str">
        <f t="shared" si="4"/>
        <v/>
      </c>
      <c r="I30" s="45" t="str" cm="1">
        <f t="array" ref="I30">IFERROR(INDEX(ROSTER!$B$24:$B$150,MATCH(1,INDEX(($I$7=ROSTER!U$24:U$150)*(COUNTIFS(I$7:I29,ROSTER!$B$24:$B$150)=0),0,1),0),1),"")</f>
        <v/>
      </c>
      <c r="J30" s="45" t="str">
        <f>IFERROR(INDEX(ROSTER!$C$24:$C$150,MATCH($I30,ROSTER!$B$24:$B$150,0),1),"")</f>
        <v/>
      </c>
      <c r="K30" s="45" t="str">
        <f>IFERROR(INDEX(ROSTER!$AK$23:$AK$134,MATCH($I30,ROSTER!$B$23:$B$150,0),1),"")</f>
        <v/>
      </c>
      <c r="L30" s="45" t="str">
        <f>IFERROR(INDEX(ROSTER!$AL$23:$AL$134,MATCH($I30,ROSTER!$B$23:$B$150,0),1),"")</f>
        <v/>
      </c>
      <c r="M30" s="358"/>
      <c r="O30" s="31"/>
    </row>
    <row r="31" spans="1:15" ht="14.85" customHeight="1">
      <c r="A31" s="45" t="str">
        <f t="shared" ref="A31:A35" si="7">IF(B31="","",ROW(A5))</f>
        <v/>
      </c>
      <c r="B31" s="45" t="str" cm="1">
        <f t="array" ref="B31">IFERROR(INDEX(ROSTER!$B$24:$B$150,MATCH(1,INDEX(($B$7=ROSTER!U$24:U$150)*(COUNTIFS(B$7:B30,ROSTER!$B$24:$B$150)=0),0,1),0),1),"")</f>
        <v/>
      </c>
      <c r="C31" s="45" t="str">
        <f>IFERROR(INDEX(ROSTER!$C$24:$C$150,MATCH($B31,ROSTER!$B$24:$B$150,0),1),"")</f>
        <v/>
      </c>
      <c r="D31" s="45" t="str">
        <f>IFERROR(INDEX(ROSTER!$AK$23:$AK$134,MATCH($B31,ROSTER!$B$23:$B$150,0),1),"")</f>
        <v/>
      </c>
      <c r="E31" s="45" t="str">
        <f>IFERROR(INDEX(ROSTER!$AL$23:$AL$134,MATCH($B31,ROSTER!$B$23:$B$150,0),1),"")</f>
        <v/>
      </c>
      <c r="F31" s="45"/>
      <c r="G31" s="29"/>
      <c r="H31" s="45" t="str">
        <f t="shared" si="4"/>
        <v/>
      </c>
      <c r="I31" s="45" t="str" cm="1">
        <f t="array" ref="I31">IFERROR(INDEX(ROSTER!$B$24:$B$150,MATCH(1,INDEX(($I$7=ROSTER!U$24:U$150)*(COUNTIFS(I$7:I30,ROSTER!$B$24:$B$150)=0),0,1),0),1),"")</f>
        <v/>
      </c>
      <c r="J31" s="45" t="str">
        <f>IFERROR(INDEX(ROSTER!$C$24:$C$150,MATCH($I31,ROSTER!$B$24:$B$150,0),1),"")</f>
        <v/>
      </c>
      <c r="K31" s="45" t="str">
        <f>IFERROR(INDEX(ROSTER!$AK$23:$AK$134,MATCH($I31,ROSTER!$B$23:$B$150,0),1),"")</f>
        <v/>
      </c>
      <c r="L31" s="45" t="str">
        <f>IFERROR(INDEX(ROSTER!$AL$23:$AL$134,MATCH($I31,ROSTER!$B$23:$B$150,0),1),"")</f>
        <v/>
      </c>
      <c r="M31" s="317"/>
    </row>
    <row r="32" spans="1:15" ht="14.4">
      <c r="A32" s="45" t="str">
        <f t="shared" si="7"/>
        <v/>
      </c>
      <c r="B32" s="45" t="str" cm="1">
        <f t="array" ref="B32">IFERROR(INDEX(ROSTER!$B$24:$B$150,MATCH(1,INDEX(($B$21=ROSTER!U$24:U$150)*(COUNTIFS(B$7:B31,ROSTER!$B$24:$B$150)=0),0,1),0),1),"")</f>
        <v/>
      </c>
      <c r="C32" s="45" t="str">
        <f>IFERROR(INDEX(ROSTER!$C$24:$C$150,MATCH($B32,ROSTER!$B$24:$B$150,0),1),"")</f>
        <v/>
      </c>
      <c r="D32" s="45" t="str">
        <f>IFERROR(INDEX(ROSTER!$AK$23:$AK$134,MATCH($B32,ROSTER!$B$23:$B$150,0),1),"")</f>
        <v/>
      </c>
      <c r="E32" s="45" t="str">
        <f>IFERROR(INDEX(ROSTER!$AL$23:$AL$134,MATCH($B32,ROSTER!$B$23:$B$150,0),1),"")</f>
        <v/>
      </c>
      <c r="F32" s="45"/>
      <c r="G32" s="29"/>
      <c r="H32" s="45" t="str">
        <f t="shared" si="4"/>
        <v/>
      </c>
      <c r="I32" s="45" t="str" cm="1">
        <f t="array" ref="I32">IFERROR(INDEX(ROSTER!$B$24:$B$150,MATCH(1,INDEX(($I$7=ROSTER!U$24:U$150)*(COUNTIFS(I$7:I31,ROSTER!$B$24:$B$150)=0),0,1),0),1),"")</f>
        <v/>
      </c>
      <c r="J32" s="45" t="str">
        <f>IFERROR(INDEX(ROSTER!$C$24:$C$150,MATCH($I32,ROSTER!$B$24:$B$150,0),1),"")</f>
        <v/>
      </c>
      <c r="K32" s="45" t="str">
        <f>IFERROR(INDEX(ROSTER!$AK$23:$AK$134,MATCH($I32,ROSTER!$B$23:$B$150,0),1),"")</f>
        <v/>
      </c>
      <c r="L32" s="45" t="str">
        <f>IFERROR(INDEX(ROSTER!$AL$23:$AL$134,MATCH($I32,ROSTER!$B$23:$B$150,0),1),"")</f>
        <v/>
      </c>
      <c r="M32" s="358"/>
    </row>
    <row r="33" spans="1:13" ht="14.4">
      <c r="A33" s="45" t="str">
        <f t="shared" si="7"/>
        <v/>
      </c>
      <c r="B33" s="45" t="str" cm="1">
        <f t="array" ref="B33">IFERROR(INDEX(ROSTER!$B$24:$B$150,MATCH(1,INDEX(($B$21=ROSTER!U$24:U$150)*(COUNTIFS(B$7:B32,ROSTER!$B$24:$B$150)=0),0,1),0),1),"")</f>
        <v/>
      </c>
      <c r="C33" s="45" t="str">
        <f>IFERROR(INDEX(ROSTER!$C$24:$C$150,MATCH($B33,ROSTER!$B$24:$B$150,0),1),"")</f>
        <v/>
      </c>
      <c r="D33" s="45" t="str">
        <f>IFERROR(INDEX(ROSTER!$AK$23:$AK$134,MATCH($B33,ROSTER!$B$23:$B$150,0),1),"")</f>
        <v/>
      </c>
      <c r="E33" s="45" t="str">
        <f>IFERROR(INDEX(ROSTER!$AL$23:$AL$134,MATCH($B33,ROSTER!$B$23:$B$150,0),1),"")</f>
        <v/>
      </c>
      <c r="F33" s="45"/>
      <c r="G33" s="29"/>
      <c r="H33" s="45" t="str">
        <f t="shared" si="4"/>
        <v/>
      </c>
      <c r="I33" s="45" t="str" cm="1">
        <f t="array" ref="I33">IFERROR(INDEX(ROSTER!$B$24:$B$150,MATCH(1,INDEX(($I$7=ROSTER!U$24:U$150)*(COUNTIFS(I$7:I32,ROSTER!$B$24:$B$150)=0),0,1),0),1),"")</f>
        <v/>
      </c>
      <c r="J33" s="45" t="str">
        <f>IFERROR(INDEX(ROSTER!$C$24:$C$150,MATCH($I33,ROSTER!$B$24:$B$150,0),1),"")</f>
        <v/>
      </c>
      <c r="K33" s="45" t="str">
        <f>IFERROR(INDEX(ROSTER!$AK$23:$AK$134,MATCH($I33,ROSTER!$B$23:$B$150,0),1),"")</f>
        <v/>
      </c>
      <c r="L33" s="45" t="str">
        <f>IFERROR(INDEX(ROSTER!$AL$23:$AL$134,MATCH($I33,ROSTER!$B$23:$B$150,0),1),"")</f>
        <v/>
      </c>
      <c r="M33" s="358"/>
    </row>
    <row r="34" spans="1:13" ht="14.4">
      <c r="A34" s="45" t="str">
        <f t="shared" si="7"/>
        <v/>
      </c>
      <c r="B34" s="45" t="str" cm="1">
        <f t="array" ref="B34">IFERROR(INDEX(ROSTER!$B$24:$B$150,MATCH(1,INDEX(($B$21=ROSTER!U$24:U$150)*(COUNTIFS(B$7:B33,ROSTER!$B$24:$B$150)=0),0,1),0),1),"")</f>
        <v/>
      </c>
      <c r="C34" s="45" t="str">
        <f>IFERROR(INDEX(ROSTER!$C$24:$C$150,MATCH($B34,ROSTER!$B$24:$B$150,0),1),"")</f>
        <v/>
      </c>
      <c r="D34" s="45" t="str">
        <f>IFERROR(INDEX(ROSTER!$AK$23:$AK$134,MATCH($B34,ROSTER!$B$23:$B$150,0),1),"")</f>
        <v/>
      </c>
      <c r="E34" s="45" t="str">
        <f>IFERROR(INDEX(ROSTER!$AL$23:$AL$134,MATCH($B34,ROSTER!$B$23:$B$150,0),1),"")</f>
        <v/>
      </c>
      <c r="F34" s="45"/>
      <c r="G34" s="29"/>
      <c r="H34" s="45" t="str">
        <f t="shared" si="4"/>
        <v/>
      </c>
      <c r="I34" s="45" t="str" cm="1">
        <f t="array" ref="I34">IFERROR(INDEX(ROSTER!$B$24:$B$150,MATCH(1,INDEX(($I$7=ROSTER!U$24:U$150)*(COUNTIFS(I$7:I33,ROSTER!$B$24:$B$150)=0),0,1),0),1),"")</f>
        <v/>
      </c>
      <c r="J34" s="45" t="str">
        <f>IFERROR(INDEX(ROSTER!$C$24:$C$150,MATCH($I34,ROSTER!$B$24:$B$150,0),1),"")</f>
        <v/>
      </c>
      <c r="K34" s="45" t="str">
        <f>IFERROR(INDEX(ROSTER!$AK$23:$AK$134,MATCH($I34,ROSTER!$B$23:$B$150,0),1),"")</f>
        <v/>
      </c>
      <c r="L34" s="45" t="str">
        <f>IFERROR(INDEX(ROSTER!$AL$23:$AL$134,MATCH($I34,ROSTER!$B$23:$B$150,0),1),"")</f>
        <v/>
      </c>
      <c r="M34" s="45"/>
    </row>
    <row r="35" spans="1:13" ht="14.4">
      <c r="A35" s="45" t="str">
        <f t="shared" si="7"/>
        <v/>
      </c>
      <c r="B35" s="45" t="str" cm="1">
        <f t="array" ref="B35">IFERROR(INDEX(ROSTER!$B$24:$B$150,MATCH(1,INDEX(($B$21=ROSTER!U$24:U$150)*(COUNTIFS(B$7:B34,ROSTER!$B$24:$B$150)=0),0,1),0),1),"")</f>
        <v/>
      </c>
      <c r="C35" s="45" t="str">
        <f>IFERROR(INDEX(ROSTER!$C$24:$C$150,MATCH($B35,ROSTER!$B$24:$B$150,0),1),"")</f>
        <v/>
      </c>
      <c r="D35" s="45" t="str">
        <f>IFERROR(INDEX(ROSTER!$AK$23:$AK$134,MATCH($B35,ROSTER!$B$23:$B$150,0),1),"")</f>
        <v/>
      </c>
      <c r="E35" s="45" t="str">
        <f>IFERROR(INDEX(ROSTER!$AL$23:$AL$134,MATCH($B35,ROSTER!$B$23:$B$150,0),1),"")</f>
        <v/>
      </c>
      <c r="F35" s="45"/>
      <c r="G35" s="29"/>
      <c r="H35" s="45" t="str">
        <f t="shared" si="4"/>
        <v/>
      </c>
      <c r="I35" s="45" t="str" cm="1">
        <f t="array" ref="I35">IFERROR(INDEX(ROSTER!$B$24:$B$150,MATCH(1,INDEX(($I$7=ROSTER!U$24:U$150)*(COUNTIFS(I$7:I34,ROSTER!$B$24:$B$150)=0),0,1),0),1),"")</f>
        <v/>
      </c>
      <c r="J35" s="45" t="str">
        <f>IFERROR(INDEX(ROSTER!$C$24:$C$150,MATCH($I35,ROSTER!$B$24:$B$150,0),1),"")</f>
        <v/>
      </c>
      <c r="K35" s="45" t="str">
        <f>IFERROR(INDEX(ROSTER!$AK$23:$AK$134,MATCH($I35,ROSTER!$B$23:$B$150,0),1),"")</f>
        <v/>
      </c>
      <c r="L35" s="45" t="str">
        <f>IFERROR(INDEX(ROSTER!$AL$23:$AL$134,MATCH($I35,ROSTER!$B$23:$B$150,0),1),"")</f>
        <v/>
      </c>
      <c r="M35" s="45"/>
    </row>
    <row r="36" spans="1:13" ht="14.4">
      <c r="E36" s="1"/>
      <c r="F36" s="1"/>
    </row>
    <row r="37" spans="1:13" ht="14.4">
      <c r="E37" s="1"/>
      <c r="F37" s="1"/>
    </row>
    <row r="38" spans="1:13" ht="14.4">
      <c r="E38" s="1"/>
      <c r="F38" s="1"/>
    </row>
    <row r="39" spans="1:13" ht="14.4">
      <c r="E39" s="1"/>
      <c r="F39" s="1"/>
    </row>
    <row r="40" spans="1:13" ht="14.4">
      <c r="E40" s="1"/>
      <c r="F40" s="1"/>
    </row>
    <row r="41" spans="1:13" ht="14.4">
      <c r="E41" s="1"/>
      <c r="F41" s="1"/>
    </row>
    <row r="42" spans="1:13" ht="14.4">
      <c r="E42" s="1"/>
      <c r="F42" s="1"/>
    </row>
    <row r="43" spans="1:13" ht="14.4">
      <c r="E43" s="1"/>
      <c r="F43" s="1"/>
    </row>
    <row r="44" spans="1:13" ht="14.4">
      <c r="F44" s="1"/>
    </row>
    <row r="45" spans="1:13" ht="14.4">
      <c r="F45" s="1"/>
    </row>
    <row r="46" spans="1:13" ht="14.4">
      <c r="E46" s="1"/>
      <c r="F46" s="1"/>
    </row>
    <row r="47" spans="1:13" ht="27" customHeight="1">
      <c r="E47" s="1"/>
      <c r="F47" s="1"/>
    </row>
    <row r="48" spans="1:13" ht="14.4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G85" s="35"/>
    </row>
    <row r="86" spans="5:7" ht="14.4">
      <c r="E86" s="1"/>
      <c r="G86" s="35"/>
    </row>
    <row r="87" spans="5:7" ht="14.4">
      <c r="E87" s="1"/>
      <c r="G87" s="35"/>
    </row>
    <row r="88" spans="5:7" ht="14.4">
      <c r="E88" s="1"/>
      <c r="G88" s="35"/>
    </row>
    <row r="89" spans="5:7" ht="14.4">
      <c r="E89" s="1"/>
      <c r="G89" s="36"/>
    </row>
    <row r="90" spans="5:7" ht="14.4">
      <c r="E90" s="1"/>
      <c r="G90" s="36"/>
    </row>
    <row r="91" spans="5:7" ht="14.4">
      <c r="E91" s="1"/>
      <c r="G91" s="36"/>
    </row>
    <row r="92" spans="5:7" ht="14.4">
      <c r="E92" s="1"/>
      <c r="G92" s="36"/>
    </row>
    <row r="93" spans="5:7" ht="14.4">
      <c r="E93" s="1"/>
      <c r="G93" s="36"/>
    </row>
  </sheetData>
  <protectedRanges>
    <protectedRange sqref="F7 M7" name="Range1_2_2"/>
    <protectedRange sqref="B7 I7" name="Range1_2_2_1"/>
  </protectedRanges>
  <mergeCells count="6">
    <mergeCell ref="A1:E1"/>
    <mergeCell ref="F1:H1"/>
    <mergeCell ref="A2:M2"/>
    <mergeCell ref="E3:F3"/>
    <mergeCell ref="B7:C7"/>
    <mergeCell ref="I7:J7"/>
  </mergeCells>
  <phoneticPr fontId="157" type="noConversion"/>
  <conditionalFormatting sqref="A29:C31">
    <cfRule type="expression" dxfId="95" priority="6">
      <formula>MOD(ROW(A29),2)=0</formula>
    </cfRule>
  </conditionalFormatting>
  <conditionalFormatting sqref="A8:F16 A17:E28 D29:E29 D30:F31 A32:F35">
    <cfRule type="expression" dxfId="94" priority="18">
      <formula>MOD(ROW(A8),2)=0</formula>
    </cfRule>
  </conditionalFormatting>
  <conditionalFormatting sqref="F17:F29">
    <cfRule type="expression" dxfId="93" priority="1">
      <formula>MOD(ROW(F17),2)=0</formula>
    </cfRule>
  </conditionalFormatting>
  <conditionalFormatting sqref="H16:L35">
    <cfRule type="expression" dxfId="92" priority="15">
      <formula>MOD(ROW(H16),2)=0</formula>
    </cfRule>
  </conditionalFormatting>
  <conditionalFormatting sqref="H8:M15">
    <cfRule type="expression" dxfId="91" priority="3">
      <formula>MOD(ROW(H8),2)=0</formula>
    </cfRule>
  </conditionalFormatting>
  <conditionalFormatting sqref="M16:M32">
    <cfRule type="expression" dxfId="90" priority="2">
      <formula>MOD(ROW(M16),2)=0</formula>
    </cfRule>
  </conditionalFormatting>
  <conditionalFormatting sqref="M34:M35">
    <cfRule type="expression" dxfId="89" priority="10">
      <formula>MOD(ROW(M34),2)=0</formula>
    </cfRule>
  </conditionalFormatting>
  <pageMargins left="0.7" right="0.7" top="0.75" bottom="0.75" header="0.3" footer="0.3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2">
    <tabColor rgb="FFFFFF00"/>
  </sheetPr>
  <dimension ref="A1:O112"/>
  <sheetViews>
    <sheetView zoomScale="85" zoomScaleNormal="85" workbookViewId="0">
      <selection activeCell="I14" sqref="I14"/>
    </sheetView>
  </sheetViews>
  <sheetFormatPr defaultColWidth="9" defaultRowHeight="23.25" customHeight="1"/>
  <cols>
    <col min="1" max="1" width="5.33203125" style="1" customWidth="1"/>
    <col min="2" max="3" width="23.5546875" style="1" customWidth="1"/>
    <col min="4" max="4" width="17.5546875" style="1" customWidth="1"/>
    <col min="5" max="5" width="17.5546875" style="2" customWidth="1"/>
    <col min="6" max="6" width="16.6640625" style="2" customWidth="1"/>
    <col min="7" max="7" width="1" style="1" customWidth="1"/>
    <col min="8" max="8" width="4.44140625" style="1" customWidth="1"/>
    <col min="9" max="9" width="24.33203125" style="1" customWidth="1"/>
    <col min="10" max="10" width="23.6640625" style="1" customWidth="1"/>
    <col min="11" max="11" width="15.5546875" style="1" customWidth="1"/>
    <col min="12" max="12" width="17" style="1" customWidth="1"/>
    <col min="13" max="13" width="16.6640625" style="1" customWidth="1"/>
    <col min="14" max="14" width="9.5546875" style="1" customWidth="1"/>
    <col min="15" max="15" width="19.6640625" style="1" customWidth="1"/>
    <col min="16" max="16384" width="9" style="1"/>
  </cols>
  <sheetData>
    <row r="1" spans="1:15" ht="66" customHeight="1">
      <c r="A1" s="662" t="s">
        <v>288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tr">
        <f>LEFT(VLOOKUP("A*",ROSTER!V24:V70,1,0),4)</f>
        <v>A877</v>
      </c>
      <c r="C3" s="7"/>
      <c r="D3" s="8"/>
      <c r="E3" s="666">
        <f>ROSTER!V24</f>
        <v>46161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str">
        <f>INDEX(ROSTER!$B$25:$B$150,MATCH("*FM*",ROSTER!V$25:V$227,0),1)</f>
        <v>Nguyễn Thành Vũ</v>
      </c>
      <c r="D4" s="14" t="s">
        <v>258</v>
      </c>
      <c r="E4" s="15" t="str">
        <f>INDEX(ROSTER!$AL$25:$AL$211,MATCH(C4,ROSTER!$B$25:$B$150,0),1)</f>
        <v>0973339492</v>
      </c>
      <c r="F4" s="361" t="s">
        <v>259</v>
      </c>
      <c r="G4" s="16"/>
      <c r="H4" s="17"/>
      <c r="I4" s="18" t="s">
        <v>260</v>
      </c>
      <c r="J4" s="19" t="str">
        <f>INDEX(ROSTER!$B$25:$B$150,MATCH("*TE*",ROSTER!V$25:V$227,0),1)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5.6">
      <c r="A5" s="11"/>
      <c r="B5" s="18" t="s">
        <v>262</v>
      </c>
      <c r="C5" s="13" t="str">
        <f>INDEX(ROSTER!$B$25:$B$150,MATCH("*QC*",ROSTER!V$25:V$227,0),1)</f>
        <v>Võ Lục Nguyên Thông</v>
      </c>
      <c r="D5" s="20" t="s">
        <v>258</v>
      </c>
      <c r="E5" s="15" t="str">
        <f>INDEX(ROSTER!$AL$25:$AL$211,MATCH(C5,ROSTER!$B$25:$B$150,0),1)</f>
        <v>0909028666</v>
      </c>
      <c r="F5" s="21"/>
      <c r="G5" s="16"/>
      <c r="H5" s="17"/>
      <c r="I5" s="18" t="s">
        <v>263</v>
      </c>
      <c r="J5" s="19" t="str">
        <f>INDEX(ROSTER!$B$25:$B$150,MATCH("*PPC*",ROSTER!V$25:V$227,0),1)</f>
        <v>Trần Hoàng Nhung</v>
      </c>
      <c r="K5" s="20" t="s">
        <v>258</v>
      </c>
      <c r="L5" s="34" t="str">
        <f>INDEX(ROSTER!$AL$25:$AL$211,MATCH(J5,ROSTER!$B$25:$B$150,0),1)</f>
        <v>0906852989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4.1" customHeight="1">
      <c r="A7" s="26"/>
      <c r="B7" s="660" t="str">
        <f>$B$3&amp;"-ENG "</f>
        <v xml:space="preserve">A877-ENG </v>
      </c>
      <c r="C7" s="661"/>
      <c r="D7" s="27"/>
      <c r="E7" s="27"/>
      <c r="F7" s="28"/>
      <c r="G7" s="29"/>
      <c r="H7" s="26"/>
      <c r="I7" s="660" t="str">
        <f>$B$3&amp;"-ENG@16H "</f>
        <v xml:space="preserve">A877-ENG@16H </v>
      </c>
      <c r="J7" s="661"/>
      <c r="K7" s="34"/>
      <c r="L7" s="34"/>
      <c r="M7" s="34"/>
      <c r="O7" s="43" t="s">
        <v>261</v>
      </c>
    </row>
    <row r="8" spans="1:15" ht="14.4">
      <c r="A8" s="45">
        <f>IF(B8="","",ROW(A1))</f>
        <v>1</v>
      </c>
      <c r="B8" s="45" t="str" cm="1">
        <f t="array" ref="B8">IFERROR(INDEX(ROSTER!$B$24:$B$150,MATCH(1,INDEX(($B$7=ROSTER!V$24:V$94)*(COUNTIFS(B$7:B7,ROSTER!$B$24:$B$150)=0),0,1),0),1),"")</f>
        <v>Nguyễn Đức Tuân</v>
      </c>
      <c r="C8" s="45" t="str">
        <f>IFERROR(INDEX(ROSTER!$C$24:$C$150,MATCH($B8,ROSTER!$B$24:$B$150,0),1),"")</f>
        <v>VAE00732</v>
      </c>
      <c r="D8" s="45" t="str">
        <f>IFERROR(INDEX(ROSTER!$AK$23:$AK$134,MATCH($B8,ROSTER!$B$23:$B$150,0),1),"")</f>
        <v>B1 B787/ATR/A321</v>
      </c>
      <c r="E8" s="45" t="str">
        <f>IFERROR(INDEX(ROSTER!$AL$23:$AL$134,MATCH($B8,ROSTER!$B$23:$B$150,0),1),"")</f>
        <v>0979747380</v>
      </c>
      <c r="F8" s="45" t="s">
        <v>270</v>
      </c>
      <c r="G8" s="29"/>
      <c r="H8" s="45">
        <f>IF(I8="","",ROW(A1))</f>
        <v>1</v>
      </c>
      <c r="I8" s="45" t="str" cm="1">
        <f t="array" ref="I8">IFERROR(INDEX(ROSTER!$B$24:$B$150,MATCH(1,INDEX(($I$7=ROSTER!V$24:V$94)*(COUNTIFS(I$7:I7,ROSTER!$B$24:$B$150)=0),0,1),0),1),"")</f>
        <v>Đào Việt  Hải</v>
      </c>
      <c r="J8" s="45" t="str">
        <f>IFERROR(INDEX(ROSTER!$C$24:$C$150,MATCH($I8,ROSTER!$B$24:$B$150,0),1),"")</f>
        <v>VAE00708</v>
      </c>
      <c r="K8" s="45" t="str">
        <f>IFERROR(INDEX(ROSTER!$AK$23:$AK$134,MATCH($I8,ROSTER!$B$23:$B$150,0),1),"")</f>
        <v>B1 787</v>
      </c>
      <c r="L8" s="45" t="str">
        <f>IFERROR(INDEX(ROSTER!$AL$23:$AL$134,MATCH($I8,ROSTER!$B$23:$B$150,0),1),"")</f>
        <v>0908630644</v>
      </c>
      <c r="M8" s="45"/>
      <c r="O8" s="31" t="s">
        <v>270</v>
      </c>
    </row>
    <row r="9" spans="1:15" ht="14.85" customHeight="1">
      <c r="A9" s="45">
        <f t="shared" ref="A9:A25" si="0">IF(B9="","",ROW(A2))</f>
        <v>2</v>
      </c>
      <c r="B9" s="45" t="str" cm="1">
        <f t="array" ref="B9">IFERROR(INDEX(ROSTER!$B$24:$B$150,MATCH(1,INDEX(($B$7=ROSTER!V$24:V$94)*(COUNTIFS(B$7:B8,ROSTER!$B$24:$B$150)=0),0,1),0),1),"")</f>
        <v>Lộc Đức  Hiền</v>
      </c>
      <c r="C9" s="45" t="str">
        <f>IFERROR(INDEX(ROSTER!$C$24:$C$150,MATCH($B9,ROSTER!$B$24:$B$150,0),1),"")</f>
        <v>VAE02379</v>
      </c>
      <c r="D9" s="45" t="str">
        <f>IFERROR(INDEX(ROSTER!$AK$23:$AK$134,MATCH($B9,ROSTER!$B$23:$B$150,0),1),"")</f>
        <v>B1 787</v>
      </c>
      <c r="E9" s="45" t="str">
        <f>IFERROR(INDEX(ROSTER!$AL$23:$AL$134,MATCH($B9,ROSTER!$B$23:$B$150,0),1),"")</f>
        <v>0896961686</v>
      </c>
      <c r="F9" s="45"/>
      <c r="G9" s="29"/>
      <c r="H9" s="45">
        <f t="shared" ref="H9:H21" si="1">IF(I9="","",ROW(A2))</f>
        <v>2</v>
      </c>
      <c r="I9" s="45" t="str" cm="1">
        <f t="array" ref="I9">IFERROR(INDEX(ROSTER!$B$24:$B$150,MATCH(1,INDEX(($I$7=ROSTER!V$24:V$94)*(COUNTIFS(I$7:I8,ROSTER!$B$24:$B$150)=0),0,1),0),1),"")</f>
        <v>Hứa Quang Trung</v>
      </c>
      <c r="J9" s="45" t="str">
        <f>IFERROR(INDEX(ROSTER!$C$24:$C$150,MATCH($I9,ROSTER!$B$24:$B$150,0),1),"")</f>
        <v>VAE02481</v>
      </c>
      <c r="K9" s="45" t="str">
        <f>IFERROR(INDEX(ROSTER!$AK$23:$AK$134,MATCH($I9,ROSTER!$B$23:$B$150,0),1),"")</f>
        <v>B1 B787/A321</v>
      </c>
      <c r="L9" s="45" t="str">
        <f>IFERROR(INDEX(ROSTER!$AL$23:$AL$134,MATCH($I9,ROSTER!$B$23:$B$150,0),1),"")</f>
        <v>0937387889</v>
      </c>
      <c r="M9" s="45" t="s">
        <v>270</v>
      </c>
      <c r="O9" s="31" t="s">
        <v>271</v>
      </c>
    </row>
    <row r="10" spans="1:15" ht="14.85" customHeight="1">
      <c r="A10" s="45">
        <f t="shared" si="0"/>
        <v>3</v>
      </c>
      <c r="B10" s="45" t="str" cm="1">
        <f t="array" ref="B10">IFERROR(INDEX(ROSTER!$B$24:$B$150,MATCH(1,INDEX(($B$7=ROSTER!V$24:V$94)*(COUNTIFS(B$7:B9,ROSTER!$B$24:$B$150)=0),0,1),0),1),"")</f>
        <v>Dương Viết Trìu</v>
      </c>
      <c r="C10" s="45" t="str">
        <f>IFERROR(INDEX(ROSTER!$C$24:$C$150,MATCH($B10,ROSTER!$B$24:$B$150,0),1),"")</f>
        <v>VAE03250</v>
      </c>
      <c r="D10" s="45" t="str">
        <f>IFERROR(INDEX(ROSTER!$AK$23:$AK$134,MATCH($B10,ROSTER!$B$23:$B$150,0),1),"")</f>
        <v>B1 B787/A321</v>
      </c>
      <c r="E10" s="45" t="str">
        <f>IFERROR(INDEX(ROSTER!$AL$23:$AL$134,MATCH($B10,ROSTER!$B$23:$B$150,0),1),"")</f>
        <v>0983990518</v>
      </c>
      <c r="F10" s="45"/>
      <c r="G10" s="29"/>
      <c r="H10" s="45">
        <f t="shared" si="1"/>
        <v>3</v>
      </c>
      <c r="I10" s="45" t="str" cm="1">
        <f t="array" ref="I10">IFERROR(INDEX(ROSTER!$B$24:$B$150,MATCH(1,INDEX(($I$7=ROSTER!V$24:V$94)*(COUNTIFS(I$7:I9,ROSTER!$B$24:$B$150)=0),0,1),0),1),"")</f>
        <v>Nguyễn Anh Tuấn</v>
      </c>
      <c r="J10" s="45" t="str">
        <f>IFERROR(INDEX(ROSTER!$C$24:$C$150,MATCH($I10,ROSTER!$B$24:$B$150,0),1),"")</f>
        <v>VAE02373</v>
      </c>
      <c r="K10" s="45" t="str">
        <f>IFERROR(INDEX(ROSTER!$AK$23:$AK$134,MATCH($I10,ROSTER!$B$23:$B$150,0),1),"")</f>
        <v>QM 787</v>
      </c>
      <c r="L10" s="45" t="str">
        <f>IFERROR(INDEX(ROSTER!$AL$23:$AL$134,MATCH($I10,ROSTER!$B$23:$B$150,0),1),"")</f>
        <v>0988034352</v>
      </c>
      <c r="O10" s="31" t="s">
        <v>272</v>
      </c>
    </row>
    <row r="11" spans="1:15" ht="14.85" customHeight="1">
      <c r="A11" s="45">
        <f t="shared" si="0"/>
        <v>4</v>
      </c>
      <c r="B11" s="45" t="str" cm="1">
        <f t="array" ref="B11">IFERROR(INDEX(ROSTER!$B$24:$B$150,MATCH(1,INDEX(($B$7=ROSTER!V$24:V$94)*(COUNTIFS(B$7:B10,ROSTER!$B$24:$B$150)=0),0,1),0),1),"")</f>
        <v>Phạm Hồng Quân</v>
      </c>
      <c r="C11" s="45" t="str">
        <f>IFERROR(INDEX(ROSTER!$C$24:$C$150,MATCH($B11,ROSTER!$B$24:$B$150,0),1),"")</f>
        <v>VAE01301</v>
      </c>
      <c r="D11" s="45" t="str">
        <f>IFERROR(INDEX(ROSTER!$AK$23:$AK$134,MATCH($B11,ROSTER!$B$23:$B$150,0),1),"")</f>
        <v>B2 787</v>
      </c>
      <c r="E11" s="45" t="str">
        <f>IFERROR(INDEX(ROSTER!$AL$23:$AL$134,MATCH($B11,ROSTER!$B$23:$B$150,0),1),"")</f>
        <v>0983173064</v>
      </c>
      <c r="F11" s="44" t="s">
        <v>309</v>
      </c>
      <c r="G11" s="29"/>
      <c r="H11" s="45">
        <f t="shared" si="1"/>
        <v>4</v>
      </c>
      <c r="I11" s="45" t="str" cm="1">
        <f t="array" ref="I11">IFERROR(INDEX(ROSTER!$B$24:$B$150,MATCH(1,INDEX(($I$7=ROSTER!V$24:V$94)*(COUNTIFS(I$7:I10,ROSTER!$B$24:$B$150)=0),0,1),0),1),"")</f>
        <v>Nguyễn Văn Thái</v>
      </c>
      <c r="J11" s="45" t="str">
        <f>IFERROR(INDEX(ROSTER!$C$24:$C$150,MATCH($I11,ROSTER!$B$24:$B$150,0),1),"")</f>
        <v>VAE03591</v>
      </c>
      <c r="K11" s="45" t="str">
        <f>IFERROR(INDEX(ROSTER!$AK$23:$AK$134,MATCH($I11,ROSTER!$B$23:$B$150,0),1),"")</f>
        <v>QM PP</v>
      </c>
      <c r="L11" s="45" t="str">
        <f>IFERROR(INDEX(ROSTER!$AL$23:$AL$134,MATCH($I11,ROSTER!$B$23:$B$150,0),1),"")</f>
        <v>0938235487</v>
      </c>
      <c r="M11" s="44"/>
      <c r="O11" s="31" t="s">
        <v>273</v>
      </c>
    </row>
    <row r="12" spans="1:15" ht="14.85" customHeight="1">
      <c r="A12" s="45">
        <f t="shared" si="0"/>
        <v>5</v>
      </c>
      <c r="B12" s="45" t="str" cm="1">
        <f t="array" ref="B12">IFERROR(INDEX(ROSTER!$B$24:$B$150,MATCH(1,INDEX(($B$7=ROSTER!V$24:V$94)*(COUNTIFS(B$7:B11,ROSTER!$B$24:$B$150)=0),0,1),0),1),"")</f>
        <v>Võ Tiến Dũng</v>
      </c>
      <c r="C12" s="45" t="str">
        <f>IFERROR(INDEX(ROSTER!$C$24:$C$150,MATCH($B12,ROSTER!$B$24:$B$150,0),1),"")</f>
        <v>VAE00749</v>
      </c>
      <c r="D12" s="45" t="str">
        <f>IFERROR(INDEX(ROSTER!$AK$23:$AK$134,MATCH($B12,ROSTER!$B$23:$B$150,0),1),"")</f>
        <v>QM 787</v>
      </c>
      <c r="E12" s="45" t="str">
        <f>IFERROR(INDEX(ROSTER!$AL$23:$AL$134,MATCH($B12,ROSTER!$B$23:$B$150,0),1),"")</f>
        <v>0375121297</v>
      </c>
      <c r="F12" s="45" t="s">
        <v>274</v>
      </c>
      <c r="G12" s="29"/>
      <c r="H12" s="45">
        <f t="shared" si="1"/>
        <v>5</v>
      </c>
      <c r="I12" s="45" t="str" cm="1">
        <f t="array" ref="I12">IFERROR(INDEX(ROSTER!$B$24:$B$150,MATCH(1,INDEX(($I$7=ROSTER!V$24:V$94)*(COUNTIFS(I$7:I11,ROSTER!$B$24:$B$150)=0),0,1),0),1),"")</f>
        <v>Nguyễn Phan Hoàng Long</v>
      </c>
      <c r="J12" s="45" t="str">
        <f>IFERROR(INDEX(ROSTER!$C$24:$C$150,MATCH($I12,ROSTER!$B$24:$B$150,0),1),"")</f>
        <v>VAE03596</v>
      </c>
      <c r="K12" s="45" t="str">
        <f>IFERROR(INDEX(ROSTER!$AK$23:$AK$134,MATCH($I12,ROSTER!$B$23:$B$150,0),1),"")</f>
        <v>QM AF</v>
      </c>
      <c r="L12" s="45" t="str">
        <f>IFERROR(INDEX(ROSTER!$AL$23:$AL$134,MATCH($I12,ROSTER!$B$23:$B$150,0),1),"")</f>
        <v>0967103203</v>
      </c>
      <c r="M12" s="44"/>
      <c r="O12" s="31"/>
    </row>
    <row r="13" spans="1:15" ht="14.85" customHeight="1">
      <c r="A13" s="45">
        <f t="shared" si="0"/>
        <v>6</v>
      </c>
      <c r="B13" s="45" t="str" cm="1">
        <f t="array" ref="B13">IFERROR(INDEX(ROSTER!$B$24:$B$150,MATCH(1,INDEX(($B$7=ROSTER!V$24:V$94)*(COUNTIFS(B$7:B12,ROSTER!$B$24:$B$150)=0),0,1),0),1),"")</f>
        <v>Phạm Minh Tuấn</v>
      </c>
      <c r="C13" s="45" t="str">
        <f>IFERROR(INDEX(ROSTER!$C$24:$C$150,MATCH($B13,ROSTER!$B$24:$B$150,0),1),"")</f>
        <v>VAE00763</v>
      </c>
      <c r="D13" s="45" t="str">
        <f>IFERROR(INDEX(ROSTER!$AK$23:$AK$134,MATCH($B13,ROSTER!$B$23:$B$150,0),1),"")</f>
        <v>QM 787</v>
      </c>
      <c r="E13" s="45" t="str">
        <f>IFERROR(INDEX(ROSTER!$AL$23:$AL$134,MATCH($B13,ROSTER!$B$23:$B$150,0),1),"")</f>
        <v>0903128278</v>
      </c>
      <c r="F13" s="44" t="s">
        <v>309</v>
      </c>
      <c r="G13" s="29"/>
      <c r="H13" s="45">
        <f t="shared" si="1"/>
        <v>6</v>
      </c>
      <c r="I13" s="45" t="str" cm="1">
        <f t="array" ref="I13">IFERROR(INDEX(ROSTER!$B$24:$B$150,MATCH(1,INDEX(($I$7=ROSTER!V$24:V$94)*(COUNTIFS(I$7:I12,ROSTER!$B$24:$B$150)=0),0,1),0),1),"")</f>
        <v>Nguyễn Ngọc Đức</v>
      </c>
      <c r="J13" s="45" t="str">
        <f>IFERROR(INDEX(ROSTER!$C$24:$C$150,MATCH($I13,ROSTER!$B$24:$B$150,0),1),"")</f>
        <v>VAE04023</v>
      </c>
      <c r="K13" s="45" t="str">
        <f>IFERROR(INDEX(ROSTER!$AK$23:$AK$134,MATCH($I13,ROSTER!$B$23:$B$150,0),1),"")</f>
        <v>MECH</v>
      </c>
      <c r="L13" s="45" t="str">
        <f>IFERROR(INDEX(ROSTER!$AL$23:$AL$134,MATCH($I13,ROSTER!$B$23:$B$150,0),1),"")</f>
        <v>0825070997</v>
      </c>
      <c r="M13" s="44"/>
      <c r="O13" s="31"/>
    </row>
    <row r="14" spans="1:15" ht="14.85" customHeight="1">
      <c r="A14" s="45">
        <f t="shared" si="0"/>
        <v>7</v>
      </c>
      <c r="B14" s="45" t="str" cm="1">
        <f t="array" ref="B14">IFERROR(INDEX(ROSTER!$B$24:$B$150,MATCH(1,INDEX(($B$7=ROSTER!V$24:V$94)*(COUNTIFS(B$7:B13,ROSTER!$B$24:$B$150)=0),0,1),0),1),"")</f>
        <v>Lê Hà Vinh</v>
      </c>
      <c r="C14" s="45" t="str">
        <f>IFERROR(INDEX(ROSTER!$C$24:$C$150,MATCH($B14,ROSTER!$B$24:$B$150,0),1),"")</f>
        <v>VAE03603</v>
      </c>
      <c r="D14" s="45" t="str">
        <f>IFERROR(INDEX(ROSTER!$AK$23:$AK$134,MATCH($B14,ROSTER!$B$23:$B$150,0),1),"")</f>
        <v>QM PP</v>
      </c>
      <c r="E14" s="45" t="str">
        <f>IFERROR(INDEX(ROSTER!$AL$23:$AL$134,MATCH($B14,ROSTER!$B$23:$B$150,0),1),"")</f>
        <v>0963322827</v>
      </c>
      <c r="F14" s="45"/>
      <c r="G14" s="29"/>
      <c r="H14" s="45">
        <f t="shared" si="1"/>
        <v>7</v>
      </c>
      <c r="I14" s="45" t="str" cm="1">
        <f t="array" ref="I14">IFERROR(INDEX(ROSTER!$B$24:$B$150,MATCH(1,INDEX(($I$7=ROSTER!V$24:V$94)*(COUNTIFS(I$7:I13,ROSTER!$B$24:$B$150)=0),0,1),0),1),"")</f>
        <v>Nguyễn An Bình</v>
      </c>
      <c r="J14" s="45" t="str">
        <f>IFERROR(INDEX(ROSTER!$C$24:$C$150,MATCH($I14,ROSTER!$B$24:$B$150,0),1),"")</f>
        <v>VAE04051</v>
      </c>
      <c r="K14" s="45" t="str">
        <f>IFERROR(INDEX(ROSTER!$AK$23:$AK$134,MATCH($I14,ROSTER!$B$23:$B$150,0),1),"")</f>
        <v>MECH</v>
      </c>
      <c r="L14" s="45" t="str">
        <f>IFERROR(INDEX(ROSTER!$AL$23:$AL$134,MATCH($I14,ROSTER!$B$23:$B$150,0),1),"")</f>
        <v>0852188678</v>
      </c>
      <c r="M14" s="45"/>
      <c r="O14" s="31"/>
    </row>
    <row r="15" spans="1:15" ht="14.85" customHeight="1">
      <c r="A15" s="45">
        <f t="shared" si="0"/>
        <v>8</v>
      </c>
      <c r="B15" s="45" t="str" cm="1">
        <f t="array" ref="B15">IFERROR(INDEX(ROSTER!$B$24:$B$150,MATCH(1,INDEX(($B$7=ROSTER!V$24:V$94)*(COUNTIFS(B$7:B14,ROSTER!$B$24:$B$150)=0),0,1),0),1),"")</f>
        <v>Vũ Tuấn Tú</v>
      </c>
      <c r="C15" s="45" t="str">
        <f>IFERROR(INDEX(ROSTER!$C$24:$C$150,MATCH($B15,ROSTER!$B$24:$B$150,0),1),"")</f>
        <v>VAE03602</v>
      </c>
      <c r="D15" s="45" t="str">
        <f>IFERROR(INDEX(ROSTER!$AK$23:$AK$134,MATCH($B15,ROSTER!$B$23:$B$150,0),1),"")</f>
        <v>QM AF</v>
      </c>
      <c r="E15" s="45" t="str">
        <f>IFERROR(INDEX(ROSTER!$AL$23:$AL$134,MATCH($B15,ROSTER!$B$23:$B$150,0),1),"")</f>
        <v>0774768007</v>
      </c>
      <c r="F15" s="45"/>
      <c r="G15" s="29"/>
      <c r="H15" s="45">
        <f t="shared" si="1"/>
        <v>8</v>
      </c>
      <c r="I15" s="45" t="str" cm="1">
        <f t="array" ref="I15">IFERROR(INDEX(ROSTER!$B$24:$B$150,MATCH(1,INDEX(($I$7=ROSTER!V$24:V$94)*(COUNTIFS(I$7:I14,ROSTER!$B$24:$B$150)=0),0,1),0),1),"")</f>
        <v>Trương Vũ Chung</v>
      </c>
      <c r="J15" s="45" t="str">
        <f>IFERROR(INDEX(ROSTER!$C$24:$C$150,MATCH($I15,ROSTER!$B$24:$B$150,0),1),"")</f>
        <v>VAE04026</v>
      </c>
      <c r="K15" s="45" t="str">
        <f>IFERROR(INDEX(ROSTER!$AK$23:$AK$134,MATCH($I15,ROSTER!$B$23:$B$150,0),1),"")</f>
        <v>MECH</v>
      </c>
      <c r="L15" s="45" t="str">
        <f>IFERROR(INDEX(ROSTER!$AL$23:$AL$134,MATCH($I15,ROSTER!$B$23:$B$150,0),1),"")</f>
        <v>0394163748</v>
      </c>
      <c r="M15" s="44" t="s">
        <v>309</v>
      </c>
      <c r="O15" s="31"/>
    </row>
    <row r="16" spans="1:15" ht="14.85" customHeight="1">
      <c r="A16" s="45">
        <f t="shared" si="0"/>
        <v>9</v>
      </c>
      <c r="B16" s="45" t="str" cm="1">
        <f t="array" ref="B16">IFERROR(INDEX(ROSTER!$B$24:$B$150,MATCH(1,INDEX(($B$7=ROSTER!V$24:V$94)*(COUNTIFS(B$7:B15,ROSTER!$B$24:$B$150)=0),0,1),0),1),"")</f>
        <v>Nguyễn Thành Trung</v>
      </c>
      <c r="C16" s="45" t="str">
        <f>IFERROR(INDEX(ROSTER!$C$24:$C$150,MATCH($B16,ROSTER!$B$24:$B$150,0),1),"")</f>
        <v>VAE04031</v>
      </c>
      <c r="D16" s="45" t="str">
        <f>IFERROR(INDEX(ROSTER!$AK$23:$AK$134,MATCH($B16,ROSTER!$B$23:$B$150,0),1),"")</f>
        <v>MECH</v>
      </c>
      <c r="E16" s="45" t="str">
        <f>IFERROR(INDEX(ROSTER!$AL$23:$AL$134,MATCH($B16,ROSTER!$B$23:$B$150,0),1),"")</f>
        <v>0962516841</v>
      </c>
      <c r="F16" s="45"/>
      <c r="G16" s="29"/>
      <c r="H16" s="45">
        <f t="shared" si="1"/>
        <v>9</v>
      </c>
      <c r="I16" s="45" t="str" cm="1">
        <f t="array" ref="I16">IFERROR(INDEX(ROSTER!$B$24:$B$150,MATCH(1,INDEX(($I$7=ROSTER!V$24:V$94)*(COUNTIFS(I$7:I15,ROSTER!$B$24:$B$150)=0),0,1),0),1),"")</f>
        <v>Nguyễn Hữu Thắng</v>
      </c>
      <c r="J16" s="45" t="str">
        <f>IFERROR(INDEX(ROSTER!$C$24:$C$150,MATCH($I16,ROSTER!$B$24:$B$150,0),1),"")</f>
        <v>VAE03620</v>
      </c>
      <c r="K16" s="45" t="str">
        <f>IFERROR(INDEX(ROSTER!$AK$23:$AK$134,MATCH($I16,ROSTER!$B$23:$B$150,0),1),"")</f>
        <v>EA 787/321</v>
      </c>
      <c r="L16" s="45" t="str">
        <f>IFERROR(INDEX(ROSTER!$AL$23:$AL$134,MATCH($I16,ROSTER!$B$23:$B$150,0),1),"")</f>
        <v>0865855733</v>
      </c>
      <c r="M16" s="45" t="s">
        <v>274</v>
      </c>
      <c r="O16" s="31"/>
    </row>
    <row r="17" spans="1:15" ht="14.85" customHeight="1">
      <c r="A17" s="45">
        <f t="shared" si="0"/>
        <v>10</v>
      </c>
      <c r="B17" s="45" t="str" cm="1">
        <f t="array" ref="B17">IFERROR(INDEX(ROSTER!$B$24:$B$150,MATCH(1,INDEX(($B$7=ROSTER!V$24:V$94)*(COUNTIFS(B$7:B16,ROSTER!$B$24:$B$150)=0),0,1),0),1),"")</f>
        <v>Nguyễn Duy Khang</v>
      </c>
      <c r="C17" s="45" t="str">
        <f>IFERROR(INDEX(ROSTER!$C$24:$C$150,MATCH($B17,ROSTER!$B$24:$B$150,0),1),"")</f>
        <v>VAE03607</v>
      </c>
      <c r="D17" s="45" t="str">
        <f>IFERROR(INDEX(ROSTER!$AK$23:$AK$134,MATCH($B17,ROSTER!$B$23:$B$150,0),1),"")</f>
        <v>QM AF</v>
      </c>
      <c r="E17" s="45" t="str">
        <f>IFERROR(INDEX(ROSTER!$AL$23:$AL$134,MATCH($B17,ROSTER!$B$23:$B$150,0),1),"")</f>
        <v>0935594624</v>
      </c>
      <c r="F17" s="34"/>
      <c r="G17" s="29"/>
      <c r="H17" s="45">
        <f t="shared" si="1"/>
        <v>10</v>
      </c>
      <c r="I17" s="45" t="str" cm="1">
        <f t="array" ref="I17">IFERROR(INDEX(ROSTER!$B$24:$B$150,MATCH(1,INDEX(($I$7=ROSTER!V$24:V$94)*(COUNTIFS(I$7:I16,ROSTER!$B$24:$B$150)=0),0,1),0),1),"")</f>
        <v>Lê Phước Thanh</v>
      </c>
      <c r="J17" s="45" t="str">
        <f>IFERROR(INDEX(ROSTER!$C$24:$C$150,MATCH($I17,ROSTER!$B$24:$B$150,0),1),"")</f>
        <v>VAE02598</v>
      </c>
      <c r="K17" s="45" t="str">
        <f>IFERROR(INDEX(ROSTER!$AK$23:$AK$134,MATCH($I17,ROSTER!$B$23:$B$150,0),1),"")</f>
        <v>MECH</v>
      </c>
      <c r="L17" s="45">
        <f>IFERROR(INDEX(ROSTER!$AL$23:$AL$134,MATCH($I17,ROSTER!$B$23:$B$150,0),1),"")</f>
        <v>0</v>
      </c>
      <c r="M17" s="44" t="s">
        <v>309</v>
      </c>
      <c r="O17" s="31"/>
    </row>
    <row r="18" spans="1:15" ht="14.85" customHeight="1">
      <c r="A18" s="45">
        <f t="shared" si="0"/>
        <v>11</v>
      </c>
      <c r="B18" s="45" t="str" cm="1">
        <f t="array" ref="B18">IFERROR(INDEX(ROSTER!$B$24:$B$150,MATCH(1,INDEX(($B$7=ROSTER!V$24:V$94)*(COUNTIFS(B$7:B17,ROSTER!$B$24:$B$150)=0),0,1),0),1),"")</f>
        <v>Đinh Vương Anh Thông</v>
      </c>
      <c r="C18" s="45" t="str">
        <f>IFERROR(INDEX(ROSTER!$C$24:$C$150,MATCH($B18,ROSTER!$B$24:$B$150,0),1),"")</f>
        <v>VAE03590</v>
      </c>
      <c r="D18" s="45" t="str">
        <f>IFERROR(INDEX(ROSTER!$AK$23:$AK$134,MATCH($B18,ROSTER!$B$23:$B$150,0),1),"")</f>
        <v>EA 787/321</v>
      </c>
      <c r="E18" s="45" t="str">
        <f>IFERROR(INDEX(ROSTER!$AL$23:$AL$134,MATCH($B18,ROSTER!$B$23:$B$150,0),1),"")</f>
        <v>0943213677</v>
      </c>
      <c r="F18" s="45" t="s">
        <v>270</v>
      </c>
      <c r="G18" s="29"/>
      <c r="H18" s="45">
        <f t="shared" si="1"/>
        <v>11</v>
      </c>
      <c r="I18" s="45" t="str" cm="1">
        <f t="array" ref="I18">IFERROR(INDEX(ROSTER!$B$24:$B$150,MATCH(1,INDEX(($I$7=ROSTER!V$24:V$94)*(COUNTIFS(I$7:I17,ROSTER!$B$24:$B$150)=0),0,1),0),1),"")</f>
        <v>Phạm Xuân Tùng</v>
      </c>
      <c r="J18" s="45" t="str">
        <f>IFERROR(INDEX(ROSTER!$C$24:$C$150,MATCH($I18,ROSTER!$B$24:$B$150,0),1),"")</f>
        <v>VAE04204</v>
      </c>
      <c r="K18" s="45" t="str">
        <f>IFERROR(INDEX(ROSTER!$AK$23:$AK$134,MATCH($I18,ROSTER!$B$23:$B$150,0),1),"")</f>
        <v>MECH</v>
      </c>
      <c r="L18" s="45" t="str">
        <f>IFERROR(INDEX(ROSTER!$AL$23:$AL$134,MATCH($I18,ROSTER!$B$23:$B$150,0),1),"")</f>
        <v>0328230801</v>
      </c>
      <c r="M18" s="44" t="s">
        <v>309</v>
      </c>
      <c r="O18" s="31"/>
    </row>
    <row r="19" spans="1:15" ht="14.85" customHeight="1">
      <c r="A19" s="45">
        <f t="shared" si="0"/>
        <v>12</v>
      </c>
      <c r="B19" s="45" t="str" cm="1">
        <f t="array" ref="B19">IFERROR(INDEX(ROSTER!$B$24:$B$150,MATCH(1,INDEX(($B$7=ROSTER!V$24:V$94)*(COUNTIFS(B$7:B18,ROSTER!$B$24:$B$150)=0),0,1),0),1),"")</f>
        <v>Nguyễn Hữu Hoàng</v>
      </c>
      <c r="C19" s="45" t="str">
        <f>IFERROR(INDEX(ROSTER!$C$24:$C$150,MATCH($B19,ROSTER!$B$24:$B$150,0),1),"")</f>
        <v>VAE03618</v>
      </c>
      <c r="D19" s="45" t="str">
        <f>IFERROR(INDEX(ROSTER!$AK$23:$AK$134,MATCH($B19,ROSTER!$B$23:$B$150,0),1),"")</f>
        <v>EA 787/321</v>
      </c>
      <c r="E19" s="45" t="str">
        <f>IFERROR(INDEX(ROSTER!$AL$23:$AL$134,MATCH($B19,ROSTER!$B$23:$B$150,0),1),"")</f>
        <v>0937919456</v>
      </c>
      <c r="F19" s="45" t="s">
        <v>274</v>
      </c>
      <c r="G19" s="29"/>
      <c r="H19" s="45">
        <f t="shared" si="1"/>
        <v>12</v>
      </c>
      <c r="I19" s="45" t="str" cm="1">
        <f t="array" ref="I19">IFERROR(INDEX(ROSTER!$B$24:$B$150,MATCH(1,INDEX(($I$7=ROSTER!V$24:V$94)*(COUNTIFS(I$7:I18,ROSTER!$B$24:$B$150)=0),0,1),0),1),"")</f>
        <v>Hồ Zy Đan</v>
      </c>
      <c r="J19" s="45" t="str">
        <f>IFERROR(INDEX(ROSTER!$C$24:$C$150,MATCH($I19,ROSTER!$B$24:$B$150,0),1),"")</f>
        <v>VAE04209</v>
      </c>
      <c r="K19" s="45" t="str">
        <f>IFERROR(INDEX(ROSTER!$AK$23:$AK$134,MATCH($I19,ROSTER!$B$23:$B$150,0),1),"")</f>
        <v>MECH</v>
      </c>
      <c r="L19" s="45" t="str">
        <f>IFERROR(INDEX(ROSTER!$AL$23:$AL$134,MATCH($I19,ROSTER!$B$23:$B$150,0),1),"")</f>
        <v>0348081971</v>
      </c>
      <c r="M19" s="45" t="s">
        <v>274</v>
      </c>
      <c r="O19" s="31"/>
    </row>
    <row r="20" spans="1:15" ht="14.85" customHeight="1">
      <c r="A20" s="45">
        <f t="shared" si="0"/>
        <v>13</v>
      </c>
      <c r="B20" s="45" t="str" cm="1">
        <f t="array" ref="B20">IFERROR(INDEX(ROSTER!$B$24:$B$150,MATCH(1,INDEX(($B$7=ROSTER!V$24:V$94)*(COUNTIFS(B$7:B19,ROSTER!$B$24:$B$150)=0),0,1),0),1),"")</f>
        <v>Lê Trần Thiên Cương</v>
      </c>
      <c r="C20" s="45" t="str">
        <f>IFERROR(INDEX(ROSTER!$C$24:$C$150,MATCH($B20,ROSTER!$B$24:$B$150,0),1),"")</f>
        <v>VAE04203</v>
      </c>
      <c r="D20" s="45" t="str">
        <f>IFERROR(INDEX(ROSTER!$AK$23:$AK$134,MATCH($B20,ROSTER!$B$23:$B$150,0),1),"")</f>
        <v>MECH</v>
      </c>
      <c r="E20" s="45" t="str">
        <f>IFERROR(INDEX(ROSTER!$AL$23:$AL$134,MATCH($B20,ROSTER!$B$23:$B$150,0),1),"")</f>
        <v>0867773318</v>
      </c>
      <c r="F20" s="44" t="s">
        <v>309</v>
      </c>
      <c r="G20" s="29"/>
      <c r="H20" s="45">
        <f t="shared" si="1"/>
        <v>13</v>
      </c>
      <c r="I20" s="45" t="str" cm="1">
        <f t="array" ref="I20">IFERROR(INDEX(ROSTER!$B$24:$B$150,MATCH(1,INDEX(($I$7=ROSTER!V$24:V$94)*(COUNTIFS(I$7:I19,ROSTER!$B$24:$B$150)=0),0,1),0),1),"")</f>
        <v>Thân Minh Nguyên</v>
      </c>
      <c r="J20" s="45" t="str">
        <f>IFERROR(INDEX(ROSTER!$C$24:$C$150,MATCH($I20,ROSTER!$B$24:$B$150,0),1),"")</f>
        <v>VAE04211</v>
      </c>
      <c r="K20" s="45" t="str">
        <f>IFERROR(INDEX(ROSTER!$AK$23:$AK$134,MATCH($I20,ROSTER!$B$23:$B$150,0),1),"")</f>
        <v>MECH</v>
      </c>
      <c r="L20" s="45" t="str">
        <f>IFERROR(INDEX(ROSTER!$AL$23:$AL$134,MATCH($I20,ROSTER!$B$23:$B$150,0),1),"")</f>
        <v>0366492128</v>
      </c>
      <c r="M20" s="44" t="s">
        <v>309</v>
      </c>
      <c r="O20" s="31"/>
    </row>
    <row r="21" spans="1:15" ht="14.85" customHeight="1">
      <c r="A21" s="45">
        <f t="shared" si="0"/>
        <v>14</v>
      </c>
      <c r="B21" s="45" t="str" cm="1">
        <f t="array" ref="B21">IFERROR(INDEX(ROSTER!$B$24:$B$150,MATCH(1,INDEX(($B$7=ROSTER!V$24:V$94)*(COUNTIFS(B$7:B20,ROSTER!$B$24:$B$150)=0),0,1),0),1),"")</f>
        <v>Hồ Hoàng Chung</v>
      </c>
      <c r="C21" s="45" t="str">
        <f>IFERROR(INDEX(ROSTER!$C$24:$C$150,MATCH($B21,ROSTER!$B$24:$B$150,0),1),"")</f>
        <v>VAE04245</v>
      </c>
      <c r="D21" s="45" t="str">
        <f>IFERROR(INDEX(ROSTER!$AK$23:$AK$134,MATCH($B21,ROSTER!$B$23:$B$150,0),1),"")</f>
        <v>MECH</v>
      </c>
      <c r="E21" s="45" t="str">
        <f>IFERROR(INDEX(ROSTER!$AL$23:$AL$134,MATCH($B21,ROSTER!$B$23:$B$150,0),1),"")</f>
        <v>0912677545</v>
      </c>
      <c r="F21" s="45"/>
      <c r="G21" s="29"/>
      <c r="H21" s="45">
        <f t="shared" si="1"/>
        <v>14</v>
      </c>
      <c r="I21" s="45" t="str" cm="1">
        <f t="array" ref="I21">IFERROR(INDEX(ROSTER!$B$24:$B$150,MATCH(1,INDEX(($I$7=ROSTER!V$24:V$94)*(COUNTIFS(I$7:I20,ROSTER!$B$24:$B$150)=0),0,1),0),1),"")</f>
        <v>Nguyễn Quang Trung</v>
      </c>
      <c r="J21" s="45" t="str">
        <f>IFERROR(INDEX(ROSTER!$C$24:$C$150,MATCH($I21,ROSTER!$B$24:$B$150,0),1),"")</f>
        <v>VAE02458</v>
      </c>
      <c r="K21" s="45">
        <f>IFERROR(INDEX(ROSTER!$AK$23:$AK$134,MATCH($I21,ROSTER!$B$23:$B$150,0),1),"")</f>
        <v>0</v>
      </c>
      <c r="L21" s="45">
        <f>IFERROR(INDEX(ROSTER!$AL$23:$AL$134,MATCH($I21,ROSTER!$B$23:$B$150,0),1),"")</f>
        <v>0</v>
      </c>
      <c r="M21" s="44"/>
      <c r="O21" s="31"/>
    </row>
    <row r="22" spans="1:15" ht="14.85" customHeight="1">
      <c r="A22" s="45">
        <f t="shared" si="0"/>
        <v>15</v>
      </c>
      <c r="B22" s="45" t="str" cm="1">
        <f t="array" ref="B22">IFERROR(INDEX(ROSTER!$B$24:$B$150,MATCH(1,INDEX(($B$7=ROSTER!V$24:V$94)*(COUNTIFS(B$7:B21,ROSTER!$B$24:$B$150)=0),0,1),0),1),"")</f>
        <v>Ngô Minh Tuấn</v>
      </c>
      <c r="C22" s="45" t="str">
        <f>IFERROR(INDEX(ROSTER!$C$24:$C$150,MATCH($B22,ROSTER!$B$24:$B$150,0),1),"")</f>
        <v>VAE04255</v>
      </c>
      <c r="D22" s="45" t="str">
        <f>IFERROR(INDEX(ROSTER!$AK$23:$AK$134,MATCH($B22,ROSTER!$B$23:$B$150,0),1),"")</f>
        <v>MECH</v>
      </c>
      <c r="E22" s="45" t="str">
        <f>IFERROR(INDEX(ROSTER!$AL$23:$AL$134,MATCH($B22,ROSTER!$B$23:$B$150,0),1),"")</f>
        <v>0376455036</v>
      </c>
      <c r="F22" s="44"/>
      <c r="G22" s="29"/>
      <c r="O22" s="31"/>
    </row>
    <row r="23" spans="1:15" ht="17.399999999999999" customHeight="1">
      <c r="A23" s="45">
        <f t="shared" si="0"/>
        <v>16</v>
      </c>
      <c r="B23" s="45" t="str" cm="1">
        <f t="array" ref="B23">IFERROR(INDEX(ROSTER!$B$24:$B$150,MATCH(1,INDEX(($B$7=ROSTER!V$24:V$94)*(COUNTIFS(B$7:B22,ROSTER!$B$24:$B$150)=0),0,1),0),1),"")</f>
        <v>Lê Võ Trường Nhựt</v>
      </c>
      <c r="C23" s="45" t="str">
        <f>IFERROR(INDEX(ROSTER!$C$24:$C$150,MATCH($B23,ROSTER!$B$24:$B$150,0),1),"")</f>
        <v>VAE04254</v>
      </c>
      <c r="D23" s="45" t="str">
        <f>IFERROR(INDEX(ROSTER!$AK$23:$AK$134,MATCH($B23,ROSTER!$B$23:$B$150,0),1),"")</f>
        <v>MECH</v>
      </c>
      <c r="E23" s="45" t="str">
        <f>IFERROR(INDEX(ROSTER!$AL$23:$AL$134,MATCH($B23,ROSTER!$B$23:$B$150,0),1),"")</f>
        <v>0784052950</v>
      </c>
      <c r="F23" s="44"/>
      <c r="G23" s="29"/>
      <c r="O23" s="31"/>
    </row>
    <row r="24" spans="1:15" ht="14.85" customHeight="1">
      <c r="A24" s="45">
        <f t="shared" si="0"/>
        <v>17</v>
      </c>
      <c r="B24" s="45" t="str" cm="1">
        <f t="array" ref="B24">IFERROR(INDEX(ROSTER!$B$24:$B$150,MATCH(1,INDEX(($B$7=ROSTER!V$24:V$94)*(COUNTIFS(B$7:B23,ROSTER!$B$24:$B$150)=0),0,1),0),1),"")</f>
        <v>Nguyễn Hoàng Nhật</v>
      </c>
      <c r="C24" s="45" t="str">
        <f>IFERROR(INDEX(ROSTER!$C$24:$C$150,MATCH($B24,ROSTER!$B$24:$B$150,0),1),"")</f>
        <v>VAE04247</v>
      </c>
      <c r="D24" s="45" t="str">
        <f>IFERROR(INDEX(ROSTER!$AK$23:$AK$134,MATCH($B24,ROSTER!$B$23:$B$150,0),1),"")</f>
        <v>MECH</v>
      </c>
      <c r="E24" s="45" t="str">
        <f>IFERROR(INDEX(ROSTER!$AL$23:$AL$134,MATCH($B24,ROSTER!$B$23:$B$150,0),1),"")</f>
        <v>0326807523</v>
      </c>
      <c r="F24" s="44"/>
      <c r="G24" s="29"/>
      <c r="O24" s="31"/>
    </row>
    <row r="25" spans="1:15" ht="14.85" customHeight="1">
      <c r="A25" s="45">
        <f t="shared" si="0"/>
        <v>18</v>
      </c>
      <c r="B25" s="45" t="str" cm="1">
        <f t="array" ref="B25">IFERROR(INDEX(ROSTER!$B$24:$B$150,MATCH(1,INDEX(($B$7=ROSTER!V$24:V$94)*(COUNTIFS(B$7:B24,ROSTER!$B$24:$B$150)=0),0,1),0),1),"")</f>
        <v>Nguyễn Trọng Phúc</v>
      </c>
      <c r="C25" s="45" t="str">
        <f>IFERROR(INDEX(ROSTER!$C$24:$C$150,MATCH($B25,ROSTER!$B$24:$B$150,0),1),"")</f>
        <v>SVTT</v>
      </c>
      <c r="D25" s="45">
        <f>IFERROR(INDEX(ROSTER!$AK$23:$AK$134,MATCH($B25,ROSTER!$B$23:$B$150,0),1),"")</f>
        <v>0</v>
      </c>
      <c r="E25" s="45">
        <f>IFERROR(INDEX(ROSTER!$AL$23:$AL$134,MATCH($B25,ROSTER!$B$23:$B$150,0),1),"")</f>
        <v>0</v>
      </c>
      <c r="F25" s="44"/>
      <c r="G25" s="29"/>
      <c r="O25" s="31"/>
    </row>
    <row r="26" spans="1:15" ht="14.85" customHeight="1">
      <c r="E26" s="1"/>
      <c r="F26" s="1"/>
      <c r="O26" s="31"/>
    </row>
    <row r="27" spans="1:15" ht="14.85" customHeight="1">
      <c r="E27" s="1"/>
      <c r="F27" s="1"/>
      <c r="O27" s="31"/>
    </row>
    <row r="28" spans="1:15" ht="14.85" customHeight="1">
      <c r="E28" s="1"/>
      <c r="F28" s="1"/>
      <c r="O28" s="31"/>
    </row>
    <row r="29" spans="1:15" ht="14.85" customHeight="1">
      <c r="E29" s="1"/>
      <c r="F29" s="1"/>
      <c r="O29" s="31"/>
    </row>
    <row r="30" spans="1:15" ht="14.85" customHeight="1">
      <c r="E30" s="1"/>
      <c r="F30" s="1"/>
      <c r="O30" s="31"/>
    </row>
    <row r="31" spans="1:15" ht="14.85" customHeight="1">
      <c r="E31" s="1"/>
      <c r="F31" s="1"/>
      <c r="O31" s="31" t="s">
        <v>259</v>
      </c>
    </row>
    <row r="32" spans="1:15" ht="14.85" customHeight="1">
      <c r="E32" s="1"/>
      <c r="F32" s="1"/>
      <c r="O32" s="31"/>
    </row>
    <row r="33" spans="5:15" ht="14.85" customHeight="1">
      <c r="E33" s="1"/>
      <c r="F33" s="1"/>
      <c r="O33" s="31"/>
    </row>
    <row r="34" spans="5:15" ht="14.85" customHeight="1">
      <c r="E34" s="1"/>
      <c r="F34" s="1"/>
      <c r="O34" s="31"/>
    </row>
    <row r="35" spans="5:15" ht="14.85" customHeight="1">
      <c r="E35" s="1"/>
      <c r="F35" s="1"/>
      <c r="O35" s="31"/>
    </row>
    <row r="36" spans="5:15" ht="14.85" customHeight="1">
      <c r="E36" s="1"/>
      <c r="F36" s="1"/>
      <c r="O36" s="31"/>
    </row>
    <row r="37" spans="5:15" ht="14.85" customHeight="1">
      <c r="E37" s="1"/>
      <c r="F37" s="1"/>
      <c r="O37" s="31"/>
    </row>
    <row r="38" spans="5:15" ht="14.85" customHeight="1">
      <c r="E38" s="1"/>
      <c r="F38" s="1"/>
    </row>
    <row r="39" spans="5:15" ht="14.85" customHeight="1">
      <c r="E39" s="1"/>
      <c r="F39" s="1"/>
    </row>
    <row r="40" spans="5:15" ht="14.85" customHeight="1">
      <c r="E40" s="1"/>
      <c r="F40" s="1"/>
    </row>
    <row r="41" spans="5:15" ht="14.85" customHeight="1">
      <c r="E41" s="1"/>
      <c r="F41" s="1"/>
    </row>
    <row r="42" spans="5:15" ht="14.85" customHeight="1">
      <c r="E42" s="1"/>
      <c r="F42" s="1"/>
    </row>
    <row r="43" spans="5:15" ht="14.85" customHeight="1">
      <c r="E43" s="1"/>
      <c r="F43" s="1"/>
    </row>
    <row r="44" spans="5:15" ht="14.85" customHeight="1">
      <c r="E44" s="1"/>
      <c r="F44" s="1"/>
    </row>
    <row r="45" spans="5:15" ht="14.85" customHeight="1">
      <c r="E45" s="1"/>
      <c r="F45" s="1"/>
    </row>
    <row r="46" spans="5:15" ht="14.85" customHeight="1">
      <c r="E46" s="1"/>
      <c r="F46" s="1"/>
    </row>
    <row r="47" spans="5:15" ht="16.350000000000001" customHeight="1">
      <c r="E47" s="1"/>
      <c r="F47" s="1"/>
    </row>
    <row r="48" spans="5:15" ht="14.4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</row>
    <row r="53" spans="5:7" ht="14.4">
      <c r="E53" s="1"/>
      <c r="F53" s="1"/>
    </row>
    <row r="54" spans="5:7" ht="14.4">
      <c r="E54" s="1"/>
      <c r="F54" s="1"/>
    </row>
    <row r="55" spans="5:7" ht="14.4">
      <c r="E55" s="1"/>
      <c r="F55" s="1"/>
    </row>
    <row r="56" spans="5:7" ht="14.4">
      <c r="E56" s="1"/>
      <c r="F56" s="1"/>
    </row>
    <row r="57" spans="5:7" ht="14.4">
      <c r="E57" s="1"/>
      <c r="F57" s="1"/>
    </row>
    <row r="58" spans="5:7" ht="14.4">
      <c r="E58" s="1"/>
      <c r="F58" s="1"/>
    </row>
    <row r="59" spans="5:7" ht="14.4">
      <c r="E59" s="1"/>
      <c r="F59" s="1"/>
    </row>
    <row r="60" spans="5:7" ht="23.25" customHeight="1">
      <c r="E60" s="1"/>
      <c r="F60" s="1"/>
    </row>
    <row r="61" spans="5:7" ht="23.25" customHeight="1">
      <c r="E61" s="1"/>
      <c r="F61" s="1"/>
    </row>
    <row r="62" spans="5:7" ht="23.25" customHeight="1">
      <c r="E62" s="1"/>
      <c r="F62" s="1"/>
    </row>
    <row r="63" spans="5:7" ht="14.4">
      <c r="E63" s="1"/>
      <c r="F63" s="1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E87" s="1"/>
      <c r="F87" s="1"/>
      <c r="G87" s="35"/>
    </row>
    <row r="88" spans="5:7" ht="14.4">
      <c r="E88" s="1"/>
      <c r="F88" s="1"/>
      <c r="G88" s="35"/>
    </row>
    <row r="89" spans="5:7" ht="14.4">
      <c r="E89" s="1"/>
      <c r="F89" s="1"/>
      <c r="G89" s="35"/>
    </row>
    <row r="90" spans="5:7" ht="14.4">
      <c r="E90" s="1"/>
      <c r="F90" s="1"/>
      <c r="G90" s="35"/>
    </row>
    <row r="91" spans="5:7" ht="14.4">
      <c r="E91" s="1"/>
      <c r="F91" s="1"/>
      <c r="G91" s="35"/>
    </row>
    <row r="92" spans="5:7" ht="14.4">
      <c r="E92" s="1"/>
      <c r="F92" s="1"/>
      <c r="G92" s="35"/>
    </row>
    <row r="93" spans="5:7" ht="14.4">
      <c r="E93" s="1"/>
      <c r="F93" s="1"/>
      <c r="G93" s="35"/>
    </row>
    <row r="94" spans="5:7" ht="14.4">
      <c r="E94" s="1"/>
      <c r="F94" s="1"/>
      <c r="G94" s="35"/>
    </row>
    <row r="95" spans="5:7" ht="14.4">
      <c r="E95" s="1"/>
      <c r="F95" s="1"/>
      <c r="G95" s="35"/>
    </row>
    <row r="96" spans="5:7" ht="14.4">
      <c r="G96" s="35"/>
    </row>
    <row r="97" spans="7:7" ht="14.4">
      <c r="G97" s="35"/>
    </row>
    <row r="98" spans="7:7" ht="14.4">
      <c r="G98" s="35"/>
    </row>
    <row r="99" spans="7:7" ht="14.4">
      <c r="G99" s="35"/>
    </row>
    <row r="100" spans="7:7" ht="14.4">
      <c r="G100" s="35"/>
    </row>
    <row r="101" spans="7:7" ht="14.4">
      <c r="G101" s="35"/>
    </row>
    <row r="102" spans="7:7" ht="14.4">
      <c r="G102" s="35"/>
    </row>
    <row r="103" spans="7:7" ht="14.4">
      <c r="G103" s="35"/>
    </row>
    <row r="104" spans="7:7" ht="14.4">
      <c r="G104" s="35"/>
    </row>
    <row r="105" spans="7:7" ht="14.4">
      <c r="G105" s="35"/>
    </row>
    <row r="106" spans="7:7" ht="14.4">
      <c r="G106" s="35"/>
    </row>
    <row r="107" spans="7:7" ht="14.4">
      <c r="G107" s="35"/>
    </row>
    <row r="108" spans="7:7" ht="14.4">
      <c r="G108" s="36"/>
    </row>
    <row r="109" spans="7:7" ht="14.4">
      <c r="G109" s="36"/>
    </row>
    <row r="110" spans="7:7" ht="14.4">
      <c r="G110" s="36"/>
    </row>
    <row r="111" spans="7:7" ht="14.4">
      <c r="G111" s="36"/>
    </row>
    <row r="112" spans="7:7" ht="14.4">
      <c r="G112" s="36"/>
    </row>
  </sheetData>
  <protectedRanges>
    <protectedRange sqref="F7 M7" name="Range1_2_2_2"/>
    <protectedRange sqref="B7 I7" name="Range1_2_2_1_1"/>
  </protectedRanges>
  <mergeCells count="6">
    <mergeCell ref="A1:E1"/>
    <mergeCell ref="F1:H1"/>
    <mergeCell ref="A2:M2"/>
    <mergeCell ref="E3:F3"/>
    <mergeCell ref="B7:C7"/>
    <mergeCell ref="I7:J7"/>
  </mergeCells>
  <conditionalFormatting sqref="A8:F25 M9 M11:M21">
    <cfRule type="expression" dxfId="88" priority="7">
      <formula>MOD(ROW(A8),2)=0</formula>
    </cfRule>
  </conditionalFormatting>
  <conditionalFormatting sqref="H8:M8 H9:L21">
    <cfRule type="expression" dxfId="87" priority="5">
      <formula>MOD(ROW(H8),2)=0</formula>
    </cfRule>
  </conditionalFormatting>
  <pageMargins left="0.7" right="0.7" top="0.75" bottom="0.75" header="0.3" footer="0.3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3">
    <tabColor rgb="FFFFFF00"/>
  </sheetPr>
  <dimension ref="A1:O92"/>
  <sheetViews>
    <sheetView topLeftCell="A4" zoomScaleNormal="100" workbookViewId="0">
      <selection sqref="A1:E1"/>
    </sheetView>
  </sheetViews>
  <sheetFormatPr defaultColWidth="9" defaultRowHeight="23.25" customHeight="1"/>
  <cols>
    <col min="1" max="1" width="5.33203125" style="1" customWidth="1"/>
    <col min="2" max="2" width="21" style="1" customWidth="1"/>
    <col min="3" max="3" width="22.6640625" style="1" customWidth="1"/>
    <col min="4" max="4" width="13.44140625" style="1" customWidth="1"/>
    <col min="5" max="5" width="19.33203125" style="2" customWidth="1"/>
    <col min="6" max="6" width="18.44140625" style="2" customWidth="1"/>
    <col min="7" max="7" width="1" style="1" customWidth="1"/>
    <col min="8" max="8" width="4.44140625" style="1" customWidth="1"/>
    <col min="9" max="9" width="24.33203125" style="1" customWidth="1"/>
    <col min="10" max="10" width="18.33203125" style="1" customWidth="1"/>
    <col min="11" max="11" width="24" style="1" customWidth="1"/>
    <col min="12" max="12" width="13.88671875" style="1" customWidth="1"/>
    <col min="13" max="13" width="14.77734375" style="1" customWidth="1"/>
    <col min="14" max="14" width="17.441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tr">
        <f>LEFT(VLOOKUP("A*",ROSTER!W24:W70,1,0),4)</f>
        <v>A877</v>
      </c>
      <c r="C3" s="7"/>
      <c r="D3" s="8"/>
      <c r="E3" s="666">
        <f>ROSTER!W24</f>
        <v>46162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str">
        <f>INDEX(ROSTER!$B$25:$B$150,MATCH("*FM*",ROSTER!W$25:W$227,0),1)</f>
        <v>Nguyễn Đức Tuân</v>
      </c>
      <c r="D4" s="14" t="s">
        <v>258</v>
      </c>
      <c r="E4" s="15" t="str">
        <f>INDEX(ROSTER!$AL$25:$AL$211,MATCH(C4,ROSTER!$B$25:$B$150,0),1)</f>
        <v>0979747380</v>
      </c>
      <c r="F4" s="21" t="s">
        <v>259</v>
      </c>
      <c r="G4" s="16"/>
      <c r="H4" s="17"/>
      <c r="I4" s="18" t="s">
        <v>260</v>
      </c>
      <c r="J4" s="19" t="str">
        <f>INDEX(ROSTER!$B$25:$B$150,MATCH("*TE*",ROSTER!W$25:W$227,0),1)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5.6">
      <c r="A5" s="11"/>
      <c r="B5" s="18" t="s">
        <v>262</v>
      </c>
      <c r="C5" s="13" t="str">
        <f>INDEX(ROSTER!$B$25:$B$150,MATCH("*QC*",ROSTER!W$25:W$227,0),1)</f>
        <v>Võ Lục Nguyên Thông</v>
      </c>
      <c r="D5" s="20" t="s">
        <v>258</v>
      </c>
      <c r="E5" s="15" t="str">
        <f>INDEX(ROSTER!$AL$25:$AL$211,MATCH(C5,ROSTER!$B$25:$B$150,0),1)</f>
        <v>0909028666</v>
      </c>
      <c r="F5" s="21"/>
      <c r="G5" s="16"/>
      <c r="H5" s="17"/>
      <c r="I5" s="18" t="s">
        <v>263</v>
      </c>
      <c r="J5" s="19" t="e">
        <f>INDEX(ROSTER!$B$25:$B$150,MATCH("*PPC*",ROSTER!W$25:W$227,0),1)</f>
        <v>#N/A</v>
      </c>
      <c r="K5" s="20" t="s">
        <v>258</v>
      </c>
      <c r="L5" s="34" t="e">
        <f>INDEX(ROSTER!$AL$25:$AL$211,MATCH(J5,ROSTER!$B$25:$B$150,0),1)</f>
        <v>#N/A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366" t="s">
        <v>264</v>
      </c>
      <c r="I6" s="366" t="s">
        <v>265</v>
      </c>
      <c r="J6" s="366" t="s">
        <v>266</v>
      </c>
      <c r="K6" s="366" t="s">
        <v>267</v>
      </c>
      <c r="L6" s="366" t="s">
        <v>268</v>
      </c>
      <c r="M6" s="366" t="s">
        <v>269</v>
      </c>
    </row>
    <row r="7" spans="1:15" ht="18" customHeight="1">
      <c r="A7" s="26"/>
      <c r="B7" s="660" t="str">
        <f>$B$3&amp;"-ENG "</f>
        <v xml:space="preserve">A877-ENG </v>
      </c>
      <c r="C7" s="661"/>
      <c r="D7" s="27"/>
      <c r="E7" s="27"/>
      <c r="F7" s="28"/>
      <c r="G7" s="29"/>
      <c r="H7" s="26"/>
      <c r="I7" s="660" t="s">
        <v>581</v>
      </c>
      <c r="J7" s="661"/>
      <c r="K7" s="27"/>
      <c r="L7" s="27"/>
      <c r="M7" s="28"/>
      <c r="O7" s="43" t="s">
        <v>261</v>
      </c>
    </row>
    <row r="8" spans="1:15" ht="15" customHeight="1">
      <c r="A8" s="44">
        <f>IF(B8="","",ROW(A1))</f>
        <v>1</v>
      </c>
      <c r="B8" s="44" t="str" cm="1">
        <f t="array" ref="B8">IFERROR(INDEX(ROSTER!$B$24:$B$150,MATCH(1,INDEX((B$7=ROSTER!$W$24:$W$150)*(COUNTIFS(B$7:B7,ROSTER!$B$24:$B$150)=0),0,1),0),1),"")</f>
        <v>Phạm Ngọc Anh</v>
      </c>
      <c r="C8" s="44" t="str">
        <f>IFERROR(INDEX(ROSTER!$C$24:$C$150,MATCH($B8,ROSTER!$B$24:$B$150,0),1),"")</f>
        <v>VAE01348</v>
      </c>
      <c r="D8" s="44" t="str">
        <f>IFERROR(INDEX(ROSTER!$AK$23:$AK$134,MATCH($B8,ROSTER!$B$23:$B$150,0),1),"")</f>
        <v>B1 787</v>
      </c>
      <c r="E8" s="44" t="str">
        <f>IFERROR(INDEX(ROSTER!$AL$23:$AL$134,MATCH($B8,ROSTER!$B$23:$B$150,0),1),"")</f>
        <v>0902153933</v>
      </c>
      <c r="F8" s="44" t="s">
        <v>270</v>
      </c>
      <c r="G8" s="29"/>
      <c r="H8" s="44">
        <f>IF(I8="","",ROW(H1))</f>
        <v>1</v>
      </c>
      <c r="I8" s="44" t="str" cm="1">
        <f t="array" ref="I8">IFERROR(INDEX(ROSTER!$B$24:$B$150,MATCH(1,INDEX((I$7=ROSTER!$W$24:$W$150)*(COUNTIFS(I$7:I7,ROSTER!$B$24:$B$150)=0),0,1),0),1),"")</f>
        <v>Nguyễn Văn Quyền</v>
      </c>
      <c r="J8" s="44" t="str">
        <f>IFERROR(INDEX(ROSTER!$C$24:$C$150,MATCH($I8,ROSTER!$B$24:$B$150,0),1),"")</f>
        <v>VAE03234</v>
      </c>
      <c r="K8" s="44" t="str">
        <f>IFERROR(INDEX(ROSTER!$AK$23:$AK$134,MATCH($I8,ROSTER!$B$23:$B$150,0),1),"")</f>
        <v>B1 B787/A321</v>
      </c>
      <c r="L8" s="44" t="str">
        <f>IFERROR(INDEX(ROSTER!$AL$23:$AL$134,MATCH($I8,ROSTER!$B$23:$B$150,0),1),"")</f>
        <v>0902164495</v>
      </c>
      <c r="M8" s="44"/>
      <c r="O8" s="31" t="s">
        <v>270</v>
      </c>
    </row>
    <row r="9" spans="1:15" ht="14.4">
      <c r="A9" s="44">
        <f t="shared" ref="A9:A17" si="0">IF(B9="","",ROW(A2))</f>
        <v>2</v>
      </c>
      <c r="B9" s="44" t="str" cm="1">
        <f t="array" ref="B9">IFERROR(INDEX(ROSTER!$B$24:$B$150,MATCH(1,INDEX(($B$7=ROSTER!W$24:W$150)*(COUNTIFS(B$7:B8,ROSTER!$B$24:$B$150)=0),0,1),0),1),"")</f>
        <v>Vũ Văn Mạnh</v>
      </c>
      <c r="C9" s="44" t="str">
        <f>IFERROR(INDEX(ROSTER!$C$24:$C$150,MATCH($B9,ROSTER!$B$24:$B$150,0),1),"")</f>
        <v>VAE03240</v>
      </c>
      <c r="D9" s="44" t="str">
        <f>IFERROR(INDEX(ROSTER!$AK$23:$AK$134,MATCH($B9,ROSTER!$B$23:$B$150,0),1),"")</f>
        <v>B1 B787/A321</v>
      </c>
      <c r="E9" s="44" t="str">
        <f>IFERROR(INDEX(ROSTER!$AL$23:$AL$134,MATCH($B9,ROSTER!$B$23:$B$150,0),1),"")</f>
        <v>0968697183</v>
      </c>
      <c r="F9" s="44"/>
      <c r="G9" s="29"/>
      <c r="H9" s="44">
        <f t="shared" ref="H9:H22" si="1">IF(I9="","",ROW(H2))</f>
        <v>2</v>
      </c>
      <c r="I9" s="44" t="str" cm="1">
        <f t="array" ref="I9">IFERROR(INDEX(ROSTER!$B$24:$B$150,MATCH(1,INDEX((I$7=ROSTER!$W$24:$W$150)*(COUNTIFS(I$7:I8,ROSTER!$B$24:$B$150)=0),0,1),0),1),"")</f>
        <v>Trần Trung Tín</v>
      </c>
      <c r="J9" s="44" t="str">
        <f>IFERROR(INDEX(ROSTER!$C$24:$C$150,MATCH($I9,ROSTER!$B$24:$B$150,0),1),"")</f>
        <v>VAE03612</v>
      </c>
      <c r="K9" s="44" t="str">
        <f>IFERROR(INDEX(ROSTER!$AK$23:$AK$134,MATCH($I9,ROSTER!$B$23:$B$150,0),1),"")</f>
        <v>QM AF</v>
      </c>
      <c r="L9" s="44" t="str">
        <f>IFERROR(INDEX(ROSTER!$AL$23:$AL$134,MATCH($I9,ROSTER!$B$23:$B$150,0),1),"")</f>
        <v>0834603606</v>
      </c>
      <c r="M9" s="44"/>
      <c r="O9" s="31" t="s">
        <v>271</v>
      </c>
    </row>
    <row r="10" spans="1:15" ht="14.85" customHeight="1">
      <c r="A10" s="44">
        <f t="shared" si="0"/>
        <v>3</v>
      </c>
      <c r="B10" s="44" t="str" cm="1">
        <f t="array" ref="B10">IFERROR(INDEX(ROSTER!$B$24:$B$150,MATCH(1,INDEX(($B$7=ROSTER!W$24:W$150)*(COUNTIFS(B$7:B9,ROSTER!$B$24:$B$150)=0),0,1),0),1),"")</f>
        <v>Nguyễn Sỹ Tứ</v>
      </c>
      <c r="C10" s="44" t="str">
        <f>IFERROR(INDEX(ROSTER!$C$24:$C$150,MATCH($B10,ROSTER!$B$24:$B$150,0),1),"")</f>
        <v>VAE03275</v>
      </c>
      <c r="D10" s="44" t="str">
        <f>IFERROR(INDEX(ROSTER!$AK$23:$AK$134,MATCH($B10,ROSTER!$B$23:$B$150,0),1),"")</f>
        <v>B1 B787/A321</v>
      </c>
      <c r="E10" s="44" t="str">
        <f>IFERROR(INDEX(ROSTER!$AL$23:$AL$134,MATCH($B10,ROSTER!$B$23:$B$150,0),1),"")</f>
        <v>0356134372</v>
      </c>
      <c r="F10" s="44" t="s">
        <v>273</v>
      </c>
      <c r="G10" s="29"/>
      <c r="H10" s="44" t="str">
        <f t="shared" si="1"/>
        <v/>
      </c>
      <c r="I10" s="44" t="str" cm="1">
        <f t="array" ref="I10">IFERROR(INDEX(ROSTER!$B$24:$B$150,MATCH(1,INDEX((I$7=ROSTER!$W$24:$W$150)*(COUNTIFS(I$7:I9,ROSTER!$B$24:$B$150)=0),0,1),0),1),"")</f>
        <v/>
      </c>
      <c r="J10" s="44" t="str">
        <f>IFERROR(INDEX(ROSTER!$C$24:$C$150,MATCH($I10,ROSTER!$B$24:$B$150,0),1),"")</f>
        <v/>
      </c>
      <c r="K10" s="44" t="str">
        <f>IFERROR(INDEX(ROSTER!$AK$23:$AK$134,MATCH($I10,ROSTER!$B$23:$B$150,0),1),"")</f>
        <v/>
      </c>
      <c r="L10" s="44" t="str">
        <f>IFERROR(INDEX(ROSTER!$AL$23:$AL$134,MATCH($I10,ROSTER!$B$23:$B$150,0),1),"")</f>
        <v/>
      </c>
      <c r="M10" s="44"/>
      <c r="O10" s="31" t="s">
        <v>272</v>
      </c>
    </row>
    <row r="11" spans="1:15" ht="14.85" customHeight="1">
      <c r="A11" s="44">
        <f t="shared" si="0"/>
        <v>4</v>
      </c>
      <c r="B11" s="44" t="str" cm="1">
        <f t="array" ref="B11">IFERROR(INDEX(ROSTER!$B$24:$B$150,MATCH(1,INDEX(($B$7=ROSTER!W$24:W$150)*(COUNTIFS(B$7:B10,ROSTER!$B$24:$B$150)=0),0,1),0),1),"")</f>
        <v>Phạm Hồng Quân</v>
      </c>
      <c r="C11" s="44" t="str">
        <f>IFERROR(INDEX(ROSTER!$C$24:$C$150,MATCH($B11,ROSTER!$B$24:$B$150,0),1),"")</f>
        <v>VAE01301</v>
      </c>
      <c r="D11" s="44" t="str">
        <f>IFERROR(INDEX(ROSTER!$AK$23:$AK$134,MATCH($B11,ROSTER!$B$23:$B$150,0),1),"")</f>
        <v>B2 787</v>
      </c>
      <c r="E11" s="44" t="str">
        <f>IFERROR(INDEX(ROSTER!$AL$23:$AL$134,MATCH($B11,ROSTER!$B$23:$B$150,0),1),"")</f>
        <v>0983173064</v>
      </c>
      <c r="F11" s="44"/>
      <c r="G11" s="29"/>
      <c r="H11" s="44" t="str">
        <f t="shared" si="1"/>
        <v/>
      </c>
      <c r="I11" s="44" t="str" cm="1">
        <f t="array" ref="I11">IFERROR(INDEX(ROSTER!$B$24:$B$150,MATCH(1,INDEX((I$7=ROSTER!$W$24:$W$150)*(COUNTIFS(I$7:I10,ROSTER!$B$24:$B$150)=0),0,1),0),1),"")</f>
        <v/>
      </c>
      <c r="J11" s="44" t="str">
        <f>IFERROR(INDEX(ROSTER!$C$24:$C$150,MATCH($I11,ROSTER!$B$24:$B$150,0),1),"")</f>
        <v/>
      </c>
      <c r="K11" s="44" t="str">
        <f>IFERROR(INDEX(ROSTER!$AK$23:$AK$134,MATCH($I11,ROSTER!$B$23:$B$150,0),1),"")</f>
        <v/>
      </c>
      <c r="L11" s="44" t="str">
        <f>IFERROR(INDEX(ROSTER!$AL$23:$AL$134,MATCH($I11,ROSTER!$B$23:$B$150,0),1),"")</f>
        <v/>
      </c>
      <c r="M11" s="44"/>
      <c r="O11" s="31" t="s">
        <v>273</v>
      </c>
    </row>
    <row r="12" spans="1:15" ht="14.85" customHeight="1">
      <c r="A12" s="44">
        <f t="shared" si="0"/>
        <v>5</v>
      </c>
      <c r="B12" s="44" t="str" cm="1">
        <f t="array" ref="B12">IFERROR(INDEX(ROSTER!$B$24:$B$150,MATCH(1,INDEX(($B$7=ROSTER!W$24:W$150)*(COUNTIFS(B$7:B11,ROSTER!$B$24:$B$150)=0),0,1),0),1),"")</f>
        <v>Võ Tiến Dũng</v>
      </c>
      <c r="C12" s="44" t="str">
        <f>IFERROR(INDEX(ROSTER!$C$24:$C$150,MATCH($B12,ROSTER!$B$24:$B$150,0),1),"")</f>
        <v>VAE00749</v>
      </c>
      <c r="D12" s="44" t="str">
        <f>IFERROR(INDEX(ROSTER!$AK$23:$AK$134,MATCH($B12,ROSTER!$B$23:$B$150,0),1),"")</f>
        <v>QM 787</v>
      </c>
      <c r="E12" s="44" t="str">
        <f>IFERROR(INDEX(ROSTER!$AL$23:$AL$134,MATCH($B12,ROSTER!$B$23:$B$150,0),1),"")</f>
        <v>0375121297</v>
      </c>
      <c r="F12" s="589" t="s">
        <v>712</v>
      </c>
      <c r="G12" s="29"/>
      <c r="H12" s="44" t="str">
        <f t="shared" si="1"/>
        <v/>
      </c>
      <c r="I12" s="44" t="str" cm="1">
        <f t="array" ref="I12">IFERROR(INDEX(ROSTER!$B$24:$B$150,MATCH(1,INDEX((I$7=ROSTER!$W$24:$W$150)*(COUNTIFS(I$7:I11,ROSTER!$B$24:$B$150)=0),0,1),0),1),"")</f>
        <v/>
      </c>
      <c r="J12" s="44" t="str">
        <f>IFERROR(INDEX(ROSTER!$C$24:$C$150,MATCH($I12,ROSTER!$B$24:$B$150,0),1),"")</f>
        <v/>
      </c>
      <c r="K12" s="44" t="str">
        <f>IFERROR(INDEX(ROSTER!$AK$23:$AK$134,MATCH($I12,ROSTER!$B$23:$B$150,0),1),"")</f>
        <v/>
      </c>
      <c r="L12" s="44" t="str">
        <f>IFERROR(INDEX(ROSTER!$AL$23:$AL$134,MATCH($I12,ROSTER!$B$23:$B$150,0),1),"")</f>
        <v/>
      </c>
      <c r="M12" s="44"/>
      <c r="O12" s="31"/>
    </row>
    <row r="13" spans="1:15" ht="14.85" customHeight="1">
      <c r="A13" s="44">
        <f t="shared" si="0"/>
        <v>6</v>
      </c>
      <c r="B13" s="44" t="str" cm="1">
        <f t="array" ref="B13">IFERROR(INDEX(ROSTER!$B$24:$B$150,MATCH(1,INDEX(($B$7=ROSTER!W$24:W$150)*(COUNTIFS(B$7:B12,ROSTER!$B$24:$B$150)=0),0,1),0),1),"")</f>
        <v>Cù Anh Tư</v>
      </c>
      <c r="C13" s="44" t="str">
        <f>IFERROR(INDEX(ROSTER!$C$24:$C$150,MATCH($B13,ROSTER!$B$24:$B$150,0),1),"")</f>
        <v>VAE03095</v>
      </c>
      <c r="D13" s="44" t="str">
        <f>IFERROR(INDEX(ROSTER!$AK$23:$AK$134,MATCH($B13,ROSTER!$B$23:$B$150,0),1),"")</f>
        <v>QM EA</v>
      </c>
      <c r="E13" s="44" t="str">
        <f>IFERROR(INDEX(ROSTER!$AL$23:$AL$134,MATCH($B13,ROSTER!$B$23:$B$150,0),1),"")</f>
        <v>0984208181</v>
      </c>
      <c r="F13" s="44" t="s">
        <v>279</v>
      </c>
      <c r="G13" s="29"/>
      <c r="H13" s="44"/>
      <c r="I13" s="660" t="s">
        <v>711</v>
      </c>
      <c r="J13" s="661"/>
      <c r="K13" s="44" t="str">
        <f>IFERROR(INDEX(ROSTER!$AK$23:$AK$134,MATCH($I13,ROSTER!$B$23:$B$150,0),1),"")</f>
        <v/>
      </c>
      <c r="L13" s="44" t="str">
        <f>IFERROR(INDEX(ROSTER!$AL$23:$AL$134,MATCH($I13,ROSTER!$B$23:$B$150,0),1),"")</f>
        <v/>
      </c>
      <c r="M13" s="44"/>
      <c r="O13" s="31"/>
    </row>
    <row r="14" spans="1:15" ht="14.85" customHeight="1">
      <c r="A14" s="44">
        <f t="shared" si="0"/>
        <v>7</v>
      </c>
      <c r="B14" s="44" t="str" cm="1">
        <f t="array" ref="B14">IFERROR(INDEX(ROSTER!$B$24:$B$150,MATCH(1,INDEX(($B$7=ROSTER!W$24:W$150)*(COUNTIFS(B$7:B13,ROSTER!$B$24:$B$150)=0),0,1),0),1),"")</f>
        <v>Đặng Quốc  Tú</v>
      </c>
      <c r="C14" s="44" t="str">
        <f>IFERROR(INDEX(ROSTER!$C$24:$C$150,MATCH($B14,ROSTER!$B$24:$B$150,0),1),"")</f>
        <v>VAE00733</v>
      </c>
      <c r="D14" s="44" t="str">
        <f>IFERROR(INDEX(ROSTER!$AK$23:$AK$134,MATCH($B14,ROSTER!$B$23:$B$150,0),1),"")</f>
        <v>QM 787</v>
      </c>
      <c r="E14" s="44" t="str">
        <f>IFERROR(INDEX(ROSTER!$AL$23:$AL$134,MATCH($B14,ROSTER!$B$23:$B$150,0),1),"")</f>
        <v>0988110968</v>
      </c>
      <c r="F14" s="44" t="s">
        <v>279</v>
      </c>
      <c r="G14" s="29"/>
      <c r="H14" s="44">
        <f>IF(I14="","",ROW(H1))</f>
        <v>1</v>
      </c>
      <c r="I14" s="44" t="str" cm="1">
        <f t="array" ref="I14">IFERROR(INDEX(ROSTER!$B$24:$B$150,MATCH(1,INDEX((I$13=ROSTER!$W$24:$W$150)*(COUNTIFS(I$7:I13,ROSTER!$B$24:$B$150)=0),0,1),0),1),"")</f>
        <v>Dương Viết Trìu</v>
      </c>
      <c r="J14" s="44" t="str">
        <f>IFERROR(INDEX(ROSTER!$C$24:$C$150,MATCH($I14,ROSTER!$B$24:$B$150,0),1),"")</f>
        <v>VAE03250</v>
      </c>
      <c r="K14" s="44" t="str">
        <f>IFERROR(INDEX(ROSTER!$AK$23:$AK$134,MATCH($I14,ROSTER!$B$23:$B$150,0),1),"")</f>
        <v>B1 B787/A321</v>
      </c>
      <c r="L14" s="44" t="str">
        <f>IFERROR(INDEX(ROSTER!$AL$23:$AL$134,MATCH($I14,ROSTER!$B$23:$B$150,0),1),"")</f>
        <v>0983990518</v>
      </c>
      <c r="M14" s="44" t="s">
        <v>270</v>
      </c>
      <c r="O14" s="31"/>
    </row>
    <row r="15" spans="1:15" ht="14.85" customHeight="1">
      <c r="A15" s="44">
        <f t="shared" si="0"/>
        <v>8</v>
      </c>
      <c r="B15" s="44" t="str" cm="1">
        <f t="array" ref="B15">IFERROR(INDEX(ROSTER!$B$24:$B$150,MATCH(1,INDEX(($B$7=ROSTER!W$24:W$150)*(COUNTIFS(B$7:B14,ROSTER!$B$24:$B$150)=0),0,1),0),1),"")</f>
        <v>Lê Hà Vinh</v>
      </c>
      <c r="C15" s="44" t="str">
        <f>IFERROR(INDEX(ROSTER!$C$24:$C$150,MATCH($B15,ROSTER!$B$24:$B$150,0),1),"")</f>
        <v>VAE03603</v>
      </c>
      <c r="D15" s="44" t="str">
        <f>IFERROR(INDEX(ROSTER!$AK$23:$AK$134,MATCH($B15,ROSTER!$B$23:$B$150,0),1),"")</f>
        <v>QM PP</v>
      </c>
      <c r="E15" s="44" t="str">
        <f>IFERROR(INDEX(ROSTER!$AL$23:$AL$134,MATCH($B15,ROSTER!$B$23:$B$150,0),1),"")</f>
        <v>0963322827</v>
      </c>
      <c r="F15" s="44" t="s">
        <v>279</v>
      </c>
      <c r="G15" s="29"/>
      <c r="H15" s="44">
        <f t="shared" ref="H15:H21" si="2">IF(I15="","",ROW(H2))</f>
        <v>2</v>
      </c>
      <c r="I15" s="44" t="str" cm="1">
        <f t="array" ref="I15">IFERROR(INDEX(ROSTER!$B$24:$B$150,MATCH(1,INDEX((I$13=ROSTER!$W$24:$W$150)*(COUNTIFS(I$7:I14,ROSTER!$B$24:$B$150)=0),0,1),0),1),"")</f>
        <v>Vũ Quang Vinh</v>
      </c>
      <c r="J15" s="44" t="str">
        <f>IFERROR(INDEX(ROSTER!$C$24:$C$150,MATCH($I15,ROSTER!$B$24:$B$150,0),1),"")</f>
        <v>VAE03617</v>
      </c>
      <c r="K15" s="44" t="str">
        <f>IFERROR(INDEX(ROSTER!$AK$23:$AK$134,MATCH($I15,ROSTER!$B$23:$B$150,0),1),"")</f>
        <v>QM AF</v>
      </c>
      <c r="L15" s="44" t="str">
        <f>IFERROR(INDEX(ROSTER!$AL$23:$AL$134,MATCH($I15,ROSTER!$B$23:$B$150,0),1),"")</f>
        <v>0773781627</v>
      </c>
      <c r="M15" s="368"/>
      <c r="O15" s="31"/>
    </row>
    <row r="16" spans="1:15" ht="14.85" customHeight="1">
      <c r="A16" s="44">
        <f t="shared" si="0"/>
        <v>9</v>
      </c>
      <c r="B16" s="44" t="str" cm="1">
        <f t="array" ref="B16">IFERROR(INDEX(ROSTER!$B$24:$B$150,MATCH(1,INDEX(($B$7=ROSTER!W$24:W$150)*(COUNTIFS(B$7:B15,ROSTER!$B$24:$B$150)=0),0,1),0),1),"")</f>
        <v>Vũ Tuấn Tú</v>
      </c>
      <c r="C16" s="44" t="str">
        <f>IFERROR(INDEX(ROSTER!$C$24:$C$150,MATCH($B16,ROSTER!$B$24:$B$150,0),1),"")</f>
        <v>VAE03602</v>
      </c>
      <c r="D16" s="44" t="str">
        <f>IFERROR(INDEX(ROSTER!$AK$23:$AK$134,MATCH($B16,ROSTER!$B$23:$B$150,0),1),"")</f>
        <v>QM AF</v>
      </c>
      <c r="E16" s="44" t="str">
        <f>IFERROR(INDEX(ROSTER!$AL$23:$AL$134,MATCH($B16,ROSTER!$B$23:$B$150,0),1),"")</f>
        <v>0774768007</v>
      </c>
      <c r="F16" s="589" t="s">
        <v>712</v>
      </c>
      <c r="G16" s="29"/>
      <c r="H16" s="44">
        <f t="shared" si="2"/>
        <v>3</v>
      </c>
      <c r="I16" s="44" t="str" cm="1">
        <f t="array" ref="I16">IFERROR(INDEX(ROSTER!$B$24:$B$150,MATCH(1,INDEX((I$13=ROSTER!$W$24:$W$150)*(COUNTIFS(I$7:I15,ROSTER!$B$24:$B$150)=0),0,1),0),1),"")</f>
        <v>Nguyễn Thành Trung</v>
      </c>
      <c r="J16" s="44" t="str">
        <f>IFERROR(INDEX(ROSTER!$C$24:$C$150,MATCH($I16,ROSTER!$B$24:$B$150,0),1),"")</f>
        <v>VAE04031</v>
      </c>
      <c r="K16" s="44" t="str">
        <f>IFERROR(INDEX(ROSTER!$AK$23:$AK$134,MATCH($I16,ROSTER!$B$23:$B$150,0),1),"")</f>
        <v>MECH</v>
      </c>
      <c r="L16" s="44" t="str">
        <f>IFERROR(INDEX(ROSTER!$AL$23:$AL$134,MATCH($I16,ROSTER!$B$23:$B$150,0),1),"")</f>
        <v>0962516841</v>
      </c>
      <c r="M16" s="367"/>
      <c r="O16" s="31"/>
    </row>
    <row r="17" spans="1:15" ht="14.85" customHeight="1">
      <c r="A17" s="44">
        <f t="shared" si="0"/>
        <v>10</v>
      </c>
      <c r="B17" s="44" t="str" cm="1">
        <f t="array" ref="B17">IFERROR(INDEX(ROSTER!$B$24:$B$150,MATCH(1,INDEX(($B$7=ROSTER!W$24:W$150)*(COUNTIFS(B$7:B16,ROSTER!$B$24:$B$150)=0),0,1),0),1),"")</f>
        <v>Nguyễn Duy Khang</v>
      </c>
      <c r="C17" s="44" t="str">
        <f>IFERROR(INDEX(ROSTER!$C$24:$C$150,MATCH($B17,ROSTER!$B$24:$B$150,0),1),"")</f>
        <v>VAE03607</v>
      </c>
      <c r="D17" s="44" t="str">
        <f>IFERROR(INDEX(ROSTER!$AK$23:$AK$134,MATCH($B17,ROSTER!$B$23:$B$150,0),1),"")</f>
        <v>QM AF</v>
      </c>
      <c r="E17" s="44" t="str">
        <f>IFERROR(INDEX(ROSTER!$AL$23:$AL$134,MATCH($B17,ROSTER!$B$23:$B$150,0),1),"")</f>
        <v>0935594624</v>
      </c>
      <c r="F17" s="589" t="s">
        <v>712</v>
      </c>
      <c r="G17" s="29"/>
      <c r="H17" s="44">
        <f t="shared" si="2"/>
        <v>4</v>
      </c>
      <c r="I17" s="44" t="str" cm="1">
        <f t="array" ref="I17">IFERROR(INDEX(ROSTER!$B$24:$B$150,MATCH(1,INDEX((I$13=ROSTER!$W$24:$W$150)*(COUNTIFS(I$7:I16,ROSTER!$B$24:$B$150)=0),0,1),0),1),"")</f>
        <v>Nguyễn Trương Tân</v>
      </c>
      <c r="J17" s="44" t="str">
        <f>IFERROR(INDEX(ROSTER!$C$24:$C$150,MATCH($I17,ROSTER!$B$24:$B$150,0),1),"")</f>
        <v>VAE04019</v>
      </c>
      <c r="K17" s="44" t="str">
        <f>IFERROR(INDEX(ROSTER!$AK$23:$AK$134,MATCH($I17,ROSTER!$B$23:$B$150,0),1),"")</f>
        <v xml:space="preserve">EA 787 </v>
      </c>
      <c r="L17" s="44" t="str">
        <f>IFERROR(INDEX(ROSTER!$AL$23:$AL$134,MATCH($I17,ROSTER!$B$23:$B$150,0),1),"")</f>
        <v>0902827093</v>
      </c>
      <c r="M17" s="368"/>
      <c r="O17" s="31"/>
    </row>
    <row r="18" spans="1:15" ht="14.85" customHeight="1">
      <c r="A18" s="44">
        <f t="shared" ref="A18:A22" si="3">IF(B18="","",ROW(A11))</f>
        <v>11</v>
      </c>
      <c r="B18" s="44" t="str" cm="1">
        <f t="array" ref="B18">IFERROR(INDEX(ROSTER!$B$24:$B$150,MATCH(1,INDEX(($B$7=ROSTER!W$24:W$150)*(COUNTIFS(B$7:B17,ROSTER!$B$24:$B$150)=0),0,1),0),1),"")</f>
        <v>Đinh Vương Anh Thông</v>
      </c>
      <c r="C18" s="44" t="str">
        <f>IFERROR(INDEX(ROSTER!$C$24:$C$150,MATCH($B18,ROSTER!$B$24:$B$150,0),1),"")</f>
        <v>VAE03590</v>
      </c>
      <c r="D18" s="44" t="str">
        <f>IFERROR(INDEX(ROSTER!$AK$23:$AK$134,MATCH($B18,ROSTER!$B$23:$B$150,0),1),"")</f>
        <v>EA 787/321</v>
      </c>
      <c r="E18" s="44" t="str">
        <f>IFERROR(INDEX(ROSTER!$AL$23:$AL$134,MATCH($B18,ROSTER!$B$23:$B$150,0),1),"")</f>
        <v>0943213677</v>
      </c>
      <c r="F18" s="44" t="s">
        <v>274</v>
      </c>
      <c r="G18" s="29"/>
      <c r="H18" s="44" t="str">
        <f t="shared" si="2"/>
        <v/>
      </c>
      <c r="I18" s="44" t="str" cm="1">
        <f t="array" ref="I18">IFERROR(INDEX(ROSTER!$B$24:$B$150,MATCH(1,INDEX((I$13=ROSTER!$W$24:$W$150)*(COUNTIFS(I$7:I17,ROSTER!$B$24:$B$150)=0),0,1),0),1),"")</f>
        <v/>
      </c>
      <c r="J18" s="44" t="str">
        <f>IFERROR(INDEX(ROSTER!$C$24:$C$150,MATCH($I18,ROSTER!$B$24:$B$150,0),1),"")</f>
        <v/>
      </c>
      <c r="K18" s="44" t="str">
        <f>IFERROR(INDEX(ROSTER!$AK$23:$AK$134,MATCH($I18,ROSTER!$B$23:$B$150,0),1),"")</f>
        <v/>
      </c>
      <c r="L18" s="44" t="str">
        <f>IFERROR(INDEX(ROSTER!$AL$23:$AL$134,MATCH($I18,ROSTER!$B$23:$B$150,0),1),"")</f>
        <v/>
      </c>
      <c r="M18" s="367"/>
      <c r="O18" s="31"/>
    </row>
    <row r="19" spans="1:15" ht="14.85" customHeight="1">
      <c r="A19" s="44">
        <f t="shared" si="3"/>
        <v>12</v>
      </c>
      <c r="B19" s="44" t="str" cm="1">
        <f t="array" ref="B19">IFERROR(INDEX(ROSTER!$B$24:$B$150,MATCH(1,INDEX(($B$7=ROSTER!W$24:W$150)*(COUNTIFS(B$7:B18,ROSTER!$B$24:$B$150)=0),0,1),0),1),"")</f>
        <v>Nguyễn Hữu Hoàng</v>
      </c>
      <c r="C19" s="44" t="str">
        <f>IFERROR(INDEX(ROSTER!$C$24:$C$150,MATCH($B19,ROSTER!$B$24:$B$150,0),1),"")</f>
        <v>VAE03618</v>
      </c>
      <c r="D19" s="44" t="str">
        <f>IFERROR(INDEX(ROSTER!$AK$23:$AK$134,MATCH($B19,ROSTER!$B$23:$B$150,0),1),"")</f>
        <v>EA 787/321</v>
      </c>
      <c r="E19" s="44" t="str">
        <f>IFERROR(INDEX(ROSTER!$AL$23:$AL$134,MATCH($B19,ROSTER!$B$23:$B$150,0),1),"")</f>
        <v>0937919456</v>
      </c>
      <c r="F19" s="44" t="s">
        <v>273</v>
      </c>
      <c r="G19" s="29"/>
      <c r="H19" s="44" t="str">
        <f t="shared" si="2"/>
        <v/>
      </c>
      <c r="I19" s="44" t="str" cm="1">
        <f t="array" ref="I19">IFERROR(INDEX(ROSTER!$B$24:$B$150,MATCH(1,INDEX((I$13=ROSTER!$W$24:$W$150)*(COUNTIFS(I$7:I18,ROSTER!$B$24:$B$150)=0),0,1),0),1),"")</f>
        <v/>
      </c>
      <c r="J19" s="44" t="str">
        <f>IFERROR(INDEX(ROSTER!$C$24:$C$150,MATCH($I19,ROSTER!$B$24:$B$150,0),1),"")</f>
        <v/>
      </c>
      <c r="K19" s="44" t="str">
        <f>IFERROR(INDEX(ROSTER!$AK$23:$AK$134,MATCH($I19,ROSTER!$B$23:$B$150,0),1),"")</f>
        <v/>
      </c>
      <c r="L19" s="44" t="str">
        <f>IFERROR(INDEX(ROSTER!$AL$23:$AL$134,MATCH($I19,ROSTER!$B$23:$B$150,0),1),"")</f>
        <v/>
      </c>
      <c r="M19" s="368"/>
      <c r="O19" s="31"/>
    </row>
    <row r="20" spans="1:15" ht="14.85" customHeight="1">
      <c r="A20" s="44" t="str">
        <f t="shared" si="3"/>
        <v/>
      </c>
      <c r="B20" s="44" t="str" cm="1">
        <f t="array" ref="B20">IFERROR(INDEX(ROSTER!$B$24:$B$150,MATCH(1,INDEX(($B$7=ROSTER!W$24:W$150)*(COUNTIFS(B$7:B19,ROSTER!$B$24:$B$150)=0),0,1),0),1),"")</f>
        <v/>
      </c>
      <c r="C20" s="44" t="str">
        <f>IFERROR(INDEX(ROSTER!$C$24:$C$150,MATCH($B20,ROSTER!$B$24:$B$150,0),1),"")</f>
        <v/>
      </c>
      <c r="D20" s="44" t="str">
        <f>IFERROR(INDEX(ROSTER!$AK$23:$AK$134,MATCH($B20,ROSTER!$B$23:$B$150,0),1),"")</f>
        <v/>
      </c>
      <c r="E20" s="44" t="str">
        <f>IFERROR(INDEX(ROSTER!$AL$23:$AL$134,MATCH($B20,ROSTER!$B$23:$B$150,0),1),"")</f>
        <v/>
      </c>
      <c r="F20" s="44"/>
      <c r="G20" s="29"/>
      <c r="H20" s="44" t="str">
        <f t="shared" si="2"/>
        <v/>
      </c>
      <c r="I20" s="44" t="str" cm="1">
        <f t="array" ref="I20">IFERROR(INDEX(ROSTER!$B$24:$B$150,MATCH(1,INDEX((I$13=ROSTER!$W$24:$W$150)*(COUNTIFS(I$7:I19,ROSTER!$B$24:$B$150)=0),0,1),0),1),"")</f>
        <v/>
      </c>
      <c r="J20" s="44" t="str">
        <f>IFERROR(INDEX(ROSTER!$C$24:$C$150,MATCH($I20,ROSTER!$B$24:$B$150,0),1),"")</f>
        <v/>
      </c>
      <c r="K20" s="44" t="str">
        <f>IFERROR(INDEX(ROSTER!$AK$23:$AK$134,MATCH($I20,ROSTER!$B$23:$B$150,0),1),"")</f>
        <v/>
      </c>
      <c r="L20" s="44" t="str">
        <f>IFERROR(INDEX(ROSTER!$AL$23:$AL$134,MATCH($I20,ROSTER!$B$23:$B$150,0),1),"")</f>
        <v/>
      </c>
      <c r="M20" s="367"/>
      <c r="O20" s="31"/>
    </row>
    <row r="21" spans="1:15" ht="14.85" customHeight="1">
      <c r="A21" s="44" t="str">
        <f t="shared" si="3"/>
        <v/>
      </c>
      <c r="B21" s="44" t="str" cm="1">
        <f t="array" ref="B21">IFERROR(INDEX(ROSTER!$B$24:$B$150,MATCH(1,INDEX(($B$7=ROSTER!W$24:W$150)*(COUNTIFS(B$7:B20,ROSTER!$B$24:$B$150)=0),0,1),0),1),"")</f>
        <v/>
      </c>
      <c r="C21" s="44" t="str">
        <f>IFERROR(INDEX(ROSTER!$C$24:$C$150,MATCH($B21,ROSTER!$B$24:$B$150,0),1),"")</f>
        <v/>
      </c>
      <c r="D21" s="44" t="str">
        <f>IFERROR(INDEX(ROSTER!$AK$23:$AK$134,MATCH($B21,ROSTER!$B$23:$B$150,0),1),"")</f>
        <v/>
      </c>
      <c r="E21" s="44" t="str">
        <f>IFERROR(INDEX(ROSTER!$AL$23:$AL$134,MATCH($B21,ROSTER!$B$23:$B$150,0),1),"")</f>
        <v/>
      </c>
      <c r="F21" s="44"/>
      <c r="G21" s="29"/>
      <c r="H21" s="44" t="str">
        <f t="shared" si="2"/>
        <v/>
      </c>
      <c r="I21" s="44" t="str" cm="1">
        <f t="array" ref="I21">IFERROR(INDEX(ROSTER!$B$24:$B$150,MATCH(1,INDEX((I$13=ROSTER!$W$24:$W$150)*(COUNTIFS(I$7:I20,ROSTER!$B$24:$B$150)=0),0,1),0),1),"")</f>
        <v/>
      </c>
      <c r="J21" s="44" t="str">
        <f>IFERROR(INDEX(ROSTER!$C$24:$C$150,MATCH($I21,ROSTER!$B$24:$B$150,0),1),"")</f>
        <v/>
      </c>
      <c r="K21" s="44" t="str">
        <f>IFERROR(INDEX(ROSTER!$AK$23:$AK$134,MATCH($I21,ROSTER!$B$23:$B$150,0),1),"")</f>
        <v/>
      </c>
      <c r="L21" s="44" t="str">
        <f>IFERROR(INDEX(ROSTER!$AL$23:$AL$134,MATCH($I21,ROSTER!$B$23:$B$150,0),1),"")</f>
        <v/>
      </c>
      <c r="M21" s="368"/>
      <c r="O21" s="31"/>
    </row>
    <row r="22" spans="1:15" ht="14.85" customHeight="1">
      <c r="A22" s="44" t="str">
        <f t="shared" si="3"/>
        <v/>
      </c>
      <c r="B22" s="44" t="str" cm="1">
        <f t="array" ref="B22">IFERROR(INDEX(ROSTER!$B$24:$B$150,MATCH(1,INDEX(($B$7=ROSTER!W$24:W$150)*(COUNTIFS(B$7:B21,ROSTER!$B$24:$B$150)=0),0,1),0),1),"")</f>
        <v/>
      </c>
      <c r="C22" s="44" t="str">
        <f>IFERROR(INDEX(ROSTER!$C$24:$C$150,MATCH($B22,ROSTER!$B$24:$B$150,0),1),"")</f>
        <v/>
      </c>
      <c r="D22" s="44" t="str">
        <f>IFERROR(INDEX(ROSTER!$AK$23:$AK$134,MATCH($B22,ROSTER!$B$23:$B$150,0),1),"")</f>
        <v/>
      </c>
      <c r="E22" s="44" t="str">
        <f>IFERROR(INDEX(ROSTER!$AL$23:$AL$134,MATCH($B22,ROSTER!$B$23:$B$150,0),1),"")</f>
        <v/>
      </c>
      <c r="F22" s="44"/>
      <c r="G22" s="29"/>
      <c r="H22" s="44" t="str">
        <f t="shared" si="1"/>
        <v/>
      </c>
      <c r="I22" s="44" t="str" cm="1">
        <f t="array" ref="I22">IFERROR(INDEX(ROSTER!$B$24:$B$150,MATCH(1,INDEX((I$7=ROSTER!$W$24:$W$150)*(COUNTIFS(I$7:I21,ROSTER!$B$24:$B$150)=0),0,1),0),1),"")</f>
        <v/>
      </c>
      <c r="J22" s="44" t="str">
        <f>IFERROR(INDEX(ROSTER!$C$24:$C$150,MATCH($I22,ROSTER!$B$24:$B$150,0),1),"")</f>
        <v/>
      </c>
      <c r="K22" s="44" t="str">
        <f>IFERROR(INDEX(ROSTER!$AK$23:$AK$134,MATCH($I22,ROSTER!$B$23:$B$150,0),1),"")</f>
        <v/>
      </c>
      <c r="L22" s="44" t="str">
        <f>IFERROR(INDEX(ROSTER!$AL$23:$AL$134,MATCH($I22,ROSTER!$B$23:$B$150,0),1),"")</f>
        <v/>
      </c>
      <c r="M22" s="367"/>
      <c r="O22" s="31" t="s">
        <v>259</v>
      </c>
    </row>
    <row r="23" spans="1:15" ht="14.85" customHeight="1">
      <c r="E23" s="1"/>
      <c r="F23" s="1"/>
      <c r="O23" s="31"/>
    </row>
    <row r="24" spans="1:15" ht="14.85" customHeight="1">
      <c r="E24" s="1"/>
      <c r="F24" s="1"/>
      <c r="O24" s="31"/>
    </row>
    <row r="25" spans="1:15" ht="14.85" customHeight="1">
      <c r="E25" s="1"/>
      <c r="F25" s="1"/>
      <c r="O25" s="31" t="s">
        <v>280</v>
      </c>
    </row>
    <row r="26" spans="1:15" ht="14.85" customHeight="1">
      <c r="E26" s="1"/>
      <c r="F26" s="1"/>
      <c r="O26" s="31" t="s">
        <v>276</v>
      </c>
    </row>
    <row r="27" spans="1:15" ht="14.85" customHeight="1">
      <c r="E27" s="1"/>
      <c r="F27" s="1"/>
    </row>
    <row r="28" spans="1:15" ht="14.85" customHeight="1">
      <c r="E28" s="1"/>
      <c r="F28" s="1"/>
    </row>
    <row r="29" spans="1:15" ht="14.4">
      <c r="E29" s="1"/>
      <c r="F29" s="1"/>
    </row>
    <row r="30" spans="1:15" ht="14.4">
      <c r="E30" s="1"/>
      <c r="F30" s="1"/>
    </row>
    <row r="31" spans="1:15" ht="14.4">
      <c r="E31" s="1"/>
      <c r="F31" s="1"/>
    </row>
    <row r="32" spans="1:15" ht="14.4">
      <c r="E32" s="1"/>
      <c r="F32" s="1"/>
    </row>
    <row r="33" spans="5:7" ht="14.4">
      <c r="E33" s="1"/>
      <c r="F33" s="1"/>
    </row>
    <row r="34" spans="5:7" ht="14.85" customHeight="1">
      <c r="E34" s="1"/>
      <c r="F34" s="1"/>
    </row>
    <row r="35" spans="5:7" ht="14.85" customHeight="1">
      <c r="E35" s="1"/>
      <c r="F35" s="1"/>
    </row>
    <row r="36" spans="5:7" ht="18" customHeight="1">
      <c r="E36" s="1"/>
      <c r="F36" s="1"/>
    </row>
    <row r="37" spans="5:7" ht="14.4">
      <c r="E37" s="1"/>
      <c r="F37" s="1"/>
    </row>
    <row r="38" spans="5:7" ht="14.4">
      <c r="E38" s="1"/>
      <c r="F38" s="1"/>
    </row>
    <row r="39" spans="5:7" ht="14.4">
      <c r="E39" s="1"/>
      <c r="F39" s="1"/>
    </row>
    <row r="40" spans="5:7" ht="23.25" customHeight="1">
      <c r="E40" s="1"/>
      <c r="F40" s="1"/>
    </row>
    <row r="41" spans="5:7" ht="23.25" customHeight="1">
      <c r="E41" s="1"/>
      <c r="F41" s="1"/>
    </row>
    <row r="42" spans="5:7" ht="23.25" customHeight="1">
      <c r="E42" s="1"/>
      <c r="F42" s="1"/>
      <c r="G42" s="35"/>
    </row>
    <row r="43" spans="5:7" ht="14.4">
      <c r="E43" s="1"/>
      <c r="F43" s="1"/>
      <c r="G43" s="35"/>
    </row>
    <row r="44" spans="5:7" ht="14.4">
      <c r="E44" s="1"/>
      <c r="F44" s="1"/>
      <c r="G44" s="35"/>
    </row>
    <row r="45" spans="5:7" ht="14.4">
      <c r="E45" s="1"/>
      <c r="F45" s="1"/>
      <c r="G45" s="35"/>
    </row>
    <row r="46" spans="5:7" ht="14.4">
      <c r="E46" s="1"/>
      <c r="F46" s="1"/>
      <c r="G46" s="35"/>
    </row>
    <row r="47" spans="5:7" ht="14.4">
      <c r="E47" s="1"/>
      <c r="F47" s="1"/>
      <c r="G47" s="35"/>
    </row>
    <row r="48" spans="5:7" ht="14.4">
      <c r="E48" s="1"/>
      <c r="F48" s="1"/>
      <c r="G48" s="35"/>
    </row>
    <row r="49" spans="5:7" ht="14.4">
      <c r="E49" s="1"/>
      <c r="F49" s="1"/>
      <c r="G49" s="35"/>
    </row>
    <row r="50" spans="5:7" ht="14.4">
      <c r="E50" s="1"/>
      <c r="F50" s="1"/>
      <c r="G50" s="35"/>
    </row>
    <row r="51" spans="5:7" ht="14.4">
      <c r="E51" s="1"/>
      <c r="F51" s="1"/>
      <c r="G51" s="35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G84" s="35"/>
    </row>
    <row r="85" spans="5:7" ht="14.4">
      <c r="G85" s="35"/>
    </row>
    <row r="86" spans="5:7" ht="14.4">
      <c r="G86" s="35"/>
    </row>
    <row r="87" spans="5:7" ht="14.4">
      <c r="G87" s="35"/>
    </row>
    <row r="88" spans="5:7" ht="14.4">
      <c r="G88" s="36"/>
    </row>
    <row r="89" spans="5:7" ht="14.4">
      <c r="G89" s="36"/>
    </row>
    <row r="90" spans="5:7" ht="14.4">
      <c r="G90" s="36"/>
    </row>
    <row r="91" spans="5:7" ht="14.4">
      <c r="G91" s="36"/>
    </row>
    <row r="92" spans="5:7" ht="14.4">
      <c r="G92" s="36"/>
    </row>
  </sheetData>
  <protectedRanges>
    <protectedRange sqref="F7 M7" name="Range1_2_2"/>
    <protectedRange sqref="B7 I7 I13" name="Range1_2_1_1"/>
  </protectedRanges>
  <mergeCells count="7">
    <mergeCell ref="I13:J13"/>
    <mergeCell ref="A1:E1"/>
    <mergeCell ref="F1:H1"/>
    <mergeCell ref="A2:M2"/>
    <mergeCell ref="E3:F3"/>
    <mergeCell ref="B7:C7"/>
    <mergeCell ref="I7:J7"/>
  </mergeCells>
  <phoneticPr fontId="158" type="noConversion"/>
  <conditionalFormatting sqref="A33:E33">
    <cfRule type="expression" dxfId="86" priority="33">
      <formula>MOD(ROW(A33),2)=0</formula>
    </cfRule>
  </conditionalFormatting>
  <conditionalFormatting sqref="A8:F22">
    <cfRule type="expression" dxfId="85" priority="1">
      <formula>MOD(ROW(A8),2)=0</formula>
    </cfRule>
  </conditionalFormatting>
  <conditionalFormatting sqref="I8:I12 I14:L22">
    <cfRule type="expression" dxfId="84" priority="3">
      <formula>MOD(ROW(I8),2)=0</formula>
    </cfRule>
  </conditionalFormatting>
  <conditionalFormatting sqref="J8:M8 H8:H22 J9:L12 M9:M14 K13:L13">
    <cfRule type="expression" dxfId="83" priority="5">
      <formula>MOD(ROW(H8),2)=0</formula>
    </cfRule>
  </conditionalFormatting>
  <conditionalFormatting sqref="M16">
    <cfRule type="expression" dxfId="82" priority="12">
      <formula>MOD(ROW(M16),2)=0</formula>
    </cfRule>
  </conditionalFormatting>
  <conditionalFormatting sqref="M18">
    <cfRule type="expression" dxfId="81" priority="11">
      <formula>MOD(ROW(M18),2)=0</formula>
    </cfRule>
  </conditionalFormatting>
  <conditionalFormatting sqref="M20">
    <cfRule type="expression" dxfId="80" priority="10">
      <formula>MOD(ROW(M20),2)=0</formula>
    </cfRule>
  </conditionalFormatting>
  <conditionalFormatting sqref="M22">
    <cfRule type="expression" dxfId="79" priority="9">
      <formula>MOD(ROW(M22),2)=0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4">
    <tabColor rgb="FFFFFF00"/>
  </sheetPr>
  <dimension ref="A1:O95"/>
  <sheetViews>
    <sheetView tabSelected="1" zoomScale="70" zoomScaleNormal="70" workbookViewId="0">
      <selection activeCell="J23" sqref="J23"/>
    </sheetView>
  </sheetViews>
  <sheetFormatPr defaultColWidth="9" defaultRowHeight="23.25" customHeight="1"/>
  <cols>
    <col min="1" max="1" width="5.33203125" style="57" customWidth="1"/>
    <col min="2" max="2" width="23.44140625" style="57" customWidth="1"/>
    <col min="3" max="3" width="24.5546875" style="57" customWidth="1"/>
    <col min="4" max="4" width="13.44140625" style="57" customWidth="1"/>
    <col min="5" max="5" width="23.44140625" style="58" customWidth="1"/>
    <col min="6" max="6" width="18.5546875" style="58" customWidth="1"/>
    <col min="7" max="7" width="1" style="57" customWidth="1"/>
    <col min="8" max="8" width="4.44140625" style="57" customWidth="1"/>
    <col min="9" max="9" width="24.33203125" style="57" customWidth="1"/>
    <col min="10" max="10" width="23.6640625" style="57" customWidth="1"/>
    <col min="11" max="11" width="25.33203125" style="57" customWidth="1"/>
    <col min="12" max="12" width="17" style="57" customWidth="1"/>
    <col min="13" max="13" width="22.5546875" style="57" bestFit="1" customWidth="1"/>
    <col min="14" max="14" width="17.44140625" style="57" customWidth="1"/>
    <col min="15" max="15" width="19.6640625" style="57" customWidth="1"/>
    <col min="16" max="16384" width="9" style="57"/>
  </cols>
  <sheetData>
    <row r="1" spans="1:15" ht="66" customHeight="1">
      <c r="A1" s="662" t="s">
        <v>6</v>
      </c>
      <c r="B1" s="711"/>
      <c r="C1" s="711"/>
      <c r="D1" s="711"/>
      <c r="E1" s="711"/>
      <c r="F1" s="712" t="s">
        <v>252</v>
      </c>
      <c r="G1" s="712"/>
      <c r="H1" s="712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59" t="s">
        <v>255</v>
      </c>
      <c r="B3" s="60" t="str">
        <f>LEFT(VLOOKUP("A*",ROSTER!X24:X70,1,0),4)</f>
        <v>A868</v>
      </c>
      <c r="C3" s="61"/>
      <c r="D3" s="62"/>
      <c r="E3" s="713">
        <f>ROSTER!X24</f>
        <v>46163</v>
      </c>
      <c r="F3" s="713"/>
      <c r="G3" s="63"/>
      <c r="I3" s="64" t="s">
        <v>351</v>
      </c>
      <c r="J3" s="734" t="s">
        <v>42</v>
      </c>
      <c r="K3" s="74" t="s">
        <v>258</v>
      </c>
      <c r="L3" s="735">
        <v>973339492</v>
      </c>
    </row>
    <row r="4" spans="1:15" ht="15.6">
      <c r="A4" s="65"/>
      <c r="B4" s="66" t="s">
        <v>257</v>
      </c>
      <c r="C4" s="67" t="str">
        <f>INDEX(ROSTER!$B$25:$B$150,MATCH("*FM*",ROSTER!X$25:X$227,0),1)</f>
        <v>Hứa Quang Trung</v>
      </c>
      <c r="D4" s="68" t="s">
        <v>258</v>
      </c>
      <c r="E4" s="15" t="str">
        <f>INDEX(ROSTER!$AL$25:$AL$211,MATCH(C4,ROSTER!$B$25:$B$150,0),1)</f>
        <v>0937387889</v>
      </c>
      <c r="F4" s="69" t="s">
        <v>259</v>
      </c>
      <c r="G4" s="70"/>
      <c r="H4" s="71"/>
      <c r="I4" s="72" t="s">
        <v>260</v>
      </c>
      <c r="J4" s="73" t="str">
        <f>INDEX(ROSTER!$B$25:$B$150,MATCH("*TE*",ROSTER!X$25:X$227,0),1)</f>
        <v>Huỳnh Tố Như</v>
      </c>
      <c r="K4" s="74" t="s">
        <v>258</v>
      </c>
      <c r="L4" s="34" t="str">
        <f>INDEX(ROSTER!$AL$25:$AL$211,MATCH(J4,ROSTER!$B$25:$B$150,0),1)</f>
        <v>0702785789</v>
      </c>
    </row>
    <row r="5" spans="1:15" ht="15.6">
      <c r="A5" s="65"/>
      <c r="B5" s="72" t="s">
        <v>262</v>
      </c>
      <c r="C5" s="67" t="str">
        <f>INDEX(ROSTER!$B$25:$B$150,MATCH("*QC*",ROSTER!X$25:X$227,0),1)</f>
        <v>Võ Lục Nguyên Thông</v>
      </c>
      <c r="D5" s="74" t="s">
        <v>258</v>
      </c>
      <c r="E5" s="15" t="str">
        <f>INDEX(ROSTER!$AL$25:$AL$211,MATCH(C5,ROSTER!$B$25:$B$150,0),1)</f>
        <v>0909028666</v>
      </c>
      <c r="F5" s="69"/>
      <c r="G5" s="70"/>
      <c r="H5" s="71"/>
      <c r="I5" s="72" t="s">
        <v>263</v>
      </c>
      <c r="J5" s="73" t="str">
        <f>INDEX(ROSTER!$B$25:$B$150,MATCH("*PPC*",ROSTER!X$25:X$227,0),1)</f>
        <v>Trần Hoàng Nhung</v>
      </c>
      <c r="K5" s="74" t="s">
        <v>258</v>
      </c>
      <c r="L5" s="34" t="str">
        <f>INDEX(ROSTER!$AL$25:$AL$211,MATCH(J5,ROSTER!$B$25:$B$150,0),1)</f>
        <v>0906852989</v>
      </c>
    </row>
    <row r="6" spans="1:15" ht="13.8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$B$3&amp;"-128"</f>
        <v>A868-128</v>
      </c>
      <c r="C7" s="661"/>
      <c r="D7" s="27"/>
      <c r="E7" s="27"/>
      <c r="F7" s="32"/>
      <c r="G7" s="29"/>
      <c r="H7" s="26"/>
      <c r="I7" s="660" t="str">
        <f>$B$3&amp;"-34567"</f>
        <v>A868-34567</v>
      </c>
      <c r="J7" s="661"/>
      <c r="K7" s="30"/>
      <c r="L7" s="30"/>
      <c r="M7" s="28"/>
      <c r="O7" s="43" t="s">
        <v>261</v>
      </c>
    </row>
    <row r="8" spans="1:15" ht="13.8">
      <c r="A8" s="77">
        <f>IF(B8="","",ROW(A1))</f>
        <v>1</v>
      </c>
      <c r="B8" s="77" t="str" cm="1">
        <f t="array" ref="B8">IFERROR(INDEX(ROSTER!$B$24:$B$150,MATCH(1,INDEX(($B$7=ROSTER!X$24:X$150)*(COUNTIFS(B$7:B7,ROSTER!$B$24:$B$150)=0),0,1),0),1),"")</f>
        <v>Đào Việt  Hải</v>
      </c>
      <c r="C8" s="77" t="str">
        <f>IFERROR(INDEX(ROSTER!$C$24:$C$150,MATCH($B8,ROSTER!$B$24:$B$150,0),1),"")</f>
        <v>VAE00708</v>
      </c>
      <c r="D8" s="77" t="str">
        <f>IFERROR(INDEX(ROSTER!$AK$23:$AK$134,MATCH($B8,ROSTER!$B$23:$B$150,0),1),"")</f>
        <v>B1 787</v>
      </c>
      <c r="E8" s="77" t="str">
        <f>IFERROR(INDEX(ROSTER!$AL$23:$AL$134,MATCH($B8,ROSTER!$B$23:$B$150,0),1),"")</f>
        <v>0908630644</v>
      </c>
      <c r="F8" s="34"/>
      <c r="G8" s="29"/>
      <c r="H8" s="45">
        <f>IF(I8="","",ROW(H1))</f>
        <v>1</v>
      </c>
      <c r="I8" s="34" t="str" cm="1">
        <f t="array" ref="I8">IFERROR(INDEX(ROSTER!$B$24:$B$150,MATCH(1,INDEX(($I$7=ROSTER!X$24:X$150)*(COUNTIFS(I$7:I7,ROSTER!$B$24:$B$150)=0),0,1),0),1),"")</f>
        <v>Hoàng Sơn Hà</v>
      </c>
      <c r="J8" s="34" t="str">
        <f>IFERROR(INDEX(ROSTER!$C$24:$C$150,MATCH($I8,ROSTER!$B$24:$B$150,0),1),"")</f>
        <v>VAE00725</v>
      </c>
      <c r="K8" s="34" t="str">
        <f>IFERROR(INDEX(ROSTER!$AK$23:$AK$134,MATCH($I8,ROSTER!$B$23:$B$150,0),1),"")</f>
        <v>B1 787</v>
      </c>
      <c r="L8" s="34" t="str">
        <f>IFERROR(INDEX(ROSTER!$AL$23:$AL$134,MATCH($I8,ROSTER!$B$23:$B$150,0),1),"")</f>
        <v>0904321509</v>
      </c>
      <c r="M8" s="34"/>
      <c r="O8" s="31" t="s">
        <v>270</v>
      </c>
    </row>
    <row r="9" spans="1:15" ht="14.85" customHeight="1">
      <c r="A9" s="77">
        <f t="shared" ref="A9:A38" si="0">IF(B9="","",ROW(A2))</f>
        <v>2</v>
      </c>
      <c r="B9" s="77" t="str" cm="1">
        <f t="array" ref="B9">IFERROR(INDEX(ROSTER!$B$24:$B$150,MATCH(1,INDEX(($B$7=ROSTER!X$24:X$150)*(COUNTIFS(B$7:B8,ROSTER!$B$24:$B$150)=0),0,1),0),1),"")</f>
        <v>Lộc Đức  Hiền</v>
      </c>
      <c r="C9" s="77" t="str">
        <f>IFERROR(INDEX(ROSTER!$C$24:$C$150,MATCH($B9,ROSTER!$B$24:$B$150,0),1),"")</f>
        <v>VAE02379</v>
      </c>
      <c r="D9" s="77" t="str">
        <f>IFERROR(INDEX(ROSTER!$AK$23:$AK$134,MATCH($B9,ROSTER!$B$23:$B$150,0),1),"")</f>
        <v>B1 787</v>
      </c>
      <c r="E9" s="77" t="str">
        <f>IFERROR(INDEX(ROSTER!$AL$23:$AL$134,MATCH($B9,ROSTER!$B$23:$B$150,0),1),"")</f>
        <v>0896961686</v>
      </c>
      <c r="F9" s="377" t="s">
        <v>715</v>
      </c>
      <c r="G9" s="29"/>
      <c r="H9" s="45">
        <f t="shared" ref="H9:H38" si="1">IF(I9="","",ROW(H2))</f>
        <v>2</v>
      </c>
      <c r="I9" s="34" t="str" cm="1">
        <f t="array" ref="I9">IFERROR(INDEX(ROSTER!$B$24:$B$150,MATCH(1,INDEX(($I$7=ROSTER!X$24:X$150)*(COUNTIFS(I$7:I8,ROSTER!$B$24:$B$150)=0),0,1),0),1),"")</f>
        <v>Vũ Văn Mạnh</v>
      </c>
      <c r="J9" s="34" t="str">
        <f>IFERROR(INDEX(ROSTER!$C$24:$C$150,MATCH($I9,ROSTER!$B$24:$B$150,0),1),"")</f>
        <v>VAE03240</v>
      </c>
      <c r="K9" s="34" t="str">
        <f>IFERROR(INDEX(ROSTER!$AK$23:$AK$134,MATCH($I9,ROSTER!$B$23:$B$150,0),1),"")</f>
        <v>B1 B787/A321</v>
      </c>
      <c r="L9" s="34" t="str">
        <f>IFERROR(INDEX(ROSTER!$AL$23:$AL$134,MATCH($I9,ROSTER!$B$23:$B$150,0),1),"")</f>
        <v>0968697183</v>
      </c>
      <c r="M9" s="730" t="s">
        <v>271</v>
      </c>
      <c r="O9" s="31" t="s">
        <v>271</v>
      </c>
    </row>
    <row r="10" spans="1:15" ht="14.85" customHeight="1">
      <c r="A10" s="77">
        <f t="shared" si="0"/>
        <v>3</v>
      </c>
      <c r="B10" s="77" t="str" cm="1">
        <f t="array" ref="B10">IFERROR(INDEX(ROSTER!$B$24:$B$150,MATCH(1,INDEX(($B$7=ROSTER!X$24:X$150)*(COUNTIFS(B$7:B9,ROSTER!$B$24:$B$150)=0),0,1),0),1),"")</f>
        <v>Dương Viết Trìu</v>
      </c>
      <c r="C10" s="77" t="str">
        <f>IFERROR(INDEX(ROSTER!$C$24:$C$150,MATCH($B10,ROSTER!$B$24:$B$150,0),1),"")</f>
        <v>VAE03250</v>
      </c>
      <c r="D10" s="77" t="str">
        <f>IFERROR(INDEX(ROSTER!$AK$23:$AK$134,MATCH($B10,ROSTER!$B$23:$B$150,0),1),"")</f>
        <v>B1 B787/A321</v>
      </c>
      <c r="E10" s="77" t="str">
        <f>IFERROR(INDEX(ROSTER!$AL$23:$AL$134,MATCH($B10,ROSTER!$B$23:$B$150,0),1),"")</f>
        <v>0983990518</v>
      </c>
      <c r="F10" s="731" t="s">
        <v>270</v>
      </c>
      <c r="G10" s="29"/>
      <c r="H10" s="45">
        <f t="shared" si="1"/>
        <v>3</v>
      </c>
      <c r="I10" s="34" t="str" cm="1">
        <f t="array" ref="I10">IFERROR(INDEX(ROSTER!$B$24:$B$150,MATCH(1,INDEX(($I$7=ROSTER!X$24:X$150)*(COUNTIFS(I$7:I9,ROSTER!$B$24:$B$150)=0),0,1),0),1),"")</f>
        <v>Võ Tiến Dũng</v>
      </c>
      <c r="J10" s="34" t="str">
        <f>IFERROR(INDEX(ROSTER!$C$24:$C$150,MATCH($I10,ROSTER!$B$24:$B$150,0),1),"")</f>
        <v>VAE00749</v>
      </c>
      <c r="K10" s="34" t="str">
        <f>IFERROR(INDEX(ROSTER!$AK$23:$AK$134,MATCH($I10,ROSTER!$B$23:$B$150,0),1),"")</f>
        <v>QM 787</v>
      </c>
      <c r="L10" s="34" t="str">
        <f>IFERROR(INDEX(ROSTER!$AL$23:$AL$134,MATCH($I10,ROSTER!$B$23:$B$150,0),1),"")</f>
        <v>0375121297</v>
      </c>
      <c r="M10" s="34"/>
      <c r="O10" s="31" t="s">
        <v>276</v>
      </c>
    </row>
    <row r="11" spans="1:15" ht="14.85" customHeight="1">
      <c r="A11" s="77">
        <f t="shared" si="0"/>
        <v>4</v>
      </c>
      <c r="B11" s="77" t="str" cm="1">
        <f t="array" ref="B11">IFERROR(INDEX(ROSTER!$B$24:$B$150,MATCH(1,INDEX(($B$7=ROSTER!X$24:X$150)*(COUNTIFS(B$7:B10,ROSTER!$B$24:$B$150)=0),0,1),0),1),"")</f>
        <v>Phạm Minh Tuấn</v>
      </c>
      <c r="C11" s="77" t="str">
        <f>IFERROR(INDEX(ROSTER!$C$24:$C$150,MATCH($B11,ROSTER!$B$24:$B$150,0),1),"")</f>
        <v>VAE00763</v>
      </c>
      <c r="D11" s="77" t="str">
        <f>IFERROR(INDEX(ROSTER!$AK$23:$AK$134,MATCH($B11,ROSTER!$B$23:$B$150,0),1),"")</f>
        <v>QM 787</v>
      </c>
      <c r="E11" s="77" t="str">
        <f>IFERROR(INDEX(ROSTER!$AL$23:$AL$134,MATCH($B11,ROSTER!$B$23:$B$150,0),1),"")</f>
        <v>0903128278</v>
      </c>
      <c r="F11" s="34"/>
      <c r="G11" s="29"/>
      <c r="H11" s="45">
        <f t="shared" si="1"/>
        <v>4</v>
      </c>
      <c r="I11" s="34" t="str" cm="1">
        <f t="array" ref="I11">IFERROR(INDEX(ROSTER!$B$24:$B$150,MATCH(1,INDEX(($I$7=ROSTER!X$24:X$150)*(COUNTIFS(I$7:I10,ROSTER!$B$24:$B$150)=0),0,1),0),1),"")</f>
        <v>Đặng Quốc  Tú</v>
      </c>
      <c r="J11" s="34" t="str">
        <f>IFERROR(INDEX(ROSTER!$C$24:$C$150,MATCH($I11,ROSTER!$B$24:$B$150,0),1),"")</f>
        <v>VAE00733</v>
      </c>
      <c r="K11" s="34" t="str">
        <f>IFERROR(INDEX(ROSTER!$AK$23:$AK$134,MATCH($I11,ROSTER!$B$23:$B$150,0),1),"")</f>
        <v>QM 787</v>
      </c>
      <c r="L11" s="34" t="str">
        <f>IFERROR(INDEX(ROSTER!$AL$23:$AL$134,MATCH($I11,ROSTER!$B$23:$B$150,0),1),"")</f>
        <v>0988110968</v>
      </c>
      <c r="M11" s="34"/>
      <c r="O11" s="31" t="s">
        <v>273</v>
      </c>
    </row>
    <row r="12" spans="1:15" ht="14.85" customHeight="1">
      <c r="A12" s="77">
        <f t="shared" si="0"/>
        <v>5</v>
      </c>
      <c r="B12" s="77" t="str" cm="1">
        <f t="array" ref="B12">IFERROR(INDEX(ROSTER!$B$24:$B$150,MATCH(1,INDEX(($B$7=ROSTER!X$24:X$150)*(COUNTIFS(B$7:B11,ROSTER!$B$24:$B$150)=0),0,1),0),1),"")</f>
        <v>Nguyễn Phan Hoàng Long</v>
      </c>
      <c r="C12" s="77" t="str">
        <f>IFERROR(INDEX(ROSTER!$C$24:$C$150,MATCH($B12,ROSTER!$B$24:$B$150,0),1),"")</f>
        <v>VAE03596</v>
      </c>
      <c r="D12" s="77" t="str">
        <f>IFERROR(INDEX(ROSTER!$AK$23:$AK$134,MATCH($B12,ROSTER!$B$23:$B$150,0),1),"")</f>
        <v>QM AF</v>
      </c>
      <c r="E12" s="77" t="str">
        <f>IFERROR(INDEX(ROSTER!$AL$23:$AL$134,MATCH($B12,ROSTER!$B$23:$B$150,0),1),"")</f>
        <v>0967103203</v>
      </c>
      <c r="F12" s="34"/>
      <c r="G12" s="29"/>
      <c r="H12" s="45">
        <f t="shared" si="1"/>
        <v>5</v>
      </c>
      <c r="I12" s="34" t="str" cm="1">
        <f t="array" ref="I12">IFERROR(INDEX(ROSTER!$B$24:$B$150,MATCH(1,INDEX(($I$7=ROSTER!X$24:X$150)*(COUNTIFS(I$7:I11,ROSTER!$B$24:$B$150)=0),0,1),0),1),"")</f>
        <v>Đoàn Mạnh Quyết</v>
      </c>
      <c r="J12" s="34" t="str">
        <f>IFERROR(INDEX(ROSTER!$C$24:$C$150,MATCH($I12,ROSTER!$B$24:$B$150,0),1),"")</f>
        <v>VAE00521</v>
      </c>
      <c r="K12" s="34" t="str">
        <f>IFERROR(INDEX(ROSTER!$AK$23:$AK$134,MATCH($I12,ROSTER!$B$23:$B$150,0),1),"")</f>
        <v>QM 787</v>
      </c>
      <c r="L12" s="34" t="str">
        <f>IFERROR(INDEX(ROSTER!$AL$23:$AL$134,MATCH($I12,ROSTER!$B$23:$B$150,0),1),"")</f>
        <v>0979789920</v>
      </c>
      <c r="M12" s="34"/>
      <c r="O12" s="31"/>
    </row>
    <row r="13" spans="1:15" ht="14.85" customHeight="1">
      <c r="A13" s="77">
        <f t="shared" si="0"/>
        <v>6</v>
      </c>
      <c r="B13" s="77" t="str" cm="1">
        <f t="array" ref="B13">IFERROR(INDEX(ROSTER!$B$24:$B$150,MATCH(1,INDEX(($B$7=ROSTER!X$24:X$150)*(COUNTIFS(B$7:B12,ROSTER!$B$24:$B$150)=0),0,1),0),1),"")</f>
        <v>Nguyễn Mạnh Phố</v>
      </c>
      <c r="C13" s="77" t="str">
        <f>IFERROR(INDEX(ROSTER!$C$24:$C$150,MATCH($B13,ROSTER!$B$24:$B$150,0),1),"")</f>
        <v>VAE03605</v>
      </c>
      <c r="D13" s="77" t="str">
        <f>IFERROR(INDEX(ROSTER!$AK$23:$AK$134,MATCH($B13,ROSTER!$B$23:$B$150,0),1),"")</f>
        <v>QM AF</v>
      </c>
      <c r="E13" s="77" t="str">
        <f>IFERROR(INDEX(ROSTER!$AL$23:$AL$134,MATCH($B13,ROSTER!$B$23:$B$150,0),1),"")</f>
        <v>0829109358</v>
      </c>
      <c r="F13" s="34"/>
      <c r="G13" s="29"/>
      <c r="H13" s="45">
        <f t="shared" si="1"/>
        <v>6</v>
      </c>
      <c r="I13" s="34" t="str" cm="1">
        <f t="array" ref="I13">IFERROR(INDEX(ROSTER!$B$24:$B$150,MATCH(1,INDEX(($I$7=ROSTER!X$24:X$150)*(COUNTIFS(I$7:I12,ROSTER!$B$24:$B$150)=0),0,1),0),1),"")</f>
        <v>Nguyễn Anh Tuấn</v>
      </c>
      <c r="J13" s="34" t="str">
        <f>IFERROR(INDEX(ROSTER!$C$24:$C$150,MATCH($I13,ROSTER!$B$24:$B$150,0),1),"")</f>
        <v>VAE02373</v>
      </c>
      <c r="K13" s="34" t="str">
        <f>IFERROR(INDEX(ROSTER!$AK$23:$AK$134,MATCH($I13,ROSTER!$B$23:$B$150,0),1),"")</f>
        <v>QM 787</v>
      </c>
      <c r="L13" s="34" t="str">
        <f>IFERROR(INDEX(ROSTER!$AL$23:$AL$134,MATCH($I13,ROSTER!$B$23:$B$150,0),1),"")</f>
        <v>0988034352</v>
      </c>
      <c r="M13" s="34" t="s">
        <v>280</v>
      </c>
      <c r="O13" s="31"/>
    </row>
    <row r="14" spans="1:15" ht="14.85" customHeight="1">
      <c r="A14" s="77">
        <f t="shared" si="0"/>
        <v>7</v>
      </c>
      <c r="B14" s="77" t="str" cm="1">
        <f t="array" ref="B14">IFERROR(INDEX(ROSTER!$B$24:$B$150,MATCH(1,INDEX(($B$7=ROSTER!X$24:X$150)*(COUNTIFS(B$7:B13,ROSTER!$B$24:$B$150)=0),0,1),0),1),"")</f>
        <v>Nguyễn An Bình</v>
      </c>
      <c r="C14" s="77" t="str">
        <f>IFERROR(INDEX(ROSTER!$C$24:$C$150,MATCH($B14,ROSTER!$B$24:$B$150,0),1),"")</f>
        <v>VAE04051</v>
      </c>
      <c r="D14" s="77" t="str">
        <f>IFERROR(INDEX(ROSTER!$AK$23:$AK$134,MATCH($B14,ROSTER!$B$23:$B$150,0),1),"")</f>
        <v>MECH</v>
      </c>
      <c r="E14" s="77" t="str">
        <f>IFERROR(INDEX(ROSTER!$AL$23:$AL$134,MATCH($B14,ROSTER!$B$23:$B$150,0),1),"")</f>
        <v>0852188678</v>
      </c>
      <c r="F14" s="34" t="s">
        <v>280</v>
      </c>
      <c r="G14" s="29"/>
      <c r="H14" s="45">
        <f t="shared" si="1"/>
        <v>7</v>
      </c>
      <c r="I14" s="34" t="str" cm="1">
        <f t="array" ref="I14">IFERROR(INDEX(ROSTER!$B$24:$B$150,MATCH(1,INDEX(($I$7=ROSTER!X$24:X$150)*(COUNTIFS(I$7:I13,ROSTER!$B$24:$B$150)=0),0,1),0),1),"")</f>
        <v>Nguyễn Văn Thái</v>
      </c>
      <c r="J14" s="34" t="str">
        <f>IFERROR(INDEX(ROSTER!$C$24:$C$150,MATCH($I14,ROSTER!$B$24:$B$150,0),1),"")</f>
        <v>VAE03591</v>
      </c>
      <c r="K14" s="34" t="str">
        <f>IFERROR(INDEX(ROSTER!$AK$23:$AK$134,MATCH($I14,ROSTER!$B$23:$B$150,0),1),"")</f>
        <v>QM PP</v>
      </c>
      <c r="L14" s="34" t="str">
        <f>IFERROR(INDEX(ROSTER!$AL$23:$AL$134,MATCH($I14,ROSTER!$B$23:$B$150,0),1),"")</f>
        <v>0938235487</v>
      </c>
      <c r="M14" s="34" t="s">
        <v>280</v>
      </c>
      <c r="O14" s="31"/>
    </row>
    <row r="15" spans="1:15" ht="14.85" customHeight="1">
      <c r="A15" s="77">
        <f t="shared" si="0"/>
        <v>8</v>
      </c>
      <c r="B15" s="77" t="str" cm="1">
        <f t="array" ref="B15">IFERROR(INDEX(ROSTER!$B$24:$B$150,MATCH(1,INDEX(($B$7=ROSTER!X$24:X$150)*(COUNTIFS(B$7:B14,ROSTER!$B$24:$B$150)=0),0,1),0),1),"")</f>
        <v>Trương Vũ Chung</v>
      </c>
      <c r="C15" s="77" t="str">
        <f>IFERROR(INDEX(ROSTER!$C$24:$C$150,MATCH($B15,ROSTER!$B$24:$B$150,0),1),"")</f>
        <v>VAE04026</v>
      </c>
      <c r="D15" s="77" t="str">
        <f>IFERROR(INDEX(ROSTER!$AK$23:$AK$134,MATCH($B15,ROSTER!$B$23:$B$150,0),1),"")</f>
        <v>MECH</v>
      </c>
      <c r="E15" s="77" t="str">
        <f>IFERROR(INDEX(ROSTER!$AL$23:$AL$134,MATCH($B15,ROSTER!$B$23:$B$150,0),1),"")</f>
        <v>0394163748</v>
      </c>
      <c r="F15" s="34" t="s">
        <v>280</v>
      </c>
      <c r="G15" s="29"/>
      <c r="H15" s="45">
        <f t="shared" si="1"/>
        <v>8</v>
      </c>
      <c r="I15" s="34" t="str" cm="1">
        <f t="array" ref="I15">IFERROR(INDEX(ROSTER!$B$24:$B$150,MATCH(1,INDEX(($I$7=ROSTER!X$24:X$150)*(COUNTIFS(I$7:I14,ROSTER!$B$24:$B$150)=0),0,1),0),1),"")</f>
        <v>Vũ Quang Vinh</v>
      </c>
      <c r="J15" s="34" t="str">
        <f>IFERROR(INDEX(ROSTER!$C$24:$C$150,MATCH($I15,ROSTER!$B$24:$B$150,0),1),"")</f>
        <v>VAE03617</v>
      </c>
      <c r="K15" s="34" t="str">
        <f>IFERROR(INDEX(ROSTER!$AK$23:$AK$134,MATCH($I15,ROSTER!$B$23:$B$150,0),1),"")</f>
        <v>QM AF</v>
      </c>
      <c r="L15" s="34" t="str">
        <f>IFERROR(INDEX(ROSTER!$AL$23:$AL$134,MATCH($I15,ROSTER!$B$23:$B$150,0),1),"")</f>
        <v>0773781627</v>
      </c>
      <c r="M15" s="34" t="s">
        <v>276</v>
      </c>
      <c r="O15" s="31"/>
    </row>
    <row r="16" spans="1:15" ht="14.85" customHeight="1">
      <c r="A16" s="77">
        <f t="shared" si="0"/>
        <v>9</v>
      </c>
      <c r="B16" s="77" t="str" cm="1">
        <f t="array" ref="B16">IFERROR(INDEX(ROSTER!$B$24:$B$150,MATCH(1,INDEX(($B$7=ROSTER!X$24:X$150)*(COUNTIFS(B$7:B15,ROSTER!$B$24:$B$150)=0),0,1),0),1),"")</f>
        <v>Nguyễn Thành Trung</v>
      </c>
      <c r="C16" s="77" t="str">
        <f>IFERROR(INDEX(ROSTER!$C$24:$C$150,MATCH($B16,ROSTER!$B$24:$B$150,0),1),"")</f>
        <v>VAE04031</v>
      </c>
      <c r="D16" s="77" t="str">
        <f>IFERROR(INDEX(ROSTER!$AK$23:$AK$134,MATCH($B16,ROSTER!$B$23:$B$150,0),1),"")</f>
        <v>MECH</v>
      </c>
      <c r="E16" s="77" t="str">
        <f>IFERROR(INDEX(ROSTER!$AL$23:$AL$134,MATCH($B16,ROSTER!$B$23:$B$150,0),1),"")</f>
        <v>0962516841</v>
      </c>
      <c r="F16" s="732" t="s">
        <v>715</v>
      </c>
      <c r="G16" s="29"/>
      <c r="H16" s="45">
        <f t="shared" si="1"/>
        <v>9</v>
      </c>
      <c r="I16" s="34" t="str" cm="1">
        <f t="array" ref="I16">IFERROR(INDEX(ROSTER!$B$24:$B$150,MATCH(1,INDEX(($I$7=ROSTER!X$24:X$150)*(COUNTIFS(I$7:I15,ROSTER!$B$24:$B$150)=0),0,1),0),1),"")</f>
        <v>Nguyễn Ngọc Đức</v>
      </c>
      <c r="J16" s="34" t="str">
        <f>IFERROR(INDEX(ROSTER!$C$24:$C$150,MATCH($I16,ROSTER!$B$24:$B$150,0),1),"")</f>
        <v>VAE04023</v>
      </c>
      <c r="K16" s="34" t="str">
        <f>IFERROR(INDEX(ROSTER!$AK$23:$AK$134,MATCH($I16,ROSTER!$B$23:$B$150,0),1),"")</f>
        <v>MECH</v>
      </c>
      <c r="L16" s="34" t="str">
        <f>IFERROR(INDEX(ROSTER!$AL$23:$AL$134,MATCH($I16,ROSTER!$B$23:$B$150,0),1),"")</f>
        <v>0825070997</v>
      </c>
      <c r="M16" s="34" t="s">
        <v>276</v>
      </c>
      <c r="O16" s="31"/>
    </row>
    <row r="17" spans="1:15" ht="14.85" customHeight="1">
      <c r="A17" s="77">
        <f t="shared" si="0"/>
        <v>10</v>
      </c>
      <c r="B17" s="77" t="str" cm="1">
        <f t="array" ref="B17">IFERROR(INDEX(ROSTER!$B$24:$B$150,MATCH(1,INDEX(($B$7=ROSTER!X$24:X$150)*(COUNTIFS(B$7:B16,ROSTER!$B$24:$B$150)=0),0,1),0),1),"")</f>
        <v>Lê Trần Thiên Cương</v>
      </c>
      <c r="C17" s="77" t="str">
        <f>IFERROR(INDEX(ROSTER!$C$24:$C$150,MATCH($B17,ROSTER!$B$24:$B$150,0),1),"")</f>
        <v>VAE04203</v>
      </c>
      <c r="D17" s="77" t="str">
        <f>IFERROR(INDEX(ROSTER!$AK$23:$AK$134,MATCH($B17,ROSTER!$B$23:$B$150,0),1),"")</f>
        <v>MECH</v>
      </c>
      <c r="E17" s="77" t="str">
        <f>IFERROR(INDEX(ROSTER!$AL$23:$AL$134,MATCH($B17,ROSTER!$B$23:$B$150,0),1),"")</f>
        <v>0867773318</v>
      </c>
      <c r="F17" s="733" t="s">
        <v>276</v>
      </c>
      <c r="G17" s="29"/>
      <c r="H17" s="45">
        <f t="shared" si="1"/>
        <v>10</v>
      </c>
      <c r="I17" s="34" t="str" cm="1">
        <f t="array" ref="I17">IFERROR(INDEX(ROSTER!$B$24:$B$150,MATCH(1,INDEX(($I$7=ROSTER!X$24:X$150)*(COUNTIFS(I$7:I16,ROSTER!$B$24:$B$150)=0),0,1),0),1),"")</f>
        <v>Dương Minh Tuấn</v>
      </c>
      <c r="J17" s="34" t="str">
        <f>IFERROR(INDEX(ROSTER!$C$24:$C$150,MATCH($I17,ROSTER!$B$24:$B$150,0),1),"")</f>
        <v>VAE04035</v>
      </c>
      <c r="K17" s="34" t="str">
        <f>IFERROR(INDEX(ROSTER!$AK$23:$AK$134,MATCH($I17,ROSTER!$B$23:$B$150,0),1),"")</f>
        <v>MECH</v>
      </c>
      <c r="L17" s="34" t="str">
        <f>IFERROR(INDEX(ROSTER!$AL$23:$AL$134,MATCH($I17,ROSTER!$B$23:$B$150,0),1),"")</f>
        <v>0938930981</v>
      </c>
      <c r="O17" s="31"/>
    </row>
    <row r="18" spans="1:15" ht="14.85" customHeight="1">
      <c r="A18" s="77">
        <f t="shared" si="0"/>
        <v>11</v>
      </c>
      <c r="B18" s="77" t="str" cm="1">
        <f t="array" ref="B18">IFERROR(INDEX(ROSTER!$B$24:$B$150,MATCH(1,INDEX(($B$7=ROSTER!X$24:X$150)*(COUNTIFS(B$7:B17,ROSTER!$B$24:$B$150)=0),0,1),0),1),"")</f>
        <v>Thân Minh Nguyên</v>
      </c>
      <c r="C18" s="77" t="str">
        <f>IFERROR(INDEX(ROSTER!$C$24:$C$150,MATCH($B18,ROSTER!$B$24:$B$150,0),1),"")</f>
        <v>VAE04211</v>
      </c>
      <c r="D18" s="77" t="str">
        <f>IFERROR(INDEX(ROSTER!$AK$23:$AK$134,MATCH($B18,ROSTER!$B$23:$B$150,0),1),"")</f>
        <v>MECH</v>
      </c>
      <c r="E18" s="77" t="str">
        <f>IFERROR(INDEX(ROSTER!$AL$23:$AL$134,MATCH($B18,ROSTER!$B$23:$B$150,0),1),"")</f>
        <v>0366492128</v>
      </c>
      <c r="F18" s="34" t="s">
        <v>276</v>
      </c>
      <c r="G18" s="29"/>
      <c r="H18" s="45">
        <f t="shared" si="1"/>
        <v>11</v>
      </c>
      <c r="I18" s="34" t="str" cm="1">
        <f t="array" ref="I18">IFERROR(INDEX(ROSTER!$B$24:$B$150,MATCH(1,INDEX(($I$7=ROSTER!X$24:X$150)*(COUNTIFS(I$7:I17,ROSTER!$B$24:$B$150)=0),0,1),0),1),"")</f>
        <v>Lê Phước Thanh</v>
      </c>
      <c r="J18" s="34" t="str">
        <f>IFERROR(INDEX(ROSTER!$C$24:$C$150,MATCH($I18,ROSTER!$B$24:$B$150,0),1),"")</f>
        <v>VAE02598</v>
      </c>
      <c r="K18" s="34" t="str">
        <f>IFERROR(INDEX(ROSTER!$AK$23:$AK$134,MATCH($I18,ROSTER!$B$23:$B$150,0),1),"")</f>
        <v>MECH</v>
      </c>
      <c r="L18" s="34">
        <f>IFERROR(INDEX(ROSTER!$AL$23:$AL$134,MATCH($I18,ROSTER!$B$23:$B$150,0),1),"")</f>
        <v>0</v>
      </c>
      <c r="M18" s="377" t="s">
        <v>261</v>
      </c>
      <c r="O18" s="31"/>
    </row>
    <row r="19" spans="1:15" ht="14.85" customHeight="1">
      <c r="A19" s="77" t="str">
        <f t="shared" si="0"/>
        <v/>
      </c>
      <c r="B19" s="77" t="str" cm="1">
        <f t="array" ref="B19">IFERROR(INDEX(ROSTER!$B$24:$B$150,MATCH(1,INDEX(($B$7=ROSTER!X$24:X$150)*(COUNTIFS(B$7:B18,ROSTER!$B$24:$B$150)=0),0,1),0),1),"")</f>
        <v/>
      </c>
      <c r="C19" s="77" t="str">
        <f>IFERROR(INDEX(ROSTER!$C$24:$C$150,MATCH($B19,ROSTER!$B$24:$B$150,0),1),"")</f>
        <v/>
      </c>
      <c r="D19" s="77" t="str">
        <f>IFERROR(INDEX(ROSTER!$AK$23:$AK$134,MATCH($B19,ROSTER!$B$23:$B$150,0),1),"")</f>
        <v/>
      </c>
      <c r="E19" s="77" t="str">
        <f>IFERROR(INDEX(ROSTER!$AL$23:$AL$134,MATCH($B19,ROSTER!$B$23:$B$150,0),1),"")</f>
        <v/>
      </c>
      <c r="F19" s="22"/>
      <c r="G19" s="29"/>
      <c r="H19" s="45">
        <f t="shared" si="1"/>
        <v>12</v>
      </c>
      <c r="I19" s="34" t="str" cm="1">
        <f t="array" ref="I19">IFERROR(INDEX(ROSTER!$B$24:$B$150,MATCH(1,INDEX(($I$7=ROSTER!X$24:X$150)*(COUNTIFS(I$7:I18,ROSTER!$B$24:$B$150)=0),0,1),0),1),"")</f>
        <v>Nguyễn Quang Trung</v>
      </c>
      <c r="J19" s="34" t="str">
        <f>IFERROR(INDEX(ROSTER!$C$24:$C$150,MATCH($I19,ROSTER!$B$24:$B$150,0),1),"")</f>
        <v>VAE02458</v>
      </c>
      <c r="K19" s="34">
        <f>IFERROR(INDEX(ROSTER!$AK$23:$AK$134,MATCH($I19,ROSTER!$B$23:$B$150,0),1),"")</f>
        <v>0</v>
      </c>
      <c r="L19" s="34">
        <f>IFERROR(INDEX(ROSTER!$AL$23:$AL$134,MATCH($I19,ROSTER!$B$23:$B$150,0),1),"")</f>
        <v>0</v>
      </c>
      <c r="M19" s="34"/>
      <c r="O19" s="31" t="s">
        <v>259</v>
      </c>
    </row>
    <row r="20" spans="1:15" ht="14.85" customHeight="1">
      <c r="A20" s="77" t="str">
        <f t="shared" si="0"/>
        <v/>
      </c>
      <c r="B20" s="77" t="str" cm="1">
        <f t="array" ref="B20">IFERROR(INDEX(ROSTER!$B$24:$B$150,MATCH(1,INDEX(($B$7=ROSTER!X$24:X$150)*(COUNTIFS(B$7:B19,ROSTER!$B$24:$B$150)=0),0,1),0),1),"")</f>
        <v/>
      </c>
      <c r="C20" s="77" t="str">
        <f>IFERROR(INDEX(ROSTER!$C$24:$C$150,MATCH($B20,ROSTER!$B$24:$B$150,0),1),"")</f>
        <v/>
      </c>
      <c r="D20" s="77" t="str">
        <f>IFERROR(INDEX(ROSTER!$AK$23:$AK$134,MATCH($B20,ROSTER!$B$23:$B$150,0),1),"")</f>
        <v/>
      </c>
      <c r="E20" s="77" t="str">
        <f>IFERROR(INDEX(ROSTER!$AL$23:$AL$134,MATCH($B20,ROSTER!$B$23:$B$150,0),1),"")</f>
        <v/>
      </c>
      <c r="F20" s="22"/>
      <c r="G20" s="29"/>
      <c r="H20" s="45">
        <f t="shared" si="1"/>
        <v>13</v>
      </c>
      <c r="I20" s="34" t="str" cm="1">
        <f t="array" ref="I20">IFERROR(INDEX(ROSTER!$B$24:$B$150,MATCH(1,INDEX(($I$7=ROSTER!X$24:X$150)*(COUNTIFS(I$7:I19,ROSTER!$B$24:$B$150)=0),0,1),0),1),"")</f>
        <v>Nguyễn Trọng Phúc</v>
      </c>
      <c r="J20" s="34" t="str">
        <f>IFERROR(INDEX(ROSTER!$C$24:$C$150,MATCH($I20,ROSTER!$B$24:$B$150,0),1),"")</f>
        <v>SVTT</v>
      </c>
      <c r="K20" s="34">
        <f>IFERROR(INDEX(ROSTER!$AK$23:$AK$134,MATCH($I20,ROSTER!$B$23:$B$150,0),1),"")</f>
        <v>0</v>
      </c>
      <c r="L20" s="34">
        <f>IFERROR(INDEX(ROSTER!$AL$23:$AL$134,MATCH($I20,ROSTER!$B$23:$B$150,0),1),"")</f>
        <v>0</v>
      </c>
      <c r="M20" s="22"/>
      <c r="O20" s="31"/>
    </row>
    <row r="21" spans="1:15" ht="14.85" customHeight="1">
      <c r="A21" s="77" t="str">
        <f t="shared" si="0"/>
        <v/>
      </c>
      <c r="B21" s="77" t="str" cm="1">
        <f t="array" ref="B21">IFERROR(INDEX(ROSTER!$B$24:$B$150,MATCH(1,INDEX(($B$7=ROSTER!X$24:X$150)*(COUNTIFS(B$7:B20,ROSTER!$B$24:$B$150)=0),0,1),0),1),"")</f>
        <v/>
      </c>
      <c r="C21" s="77" t="str">
        <f>IFERROR(INDEX(ROSTER!$C$24:$C$150,MATCH($B21,ROSTER!$B$24:$B$150,0),1),"")</f>
        <v/>
      </c>
      <c r="D21" s="77" t="str">
        <f>IFERROR(INDEX(ROSTER!$AK$23:$AK$134,MATCH($B21,ROSTER!$B$23:$B$150,0),1),"")</f>
        <v/>
      </c>
      <c r="E21" s="77" t="str">
        <f>IFERROR(INDEX(ROSTER!$AL$23:$AL$134,MATCH($B21,ROSTER!$B$23:$B$150,0),1),"")</f>
        <v/>
      </c>
      <c r="F21" s="34"/>
      <c r="G21" s="29"/>
      <c r="H21" s="45" t="str">
        <f t="shared" si="1"/>
        <v/>
      </c>
      <c r="I21" s="34" t="str" cm="1">
        <f t="array" ref="I21">IFERROR(INDEX(ROSTER!$B$24:$B$150,MATCH(1,INDEX(($I$7=ROSTER!X$24:X$150)*(COUNTIFS(I$7:I20,ROSTER!$B$24:$B$150)=0),0,1),0),1),"")</f>
        <v/>
      </c>
      <c r="J21" s="34" t="str">
        <f>IFERROR(INDEX(ROSTER!$C$24:$C$150,MATCH($I21,ROSTER!$B$24:$B$150,0),1),"")</f>
        <v/>
      </c>
      <c r="K21" s="34" t="str">
        <f>IFERROR(INDEX(ROSTER!$AK$23:$AK$134,MATCH($I21,ROSTER!$B$23:$B$150,0),1),"")</f>
        <v/>
      </c>
      <c r="L21" s="34" t="str">
        <f>IFERROR(INDEX(ROSTER!$AL$23:$AL$134,MATCH($I21,ROSTER!$B$23:$B$150,0),1),"")</f>
        <v/>
      </c>
      <c r="O21" s="31"/>
    </row>
    <row r="22" spans="1:15" ht="14.85" customHeight="1">
      <c r="A22" s="77" t="str">
        <f t="shared" si="0"/>
        <v/>
      </c>
      <c r="B22" s="77" t="str" cm="1">
        <f t="array" ref="B22">IFERROR(INDEX(ROSTER!$B$24:$B$150,MATCH(1,INDEX(($B$7=ROSTER!X$24:X$150)*(COUNTIFS(B$7:B21,ROSTER!$B$24:$B$150)=0),0,1),0),1),"")</f>
        <v/>
      </c>
      <c r="C22" s="77" t="str">
        <f>IFERROR(INDEX(ROSTER!$C$24:$C$150,MATCH($B22,ROSTER!$B$24:$B$150,0),1),"")</f>
        <v/>
      </c>
      <c r="D22" s="77" t="str">
        <f>IFERROR(INDEX(ROSTER!$AK$23:$AK$134,MATCH($B22,ROSTER!$B$23:$B$150,0),1),"")</f>
        <v/>
      </c>
      <c r="E22" s="77" t="str">
        <f>IFERROR(INDEX(ROSTER!$AL$23:$AL$134,MATCH($B22,ROSTER!$B$23:$B$150,0),1),"")</f>
        <v/>
      </c>
      <c r="F22" s="34"/>
      <c r="G22" s="29"/>
      <c r="H22" s="45" t="str">
        <f t="shared" si="1"/>
        <v/>
      </c>
      <c r="I22" s="34" t="str" cm="1">
        <f t="array" ref="I22">IFERROR(INDEX(ROSTER!$B$24:$B$150,MATCH(1,INDEX(($I$7=ROSTER!X$24:X$150)*(COUNTIFS(I$7:I21,ROSTER!$B$24:$B$150)=0),0,1),0),1),"")</f>
        <v/>
      </c>
      <c r="J22" s="34" t="str">
        <f>IFERROR(INDEX(ROSTER!$C$24:$C$150,MATCH($I22,ROSTER!$B$24:$B$150,0),1),"")</f>
        <v/>
      </c>
      <c r="K22" s="34" t="str">
        <f>IFERROR(INDEX(ROSTER!$AK$23:$AK$134,MATCH($I22,ROSTER!$B$23:$B$150,0),1),"")</f>
        <v/>
      </c>
      <c r="L22" s="34" t="str">
        <f>IFERROR(INDEX(ROSTER!$AL$23:$AL$134,MATCH($I22,ROSTER!$B$23:$B$150,0),1),"")</f>
        <v/>
      </c>
      <c r="M22" s="34"/>
      <c r="O22" s="31" t="s">
        <v>280</v>
      </c>
    </row>
    <row r="23" spans="1:15" ht="14.85" customHeight="1">
      <c r="A23" s="77" t="str">
        <f t="shared" si="0"/>
        <v/>
      </c>
      <c r="B23" s="77" t="str" cm="1">
        <f t="array" ref="B23">IFERROR(INDEX(ROSTER!$B$24:$B$150,MATCH(1,INDEX(($B$7=ROSTER!X$24:X$150)*(COUNTIFS(B$7:B22,ROSTER!$B$24:$B$150)=0),0,1),0),1),"")</f>
        <v/>
      </c>
      <c r="C23" s="77" t="str">
        <f>IFERROR(INDEX(ROSTER!$C$24:$C$150,MATCH($B23,ROSTER!$B$24:$B$150,0),1),"")</f>
        <v/>
      </c>
      <c r="D23" s="77" t="str">
        <f>IFERROR(INDEX(ROSTER!$AK$23:$AK$134,MATCH($B23,ROSTER!$B$23:$B$150,0),1),"")</f>
        <v/>
      </c>
      <c r="E23" s="77" t="str">
        <f>IFERROR(INDEX(ROSTER!$AL$23:$AL$134,MATCH($B23,ROSTER!$B$23:$B$150,0),1),"")</f>
        <v/>
      </c>
      <c r="F23" s="34"/>
      <c r="G23" s="29"/>
      <c r="H23" s="45" t="str">
        <f t="shared" si="1"/>
        <v/>
      </c>
      <c r="I23" s="34" t="str" cm="1">
        <f t="array" ref="I23">IFERROR(INDEX(ROSTER!$B$24:$B$150,MATCH(1,INDEX(($I$7=ROSTER!X$24:X$150)*(COUNTIFS(I$7:I22,ROSTER!$B$24:$B$150)=0),0,1),0),1),"")</f>
        <v/>
      </c>
      <c r="J23" s="34" t="str">
        <f>IFERROR(INDEX(ROSTER!$C$24:$C$150,MATCH($I23,ROSTER!$B$24:$B$150,0),1),"")</f>
        <v/>
      </c>
      <c r="K23" s="34" t="str">
        <f>IFERROR(INDEX(ROSTER!$AK$23:$AK$134,MATCH($I23,ROSTER!$B$23:$B$150,0),1),"")</f>
        <v/>
      </c>
      <c r="L23" s="34" t="str">
        <f>IFERROR(INDEX(ROSTER!$AL$23:$AL$134,MATCH($I23,ROSTER!$B$23:$B$150,0),1),"")</f>
        <v/>
      </c>
      <c r="M23" s="34"/>
      <c r="O23" s="31" t="s">
        <v>276</v>
      </c>
    </row>
    <row r="24" spans="1:15" ht="14.85" customHeight="1">
      <c r="A24" s="77"/>
      <c r="B24" s="660" t="str">
        <f>$B$3&amp;"-AVI"</f>
        <v>A868-AVI</v>
      </c>
      <c r="C24" s="661"/>
      <c r="D24" s="77" t="str">
        <f>IFERROR(INDEX(ROSTER!$AK$23:$AK$134,MATCH($B24,ROSTER!$B$23:$B$150,0),1),"")</f>
        <v/>
      </c>
      <c r="E24" s="77" t="str">
        <f>IFERROR(INDEX(ROSTER!$AL$23:$AL$134,MATCH($B24,ROSTER!$B$23:$B$150,0),1),"")</f>
        <v/>
      </c>
      <c r="F24" s="34"/>
      <c r="G24" s="29"/>
      <c r="H24" s="45" t="str">
        <f t="shared" si="1"/>
        <v/>
      </c>
      <c r="I24" s="34" t="str" cm="1">
        <f t="array" ref="I24">IFERROR(INDEX(ROSTER!$B$24:$B$150,MATCH(1,INDEX(($I$7=ROSTER!X$24:X$150)*(COUNTIFS(I$7:I23,ROSTER!$B$24:$B$150)=0),0,1),0),1),"")</f>
        <v/>
      </c>
      <c r="J24" s="34" t="str">
        <f>IFERROR(INDEX(ROSTER!$C$24:$C$150,MATCH($I24,ROSTER!$B$24:$B$150,0),1),"")</f>
        <v/>
      </c>
      <c r="K24" s="34" t="str">
        <f>IFERROR(INDEX(ROSTER!$AK$23:$AK$134,MATCH($I24,ROSTER!$B$23:$B$150,0),1),"")</f>
        <v/>
      </c>
      <c r="L24" s="34" t="str">
        <f>IFERROR(INDEX(ROSTER!$AL$23:$AL$134,MATCH($I24,ROSTER!$B$23:$B$150,0),1),"")</f>
        <v/>
      </c>
      <c r="M24" s="34"/>
    </row>
    <row r="25" spans="1:15" ht="14.85" customHeight="1">
      <c r="A25" s="77">
        <f>IF(B25="","",ROW(A1))</f>
        <v>1</v>
      </c>
      <c r="B25" s="77" t="str" cm="1">
        <f t="array" ref="B25">IFERROR(INDEX(ROSTER!$B$24:$B$150,MATCH(1,INDEX(($B$24=ROSTER!X$24:X$150)*(COUNTIFS(B$24:B24,ROSTER!$B$24:$B$150)=0),0,1),0),1),"")</f>
        <v>Phạm Hồng Quân</v>
      </c>
      <c r="C25" s="77" t="str">
        <f>IFERROR(INDEX(ROSTER!$C$24:$C$150,MATCH($B25,ROSTER!$B$24:$B$150,0),1),"")</f>
        <v>VAE01301</v>
      </c>
      <c r="D25" s="77" t="str">
        <f>IFERROR(INDEX(ROSTER!$AK$23:$AK$134,MATCH($B25,ROSTER!$B$23:$B$150,0),1),"")</f>
        <v>B2 787</v>
      </c>
      <c r="E25" s="77" t="str">
        <f>IFERROR(INDEX(ROSTER!$AL$23:$AL$134,MATCH($B25,ROSTER!$B$23:$B$150,0),1),"")</f>
        <v>0983173064</v>
      </c>
      <c r="F25" s="730" t="s">
        <v>270</v>
      </c>
      <c r="G25" s="29"/>
      <c r="H25" s="45"/>
      <c r="I25" s="660" t="str">
        <f>$B$3&amp;"-ALL 13H"</f>
        <v>A868-ALL 13H</v>
      </c>
      <c r="J25" s="661"/>
      <c r="K25" s="34" t="str">
        <f>IFERROR(INDEX(ROSTER!$AK$23:$AK$134,MATCH($I25,ROSTER!$B$23:$B$150,0),1),"")</f>
        <v/>
      </c>
      <c r="L25" s="34" t="str">
        <f>IFERROR(INDEX(ROSTER!$AL$23:$AL$134,MATCH($I25,ROSTER!$B$23:$B$150,0),1),"")</f>
        <v/>
      </c>
      <c r="M25" s="34"/>
    </row>
    <row r="26" spans="1:15" ht="13.8">
      <c r="A26" s="77">
        <f t="shared" ref="A26:A33" si="2">IF(B26="","",ROW(A2))</f>
        <v>2</v>
      </c>
      <c r="B26" s="77" t="str" cm="1">
        <f t="array" ref="B26">IFERROR(INDEX(ROSTER!$B$24:$B$150,MATCH(1,INDEX(($B$24=ROSTER!X$24:X$150)*(COUNTIFS(B$24:B25,ROSTER!$B$24:$B$150)=0),0,1),0),1),"")</f>
        <v>Nguyễn Trương Tân</v>
      </c>
      <c r="C26" s="77" t="str">
        <f>IFERROR(INDEX(ROSTER!$C$24:$C$150,MATCH($B26,ROSTER!$B$24:$B$150,0),1),"")</f>
        <v>VAE04019</v>
      </c>
      <c r="D26" s="77" t="str">
        <f>IFERROR(INDEX(ROSTER!$AK$23:$AK$134,MATCH($B26,ROSTER!$B$23:$B$150,0),1),"")</f>
        <v xml:space="preserve">EA 787 </v>
      </c>
      <c r="E26" s="77" t="str">
        <f>IFERROR(INDEX(ROSTER!$AL$23:$AL$134,MATCH($B26,ROSTER!$B$23:$B$150,0),1),"")</f>
        <v>0902827093</v>
      </c>
      <c r="F26" s="377" t="s">
        <v>261</v>
      </c>
      <c r="G26" s="29"/>
      <c r="H26" s="45">
        <f>IF(I26="","",ROW(H1))</f>
        <v>1</v>
      </c>
      <c r="I26" s="34" t="str" cm="1">
        <f t="array" ref="I26">IFERROR(INDEX(ROSTER!$B$24:$B$150,MATCH(1,INDEX(($I$25=ROSTER!X$24:X$150)*(COUNTIFS(I$7:I25,ROSTER!$B$24:$B$150)=0),0,1),0),1),"")</f>
        <v>Nguyễn Sỹ Tứ</v>
      </c>
      <c r="J26" s="34" t="str">
        <f>IFERROR(INDEX(ROSTER!$C$24:$C$150,MATCH($I26,ROSTER!$B$24:$B$150,0),1),"")</f>
        <v>VAE03275</v>
      </c>
      <c r="K26" s="34" t="str">
        <f>IFERROR(INDEX(ROSTER!$AK$23:$AK$134,MATCH($I26,ROSTER!$B$23:$B$150,0),1),"")</f>
        <v>B1 B787/A321</v>
      </c>
      <c r="L26" s="34" t="str">
        <f>IFERROR(INDEX(ROSTER!$AL$23:$AL$134,MATCH($I26,ROSTER!$B$23:$B$150,0),1),"")</f>
        <v>0356134372</v>
      </c>
      <c r="M26" s="731" t="s">
        <v>270</v>
      </c>
    </row>
    <row r="27" spans="1:15" ht="13.8">
      <c r="A27" s="77">
        <f t="shared" si="2"/>
        <v>3</v>
      </c>
      <c r="B27" s="77" t="str" cm="1">
        <f t="array" ref="B27">IFERROR(INDEX(ROSTER!$B$24:$B$150,MATCH(1,INDEX(($B$24=ROSTER!X$24:X$150)*(COUNTIFS(B$24:B26,ROSTER!$B$24:$B$150)=0),0,1),0),1),"")</f>
        <v>Nguyễn Minh Đức</v>
      </c>
      <c r="C27" s="77" t="str">
        <f>IFERROR(INDEX(ROSTER!$C$24:$C$150,MATCH($B27,ROSTER!$B$24:$B$150,0),1),"")</f>
        <v>VAE04018</v>
      </c>
      <c r="D27" s="77" t="str">
        <f>IFERROR(INDEX(ROSTER!$AK$23:$AK$134,MATCH($B27,ROSTER!$B$23:$B$150,0),1),"")</f>
        <v xml:space="preserve">EA 787 </v>
      </c>
      <c r="E27" s="77" t="str">
        <f>IFERROR(INDEX(ROSTER!$AL$23:$AL$134,MATCH($B27,ROSTER!$B$23:$B$150,0),1),"")</f>
        <v>0907548998</v>
      </c>
      <c r="F27" s="34" t="s">
        <v>280</v>
      </c>
      <c r="G27" s="29"/>
      <c r="H27" s="45">
        <f t="shared" ref="H27:H32" si="3">IF(I27="","",ROW(H2))</f>
        <v>2</v>
      </c>
      <c r="I27" s="34" t="str" cm="1">
        <f t="array" ref="I27">IFERROR(INDEX(ROSTER!$B$24:$B$150,MATCH(1,INDEX(($I$25=ROSTER!X$24:X$150)*(COUNTIFS(I$7:I26,ROSTER!$B$24:$B$150)=0),0,1),0),1),"")</f>
        <v>Phạm Hùng</v>
      </c>
      <c r="J27" s="34" t="str">
        <f>IFERROR(INDEX(ROSTER!$C$24:$C$150,MATCH($I27,ROSTER!$B$24:$B$150,0),1),"")</f>
        <v>VAE01771</v>
      </c>
      <c r="K27" s="34" t="str">
        <f>IFERROR(INDEX(ROSTER!$AK$23:$AK$134,MATCH($I27,ROSTER!$B$23:$B$150,0),1),"")</f>
        <v>QM AF</v>
      </c>
      <c r="L27" s="34" t="str">
        <f>IFERROR(INDEX(ROSTER!$AL$23:$AL$134,MATCH($I27,ROSTER!$B$23:$B$150,0),1),"")</f>
        <v>0908489886</v>
      </c>
      <c r="M27" s="34"/>
    </row>
    <row r="28" spans="1:15" ht="13.8">
      <c r="A28" s="77">
        <f t="shared" si="2"/>
        <v>4</v>
      </c>
      <c r="B28" s="77" t="str" cm="1">
        <f t="array" ref="B28">IFERROR(INDEX(ROSTER!$B$24:$B$150,MATCH(1,INDEX(($B$24=ROSTER!X$24:X$150)*(COUNTIFS(B$24:B27,ROSTER!$B$24:$B$150)=0),0,1),0),1),"")</f>
        <v>Nguyễn Hữu Thắng</v>
      </c>
      <c r="C28" s="77" t="str">
        <f>IFERROR(INDEX(ROSTER!$C$24:$C$150,MATCH($B28,ROSTER!$B$24:$B$150,0),1),"")</f>
        <v>VAE03620</v>
      </c>
      <c r="D28" s="77" t="str">
        <f>IFERROR(INDEX(ROSTER!$AK$23:$AK$134,MATCH($B28,ROSTER!$B$23:$B$150,0),1),"")</f>
        <v>EA 787/321</v>
      </c>
      <c r="E28" s="77" t="str">
        <f>IFERROR(INDEX(ROSTER!$AL$23:$AL$134,MATCH($B28,ROSTER!$B$23:$B$150,0),1),"")</f>
        <v>0865855733</v>
      </c>
      <c r="F28" s="34" t="s">
        <v>276</v>
      </c>
      <c r="G28" s="29"/>
      <c r="H28" s="45">
        <f t="shared" si="3"/>
        <v>3</v>
      </c>
      <c r="I28" s="34" t="str" cm="1">
        <f t="array" ref="I28">IFERROR(INDEX(ROSTER!$B$24:$B$150,MATCH(1,INDEX(($I$25=ROSTER!X$24:X$150)*(COUNTIFS(I$7:I27,ROSTER!$B$24:$B$150)=0),0,1),0),1),"")</f>
        <v>Đặng Quang Bảo</v>
      </c>
      <c r="J28" s="34" t="str">
        <f>IFERROR(INDEX(ROSTER!$C$24:$C$150,MATCH($I28,ROSTER!$B$24:$B$150,0),1),"")</f>
        <v>VAE03610</v>
      </c>
      <c r="K28" s="34" t="str">
        <f>IFERROR(INDEX(ROSTER!$AK$23:$AK$134,MATCH($I28,ROSTER!$B$23:$B$150,0),1),"")</f>
        <v>QM PP</v>
      </c>
      <c r="L28" s="34" t="str">
        <f>IFERROR(INDEX(ROSTER!$AL$23:$AL$134,MATCH($I28,ROSTER!$B$23:$B$150,0),1),"")</f>
        <v>0326718845</v>
      </c>
      <c r="M28" s="34"/>
    </row>
    <row r="29" spans="1:15" ht="13.8">
      <c r="A29" s="77" t="str">
        <f t="shared" si="2"/>
        <v/>
      </c>
      <c r="B29" s="77" t="str" cm="1">
        <f t="array" ref="B29">IFERROR(INDEX(ROSTER!$B$24:$B$150,MATCH(1,INDEX(($B$24=ROSTER!X$24:X$150)*(COUNTIFS(B$24:B28,ROSTER!$B$24:$B$150)=0),0,1),0),1),"")</f>
        <v/>
      </c>
      <c r="C29" s="77" t="str">
        <f>IFERROR(INDEX(ROSTER!$C$24:$C$150,MATCH($B29,ROSTER!$B$24:$B$150,0),1),"")</f>
        <v/>
      </c>
      <c r="D29" s="77" t="str">
        <f>IFERROR(INDEX(ROSTER!$AK$23:$AK$134,MATCH($B29,ROSTER!$B$23:$B$150,0),1),"")</f>
        <v/>
      </c>
      <c r="E29" s="77" t="str">
        <f>IFERROR(INDEX(ROSTER!$AL$23:$AL$134,MATCH($B29,ROSTER!$B$23:$B$150,0),1),"")</f>
        <v/>
      </c>
      <c r="F29" s="34"/>
      <c r="G29" s="29"/>
      <c r="H29" s="45">
        <f t="shared" si="3"/>
        <v>4</v>
      </c>
      <c r="I29" s="34" t="str" cm="1">
        <f t="array" ref="I29">IFERROR(INDEX(ROSTER!$B$24:$B$150,MATCH(1,INDEX(($I$25=ROSTER!X$24:X$150)*(COUNTIFS(I$7:I28,ROSTER!$B$24:$B$150)=0),0,1),0),1),"")</f>
        <v>Nguyễn Duy Khang</v>
      </c>
      <c r="J29" s="34" t="str">
        <f>IFERROR(INDEX(ROSTER!$C$24:$C$150,MATCH($I29,ROSTER!$B$24:$B$150,0),1),"")</f>
        <v>VAE03607</v>
      </c>
      <c r="K29" s="34" t="str">
        <f>IFERROR(INDEX(ROSTER!$AK$23:$AK$134,MATCH($I29,ROSTER!$B$23:$B$150,0),1),"")</f>
        <v>QM AF</v>
      </c>
      <c r="L29" s="34" t="str">
        <f>IFERROR(INDEX(ROSTER!$AL$23:$AL$134,MATCH($I29,ROSTER!$B$23:$B$150,0),1),"")</f>
        <v>0935594624</v>
      </c>
      <c r="M29" s="34"/>
    </row>
    <row r="30" spans="1:15" ht="13.8">
      <c r="A30" s="77" t="str">
        <f t="shared" si="2"/>
        <v/>
      </c>
      <c r="B30" s="77" t="str" cm="1">
        <f t="array" ref="B30">IFERROR(INDEX(ROSTER!$B$24:$B$150,MATCH(1,INDEX(($B$24=ROSTER!X$24:X$150)*(COUNTIFS(B$24:B29,ROSTER!$B$24:$B$150)=0),0,1),0),1),"")</f>
        <v/>
      </c>
      <c r="C30" s="77" t="str">
        <f>IFERROR(INDEX(ROSTER!$C$24:$C$150,MATCH($B30,ROSTER!$B$24:$B$150,0),1),"")</f>
        <v/>
      </c>
      <c r="D30" s="77" t="str">
        <f>IFERROR(INDEX(ROSTER!$AK$23:$AK$134,MATCH($B30,ROSTER!$B$23:$B$150,0),1),"")</f>
        <v/>
      </c>
      <c r="E30" s="77" t="str">
        <f>IFERROR(INDEX(ROSTER!$AL$23:$AL$134,MATCH($B30,ROSTER!$B$23:$B$150,0),1),"")</f>
        <v/>
      </c>
      <c r="F30" s="34"/>
      <c r="G30" s="29"/>
      <c r="H30" s="45" t="str">
        <f t="shared" si="3"/>
        <v/>
      </c>
      <c r="I30" s="34" t="str" cm="1">
        <f t="array" ref="I30">IFERROR(INDEX(ROSTER!$B$24:$B$150,MATCH(1,INDEX(($I$25=ROSTER!X$24:X$150)*(COUNTIFS(I$7:I29,ROSTER!$B$24:$B$150)=0),0,1),0),1),"")</f>
        <v/>
      </c>
      <c r="J30" s="34" t="str">
        <f>IFERROR(INDEX(ROSTER!$C$24:$C$150,MATCH($I30,ROSTER!$B$24:$B$150,0),1),"")</f>
        <v/>
      </c>
      <c r="K30" s="34" t="str">
        <f>IFERROR(INDEX(ROSTER!$AK$23:$AK$134,MATCH($I30,ROSTER!$B$23:$B$150,0),1),"")</f>
        <v/>
      </c>
      <c r="L30" s="34" t="str">
        <f>IFERROR(INDEX(ROSTER!$AL$23:$AL$134,MATCH($I30,ROSTER!$B$23:$B$150,0),1),"")</f>
        <v/>
      </c>
      <c r="M30" s="34"/>
    </row>
    <row r="31" spans="1:15" ht="13.8">
      <c r="A31" s="77" t="str">
        <f t="shared" si="2"/>
        <v/>
      </c>
      <c r="B31" s="77" t="str" cm="1">
        <f t="array" ref="B31">IFERROR(INDEX(ROSTER!$B$24:$B$150,MATCH(1,INDEX(($B$24=ROSTER!X$24:X$150)*(COUNTIFS(B$24:B30,ROSTER!$B$24:$B$150)=0),0,1),0),1),"")</f>
        <v/>
      </c>
      <c r="C31" s="77" t="str">
        <f>IFERROR(INDEX(ROSTER!$C$24:$C$150,MATCH($B31,ROSTER!$B$24:$B$150,0),1),"")</f>
        <v/>
      </c>
      <c r="D31" s="77" t="str">
        <f>IFERROR(INDEX(ROSTER!$AK$23:$AK$134,MATCH($B31,ROSTER!$B$23:$B$150,0),1),"")</f>
        <v/>
      </c>
      <c r="E31" s="77" t="str">
        <f>IFERROR(INDEX(ROSTER!$AL$23:$AL$134,MATCH($B31,ROSTER!$B$23:$B$150,0),1),"")</f>
        <v/>
      </c>
      <c r="F31" s="34"/>
      <c r="G31" s="29"/>
      <c r="H31" s="45" t="str">
        <f t="shared" si="3"/>
        <v/>
      </c>
      <c r="I31" s="34" t="str" cm="1">
        <f t="array" ref="I31">IFERROR(INDEX(ROSTER!$B$24:$B$150,MATCH(1,INDEX(($I$25=ROSTER!X$24:X$150)*(COUNTIFS(I$7:I30,ROSTER!$B$24:$B$150)=0),0,1),0),1),"")</f>
        <v/>
      </c>
      <c r="J31" s="34" t="str">
        <f>IFERROR(INDEX(ROSTER!$C$24:$C$150,MATCH($I31,ROSTER!$B$24:$B$150,0),1),"")</f>
        <v/>
      </c>
      <c r="K31" s="34" t="str">
        <f>IFERROR(INDEX(ROSTER!$AK$23:$AK$134,MATCH($I31,ROSTER!$B$23:$B$150,0),1),"")</f>
        <v/>
      </c>
      <c r="L31" s="34" t="str">
        <f>IFERROR(INDEX(ROSTER!$AL$23:$AL$134,MATCH($I31,ROSTER!$B$23:$B$150,0),1),"")</f>
        <v/>
      </c>
      <c r="M31" s="34"/>
    </row>
    <row r="32" spans="1:15" ht="13.8">
      <c r="A32" s="77" t="str">
        <f t="shared" si="2"/>
        <v/>
      </c>
      <c r="B32" s="77" t="str" cm="1">
        <f t="array" ref="B32">IFERROR(INDEX(ROSTER!$B$24:$B$150,MATCH(1,INDEX(($B$24=ROSTER!X$24:X$150)*(COUNTIFS(B$24:B31,ROSTER!$B$24:$B$150)=0),0,1),0),1),"")</f>
        <v/>
      </c>
      <c r="C32" s="77" t="str">
        <f>IFERROR(INDEX(ROSTER!$C$24:$C$150,MATCH($B32,ROSTER!$B$24:$B$150,0),1),"")</f>
        <v/>
      </c>
      <c r="D32" s="77" t="str">
        <f>IFERROR(INDEX(ROSTER!$AK$23:$AK$134,MATCH($B32,ROSTER!$B$23:$B$150,0),1),"")</f>
        <v/>
      </c>
      <c r="E32" s="77" t="str">
        <f>IFERROR(INDEX(ROSTER!$AL$23:$AL$134,MATCH($B32,ROSTER!$B$23:$B$150,0),1),"")</f>
        <v/>
      </c>
      <c r="F32" s="34"/>
      <c r="G32" s="29"/>
      <c r="H32" s="45" t="str">
        <f t="shared" si="3"/>
        <v/>
      </c>
      <c r="I32" s="34" t="str" cm="1">
        <f t="array" ref="I32">IFERROR(INDEX(ROSTER!$B$24:$B$150,MATCH(1,INDEX(($I$25=ROSTER!X$24:X$150)*(COUNTIFS(I$7:I31,ROSTER!$B$24:$B$150)=0),0,1),0),1),"")</f>
        <v/>
      </c>
      <c r="J32" s="34" t="str">
        <f>IFERROR(INDEX(ROSTER!$C$24:$C$150,MATCH($I32,ROSTER!$B$24:$B$150,0),1),"")</f>
        <v/>
      </c>
      <c r="K32" s="34" t="str">
        <f>IFERROR(INDEX(ROSTER!$AK$23:$AK$134,MATCH($I32,ROSTER!$B$23:$B$150,0),1),"")</f>
        <v/>
      </c>
      <c r="L32" s="34" t="str">
        <f>IFERROR(INDEX(ROSTER!$AL$23:$AL$134,MATCH($I32,ROSTER!$B$23:$B$150,0),1),"")</f>
        <v/>
      </c>
      <c r="M32" s="34"/>
    </row>
    <row r="33" spans="1:13" ht="13.8">
      <c r="A33" s="77" t="str">
        <f t="shared" si="2"/>
        <v/>
      </c>
      <c r="B33" s="77" t="str" cm="1">
        <f t="array" ref="B33">IFERROR(INDEX(ROSTER!$B$24:$B$150,MATCH(1,INDEX(($B$24=ROSTER!X$24:X$150)*(COUNTIFS(B$24:B32,ROSTER!$B$24:$B$150)=0),0,1),0),1),"")</f>
        <v/>
      </c>
      <c r="C33" s="77" t="str">
        <f>IFERROR(INDEX(ROSTER!$C$24:$C$150,MATCH($B33,ROSTER!$B$24:$B$150,0),1),"")</f>
        <v/>
      </c>
      <c r="D33" s="77" t="str">
        <f>IFERROR(INDEX(ROSTER!$AK$23:$AK$134,MATCH($B33,ROSTER!$B$23:$B$150,0),1),"")</f>
        <v/>
      </c>
      <c r="E33" s="77" t="str">
        <f>IFERROR(INDEX(ROSTER!$AL$23:$AL$134,MATCH($B33,ROSTER!$B$23:$B$150,0),1),"")</f>
        <v/>
      </c>
      <c r="F33" s="34"/>
      <c r="G33" s="29"/>
      <c r="H33" s="45" t="str">
        <f t="shared" si="1"/>
        <v/>
      </c>
      <c r="I33" s="34" t="str" cm="1">
        <f t="array" ref="I33">IFERROR(INDEX(ROSTER!$B$24:$B$150,MATCH(1,INDEX(($I$7=ROSTER!X$24:X$150)*(COUNTIFS(I$7:I32,ROSTER!$B$24:$B$150)=0),0,1),0),1),"")</f>
        <v/>
      </c>
      <c r="J33" s="34" t="str">
        <f>IFERROR(INDEX(ROSTER!$C$24:$C$150,MATCH($I33,ROSTER!$B$24:$B$150,0),1),"")</f>
        <v/>
      </c>
      <c r="K33" s="34" t="str">
        <f>IFERROR(INDEX(ROSTER!$AK$23:$AK$134,MATCH($I33,ROSTER!$B$23:$B$150,0),1),"")</f>
        <v/>
      </c>
      <c r="L33" s="34" t="str">
        <f>IFERROR(INDEX(ROSTER!$AL$23:$AL$134,MATCH($I33,ROSTER!$B$23:$B$150,0),1),"")</f>
        <v/>
      </c>
      <c r="M33" s="34"/>
    </row>
    <row r="34" spans="1:13" ht="13.8">
      <c r="A34" s="77" t="str">
        <f t="shared" si="0"/>
        <v/>
      </c>
      <c r="B34" s="77" t="str" cm="1">
        <f t="array" ref="B34">IFERROR(INDEX(ROSTER!$B$24:$B$150,MATCH(1,INDEX(($B$24=ROSTER!X$24:X$150)*(COUNTIFS(B$7:B33,ROSTER!$B$24:$B$150)=0),0,1),0),1),"")</f>
        <v/>
      </c>
      <c r="C34" s="77" t="str">
        <f>IFERROR(INDEX(ROSTER!$C$24:$C$150,MATCH($B34,ROSTER!$B$24:$B$150,0),1),"")</f>
        <v/>
      </c>
      <c r="D34" s="77" t="str">
        <f>IFERROR(INDEX(ROSTER!$AK$23:$AK$134,MATCH($B34,ROSTER!$B$23:$B$150,0),1),"")</f>
        <v/>
      </c>
      <c r="E34" s="77" t="str">
        <f>IFERROR(INDEX(ROSTER!$AL$23:$AL$134,MATCH($B34,ROSTER!$B$23:$B$150,0),1),"")</f>
        <v/>
      </c>
      <c r="F34" s="34"/>
      <c r="G34" s="29"/>
      <c r="H34" s="45" t="str">
        <f t="shared" si="1"/>
        <v/>
      </c>
      <c r="I34" s="34" t="str" cm="1">
        <f t="array" ref="I34">IFERROR(INDEX(ROSTER!$B$24:$B$150,MATCH(1,INDEX(($I$7=ROSTER!X$24:X$150)*(COUNTIFS(I$7:I33,ROSTER!$B$24:$B$150)=0),0,1),0),1),"")</f>
        <v/>
      </c>
      <c r="J34" s="34" t="str">
        <f>IFERROR(INDEX(ROSTER!$C$24:$C$150,MATCH($I34,ROSTER!$B$24:$B$150,0),1),"")</f>
        <v/>
      </c>
      <c r="K34" s="34" t="str">
        <f>IFERROR(INDEX(ROSTER!$AK$23:$AK$134,MATCH($I34,ROSTER!$B$23:$B$150,0),1),"")</f>
        <v/>
      </c>
      <c r="L34" s="34" t="str">
        <f>IFERROR(INDEX(ROSTER!$AL$23:$AL$134,MATCH($I34,ROSTER!$B$23:$B$150,0),1),"")</f>
        <v/>
      </c>
      <c r="M34" s="34"/>
    </row>
    <row r="35" spans="1:13" ht="13.8">
      <c r="A35" s="77" t="str">
        <f t="shared" si="0"/>
        <v/>
      </c>
      <c r="B35" s="77" t="str" cm="1">
        <f t="array" ref="B35">IFERROR(INDEX(ROSTER!$B$24:$B$150,MATCH(1,INDEX(($B$7=ROSTER!X$24:X$150)*(COUNTIFS(B$7:B34,ROSTER!$B$24:$B$150)=0),0,1),0),1),"")</f>
        <v/>
      </c>
      <c r="C35" s="77" t="str">
        <f>IFERROR(INDEX(ROSTER!$C$24:$C$150,MATCH($B35,ROSTER!$B$24:$B$150,0),1),"")</f>
        <v/>
      </c>
      <c r="D35" s="77" t="str">
        <f>IFERROR(INDEX(ROSTER!$AK$23:$AK$134,MATCH($B35,ROSTER!$B$23:$B$150,0),1),"")</f>
        <v/>
      </c>
      <c r="E35" s="77" t="str">
        <f>IFERROR(INDEX(ROSTER!$AL$23:$AL$134,MATCH($B35,ROSTER!$B$23:$B$150,0),1),"")</f>
        <v/>
      </c>
      <c r="F35" s="34"/>
      <c r="G35" s="29"/>
      <c r="H35" s="45" t="str">
        <f t="shared" si="1"/>
        <v/>
      </c>
      <c r="I35" s="34" t="str" cm="1">
        <f t="array" ref="I35">IFERROR(INDEX(ROSTER!$B$24:$B$150,MATCH(1,INDEX(($I$7=ROSTER!X$24:X$150)*(COUNTIFS(I$7:I34,ROSTER!$B$24:$B$150)=0),0,1),0),1),"")</f>
        <v/>
      </c>
      <c r="J35" s="34" t="str">
        <f>IFERROR(INDEX(ROSTER!$C$24:$C$150,MATCH($I35,ROSTER!$B$24:$B$150,0),1),"")</f>
        <v/>
      </c>
      <c r="K35" s="34" t="str">
        <f>IFERROR(INDEX(ROSTER!$AK$23:$AK$134,MATCH($I35,ROSTER!$B$23:$B$150,0),1),"")</f>
        <v/>
      </c>
      <c r="L35" s="34" t="str">
        <f>IFERROR(INDEX(ROSTER!$AL$23:$AL$134,MATCH($I35,ROSTER!$B$23:$B$150,0),1),"")</f>
        <v/>
      </c>
      <c r="M35" s="34"/>
    </row>
    <row r="36" spans="1:13" ht="14.85" customHeight="1">
      <c r="A36" s="77" t="str">
        <f t="shared" si="0"/>
        <v/>
      </c>
      <c r="B36" s="77" t="str" cm="1">
        <f t="array" ref="B36">IFERROR(INDEX(ROSTER!$B$24:$B$150,MATCH(1,INDEX(($B$7=ROSTER!X$24:X$150)*(COUNTIFS(B$7:B35,ROSTER!$B$24:$B$150)=0),0,1),0),1),"")</f>
        <v/>
      </c>
      <c r="C36" s="77" t="str">
        <f>IFERROR(INDEX(ROSTER!$C$24:$C$150,MATCH($B36,ROSTER!$B$24:$B$150,0),1),"")</f>
        <v/>
      </c>
      <c r="D36" s="77" t="str">
        <f>IFERROR(INDEX(ROSTER!$AK$23:$AK$134,MATCH($B36,ROSTER!$B$23:$B$150,0),1),"")</f>
        <v/>
      </c>
      <c r="E36" s="77" t="str">
        <f>IFERROR(INDEX(ROSTER!$AL$23:$AL$134,MATCH($B36,ROSTER!$B$23:$B$150,0),1),"")</f>
        <v/>
      </c>
      <c r="F36" s="34"/>
      <c r="G36" s="29"/>
      <c r="H36" s="45" t="str">
        <f t="shared" si="1"/>
        <v/>
      </c>
      <c r="I36" s="34" t="str" cm="1">
        <f t="array" ref="I36">IFERROR(INDEX(ROSTER!$B$24:$B$150,MATCH(1,INDEX(($I$7=ROSTER!X$24:X$150)*(COUNTIFS(I$7:I35,ROSTER!$B$24:$B$150)=0),0,1),0),1),"")</f>
        <v/>
      </c>
      <c r="J36" s="34" t="str">
        <f>IFERROR(INDEX(ROSTER!$C$24:$C$150,MATCH($I36,ROSTER!$B$24:$B$150,0),1),"")</f>
        <v/>
      </c>
      <c r="K36" s="34" t="str">
        <f>IFERROR(INDEX(ROSTER!$AK$23:$AK$134,MATCH($I36,ROSTER!$B$23:$B$150,0),1),"")</f>
        <v/>
      </c>
      <c r="L36" s="34" t="str">
        <f>IFERROR(INDEX(ROSTER!$AL$23:$AL$134,MATCH($I36,ROSTER!$B$23:$B$150,0),1),"")</f>
        <v/>
      </c>
      <c r="M36" s="34"/>
    </row>
    <row r="37" spans="1:13" ht="14.85" customHeight="1">
      <c r="A37" s="77" t="str">
        <f t="shared" si="0"/>
        <v/>
      </c>
      <c r="B37" s="77" t="str" cm="1">
        <f t="array" ref="B37">IFERROR(INDEX(ROSTER!$B$24:$B$150,MATCH(1,INDEX(($B$7=ROSTER!X$24:X$150)*(COUNTIFS(B$7:B36,ROSTER!$B$24:$B$150)=0),0,1),0),1),"")</f>
        <v/>
      </c>
      <c r="C37" s="77" t="str">
        <f>IFERROR(INDEX(ROSTER!$C$24:$C$150,MATCH($B37,ROSTER!$B$24:$B$150,0),1),"")</f>
        <v/>
      </c>
      <c r="D37" s="77" t="str">
        <f>IFERROR(INDEX(ROSTER!$AK$23:$AK$134,MATCH($B37,ROSTER!$B$23:$B$150,0),1),"")</f>
        <v/>
      </c>
      <c r="E37" s="77" t="str">
        <f>IFERROR(INDEX(ROSTER!$AL$23:$AL$134,MATCH($B37,ROSTER!$B$23:$B$150,0),1),"")</f>
        <v/>
      </c>
      <c r="F37" s="34"/>
      <c r="G37" s="29"/>
      <c r="H37" s="45" t="str">
        <f t="shared" si="1"/>
        <v/>
      </c>
      <c r="I37" s="34" t="str" cm="1">
        <f t="array" ref="I37">IFERROR(INDEX(ROSTER!$B$24:$B$150,MATCH(1,INDEX(($I$7=ROSTER!X$24:X$150)*(COUNTIFS(I$7:I36,ROSTER!$B$24:$B$150)=0),0,1),0),1),"")</f>
        <v/>
      </c>
      <c r="J37" s="34" t="str">
        <f>IFERROR(INDEX(ROSTER!$C$24:$C$150,MATCH($I37,ROSTER!$B$24:$B$150,0),1),"")</f>
        <v/>
      </c>
      <c r="K37" s="34" t="str">
        <f>IFERROR(INDEX(ROSTER!$AK$23:$AK$134,MATCH($I37,ROSTER!$B$23:$B$150,0),1),"")</f>
        <v/>
      </c>
      <c r="L37" s="34" t="str">
        <f>IFERROR(INDEX(ROSTER!$AL$23:$AL$134,MATCH($I37,ROSTER!$B$23:$B$150,0),1),"")</f>
        <v/>
      </c>
      <c r="M37" s="34"/>
    </row>
    <row r="38" spans="1:13" ht="14.85" customHeight="1">
      <c r="A38" s="77" t="str">
        <f t="shared" si="0"/>
        <v/>
      </c>
      <c r="B38" s="77" t="str" cm="1">
        <f t="array" ref="B38">IFERROR(INDEX(ROSTER!$B$24:$B$150,MATCH(1,INDEX(($B$7=ROSTER!X$24:X$150)*(COUNTIFS(B$7:B37,ROSTER!$B$24:$B$150)=0),0,1),0),1),"")</f>
        <v/>
      </c>
      <c r="C38" s="77" t="str">
        <f>IFERROR(INDEX(ROSTER!$C$24:$C$150,MATCH($B38,ROSTER!$B$24:$B$150,0),1),"")</f>
        <v/>
      </c>
      <c r="D38" s="77" t="str">
        <f>IFERROR(INDEX(ROSTER!$AK$23:$AK$134,MATCH($B38,ROSTER!$B$23:$B$150,0),1),"")</f>
        <v/>
      </c>
      <c r="E38" s="77" t="str">
        <f>IFERROR(INDEX(ROSTER!$AL$23:$AL$134,MATCH($B38,ROSTER!$B$23:$B$150,0),1),"")</f>
        <v/>
      </c>
      <c r="F38" s="34"/>
      <c r="G38" s="29"/>
      <c r="H38" s="45" t="str">
        <f t="shared" si="1"/>
        <v/>
      </c>
      <c r="I38" s="34" t="str" cm="1">
        <f t="array" ref="I38">IFERROR(INDEX(ROSTER!$B$24:$B$150,MATCH(1,INDEX(($I$7=ROSTER!X$24:X$150)*(COUNTIFS(I$7:I37,ROSTER!$B$24:$B$150)=0),0,1),0),1),"")</f>
        <v/>
      </c>
      <c r="J38" s="34" t="str">
        <f>IFERROR(INDEX(ROSTER!$C$24:$C$150,MATCH($I38,ROSTER!$B$24:$B$150,0),1),"")</f>
        <v/>
      </c>
      <c r="K38" s="34" t="str">
        <f>IFERROR(INDEX(ROSTER!$AK$23:$AK$134,MATCH($I38,ROSTER!$B$23:$B$150,0),1),"")</f>
        <v/>
      </c>
      <c r="L38" s="34" t="str">
        <f>IFERROR(INDEX(ROSTER!$AL$23:$AL$134,MATCH($I38,ROSTER!$B$23:$B$150,0),1),"")</f>
        <v/>
      </c>
      <c r="M38" s="34"/>
    </row>
    <row r="39" spans="1:13" ht="13.8">
      <c r="E39" s="57"/>
      <c r="F39" s="57"/>
    </row>
    <row r="40" spans="1:13" ht="13.8"/>
    <row r="41" spans="1:13" ht="13.8"/>
    <row r="42" spans="1:13" ht="13.8">
      <c r="E42" s="57"/>
      <c r="F42" s="57"/>
    </row>
    <row r="43" spans="1:13" ht="23.25" customHeight="1">
      <c r="E43" s="57"/>
      <c r="F43" s="57"/>
    </row>
    <row r="44" spans="1:13" ht="23.25" customHeight="1">
      <c r="E44" s="57"/>
      <c r="F44" s="57"/>
    </row>
    <row r="45" spans="1:13" ht="23.25" customHeight="1">
      <c r="E45" s="57"/>
      <c r="F45" s="57"/>
      <c r="G45" s="35"/>
    </row>
    <row r="46" spans="1:13" ht="13.8">
      <c r="E46" s="57"/>
      <c r="F46" s="57"/>
      <c r="G46" s="35"/>
    </row>
    <row r="47" spans="1:13" ht="13.8">
      <c r="E47" s="57"/>
      <c r="F47" s="57"/>
      <c r="G47" s="35"/>
    </row>
    <row r="48" spans="1:13" ht="13.8">
      <c r="E48" s="57"/>
      <c r="F48" s="57"/>
      <c r="G48" s="35"/>
    </row>
    <row r="49" spans="5:7" ht="13.8">
      <c r="E49" s="57"/>
      <c r="F49" s="57"/>
      <c r="G49" s="35"/>
    </row>
    <row r="50" spans="5:7" ht="13.8">
      <c r="E50" s="57"/>
      <c r="F50" s="57"/>
      <c r="G50" s="35"/>
    </row>
    <row r="51" spans="5:7" ht="13.8">
      <c r="E51" s="57"/>
      <c r="F51" s="57"/>
      <c r="G51" s="35"/>
    </row>
    <row r="52" spans="5:7" ht="13.8">
      <c r="E52" s="57"/>
      <c r="F52" s="57"/>
      <c r="G52" s="35"/>
    </row>
    <row r="53" spans="5:7" ht="13.8">
      <c r="E53" s="57"/>
      <c r="F53" s="57"/>
      <c r="G53" s="35"/>
    </row>
    <row r="54" spans="5:7" ht="13.8">
      <c r="E54" s="57"/>
      <c r="F54" s="57"/>
      <c r="G54" s="35"/>
    </row>
    <row r="55" spans="5:7" ht="13.8">
      <c r="E55" s="57"/>
      <c r="F55" s="57"/>
      <c r="G55" s="35"/>
    </row>
    <row r="56" spans="5:7" ht="13.8">
      <c r="E56" s="57"/>
      <c r="F56" s="57"/>
      <c r="G56" s="35"/>
    </row>
    <row r="57" spans="5:7" ht="13.8">
      <c r="E57" s="57"/>
      <c r="F57" s="57"/>
      <c r="G57" s="35"/>
    </row>
    <row r="58" spans="5:7" ht="13.8">
      <c r="E58" s="57"/>
      <c r="F58" s="57"/>
      <c r="G58" s="35"/>
    </row>
    <row r="59" spans="5:7" ht="13.8">
      <c r="E59" s="57"/>
      <c r="F59" s="57"/>
      <c r="G59" s="35"/>
    </row>
    <row r="60" spans="5:7" ht="13.8">
      <c r="E60" s="57"/>
      <c r="F60" s="57"/>
      <c r="G60" s="35"/>
    </row>
    <row r="61" spans="5:7" ht="13.8">
      <c r="E61" s="57"/>
      <c r="F61" s="57"/>
      <c r="G61" s="35"/>
    </row>
    <row r="62" spans="5:7" ht="13.8">
      <c r="E62" s="57"/>
      <c r="F62" s="57"/>
      <c r="G62" s="35"/>
    </row>
    <row r="63" spans="5:7" ht="13.8">
      <c r="E63" s="57"/>
      <c r="F63" s="57"/>
      <c r="G63" s="35"/>
    </row>
    <row r="64" spans="5:7" ht="13.8">
      <c r="E64" s="57"/>
      <c r="F64" s="57"/>
      <c r="G64" s="35"/>
    </row>
    <row r="65" spans="5:7" ht="13.8">
      <c r="E65" s="57"/>
      <c r="F65" s="57"/>
      <c r="G65" s="35"/>
    </row>
    <row r="66" spans="5:7" ht="13.8">
      <c r="E66" s="57"/>
      <c r="F66" s="57"/>
      <c r="G66" s="35"/>
    </row>
    <row r="67" spans="5:7" ht="13.8">
      <c r="E67" s="57"/>
      <c r="F67" s="57"/>
      <c r="G67" s="35"/>
    </row>
    <row r="68" spans="5:7" ht="13.8">
      <c r="E68" s="57"/>
      <c r="F68" s="57"/>
      <c r="G68" s="35"/>
    </row>
    <row r="69" spans="5:7" ht="13.8">
      <c r="E69" s="57"/>
      <c r="F69" s="57"/>
      <c r="G69" s="35"/>
    </row>
    <row r="70" spans="5:7" ht="13.8">
      <c r="E70" s="57"/>
      <c r="F70" s="57"/>
      <c r="G70" s="35"/>
    </row>
    <row r="71" spans="5:7" ht="13.8">
      <c r="E71" s="57"/>
      <c r="F71" s="57"/>
      <c r="G71" s="35"/>
    </row>
    <row r="72" spans="5:7" ht="13.8">
      <c r="E72" s="57"/>
      <c r="F72" s="57"/>
      <c r="G72" s="35"/>
    </row>
    <row r="73" spans="5:7" ht="13.8">
      <c r="E73" s="57"/>
      <c r="F73" s="57"/>
      <c r="G73" s="35"/>
    </row>
    <row r="74" spans="5:7" ht="13.8">
      <c r="E74" s="57"/>
      <c r="F74" s="57"/>
      <c r="G74" s="35"/>
    </row>
    <row r="75" spans="5:7" ht="13.8">
      <c r="E75" s="57"/>
      <c r="F75" s="57"/>
      <c r="G75" s="35"/>
    </row>
    <row r="76" spans="5:7" ht="13.8">
      <c r="E76" s="57"/>
      <c r="F76" s="57"/>
      <c r="G76" s="35"/>
    </row>
    <row r="77" spans="5:7" ht="13.8">
      <c r="E77" s="57"/>
      <c r="F77" s="57"/>
      <c r="G77" s="35"/>
    </row>
    <row r="78" spans="5:7" ht="13.8">
      <c r="E78" s="57"/>
      <c r="F78" s="57"/>
      <c r="G78" s="35"/>
    </row>
    <row r="79" spans="5:7" ht="13.8">
      <c r="E79" s="57"/>
      <c r="F79" s="57"/>
      <c r="G79" s="35"/>
    </row>
    <row r="80" spans="5:7" ht="13.8">
      <c r="E80" s="57"/>
      <c r="F80" s="57"/>
      <c r="G80" s="35"/>
    </row>
    <row r="81" spans="5:7" ht="13.8">
      <c r="E81" s="57"/>
      <c r="F81" s="57"/>
      <c r="G81" s="35"/>
    </row>
    <row r="82" spans="5:7" ht="13.8">
      <c r="E82" s="57"/>
      <c r="F82" s="57"/>
      <c r="G82" s="35"/>
    </row>
    <row r="83" spans="5:7" ht="13.8">
      <c r="E83" s="57"/>
      <c r="F83" s="57"/>
      <c r="G83" s="35"/>
    </row>
    <row r="84" spans="5:7" ht="13.8">
      <c r="E84" s="57"/>
      <c r="F84" s="57"/>
      <c r="G84" s="35"/>
    </row>
    <row r="85" spans="5:7" ht="13.8">
      <c r="E85" s="57"/>
      <c r="F85" s="57"/>
      <c r="G85" s="35"/>
    </row>
    <row r="86" spans="5:7" ht="13.8">
      <c r="E86" s="57"/>
      <c r="F86" s="57"/>
      <c r="G86" s="35"/>
    </row>
    <row r="87" spans="5:7" ht="13.8">
      <c r="E87" s="57"/>
      <c r="F87" s="57"/>
      <c r="G87" s="35"/>
    </row>
    <row r="88" spans="5:7" ht="13.8">
      <c r="E88" s="57"/>
      <c r="F88" s="57"/>
      <c r="G88" s="35"/>
    </row>
    <row r="89" spans="5:7" ht="13.8">
      <c r="E89" s="57"/>
      <c r="F89" s="57"/>
      <c r="G89" s="35"/>
    </row>
    <row r="90" spans="5:7" ht="13.8">
      <c r="G90" s="35"/>
    </row>
    <row r="91" spans="5:7" ht="13.8">
      <c r="G91" s="36"/>
    </row>
    <row r="92" spans="5:7" ht="13.8">
      <c r="G92" s="36"/>
    </row>
    <row r="93" spans="5:7" ht="13.8">
      <c r="G93" s="36"/>
    </row>
    <row r="94" spans="5:7" ht="13.8">
      <c r="G94" s="36"/>
    </row>
    <row r="95" spans="5:7" ht="13.8">
      <c r="G95" s="36"/>
    </row>
  </sheetData>
  <protectedRanges>
    <protectedRange sqref="F7 M7" name="Range1_2_2"/>
    <protectedRange sqref="B7 I7 B24 I25" name="Range1_2_2_1"/>
  </protectedRanges>
  <mergeCells count="8">
    <mergeCell ref="A1:E1"/>
    <mergeCell ref="F1:H1"/>
    <mergeCell ref="A2:M2"/>
    <mergeCell ref="E3:F3"/>
    <mergeCell ref="B7:C7"/>
    <mergeCell ref="I7:J7"/>
    <mergeCell ref="B24:C24"/>
    <mergeCell ref="I25:J25"/>
  </mergeCells>
  <conditionalFormatting sqref="A8:F8 A24 D24:F24 A25:E25 A10:F16 A9:E9 A18:F23 A17:E17 M18:M19 M10:M16 A26:F38">
    <cfRule type="expression" dxfId="78" priority="6">
      <formula>MOD(ROW(A8),2)=0</formula>
    </cfRule>
  </conditionalFormatting>
  <conditionalFormatting sqref="F7">
    <cfRule type="expression" dxfId="77" priority="41">
      <formula>MOD(ROW(F7),2)=0</formula>
    </cfRule>
  </conditionalFormatting>
  <conditionalFormatting sqref="H8:L24 H25 K25:L25 H26:L38">
    <cfRule type="expression" dxfId="76" priority="33">
      <formula>MOD(ROW(H8),2)=0</formula>
    </cfRule>
  </conditionalFormatting>
  <conditionalFormatting sqref="M8 M22:M38">
    <cfRule type="expression" dxfId="75" priority="22">
      <formula>MOD(ROW(M8),2)=0</formula>
    </cfRule>
  </conditionalFormatting>
  <conditionalFormatting sqref="M20">
    <cfRule type="expression" dxfId="74" priority="1">
      <formula>MOD(ROW(M20),2)=0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00"/>
  </sheetPr>
  <dimension ref="A1:Y94"/>
  <sheetViews>
    <sheetView zoomScale="58" zoomScaleNormal="90" workbookViewId="0">
      <selection activeCell="D33" sqref="D33"/>
    </sheetView>
  </sheetViews>
  <sheetFormatPr defaultColWidth="9" defaultRowHeight="23.25" customHeight="1"/>
  <cols>
    <col min="1" max="1" width="5.33203125" style="1" customWidth="1"/>
    <col min="2" max="2" width="23" style="1" customWidth="1"/>
    <col min="3" max="3" width="18" style="1" customWidth="1"/>
    <col min="4" max="4" width="13.44140625" style="1" customWidth="1"/>
    <col min="5" max="5" width="19.5546875" style="2" customWidth="1"/>
    <col min="6" max="6" width="16.33203125" style="2" customWidth="1"/>
    <col min="7" max="7" width="1" style="1" customWidth="1"/>
    <col min="8" max="8" width="4.44140625" style="1" customWidth="1"/>
    <col min="9" max="9" width="24.33203125" style="1" customWidth="1"/>
    <col min="10" max="10" width="21" style="1" customWidth="1"/>
    <col min="11" max="11" width="15.5546875" style="1" customWidth="1"/>
    <col min="12" max="12" width="17" style="1" customWidth="1"/>
    <col min="13" max="13" width="18.33203125" style="1" customWidth="1"/>
    <col min="14" max="14" width="10.44140625" style="1" customWidth="1"/>
    <col min="15" max="15" width="19.6640625" style="1" customWidth="1"/>
    <col min="16" max="24" width="9" style="1"/>
    <col min="25" max="25" width="9.6640625" style="1" customWidth="1"/>
    <col min="26" max="16384" width="9" style="1"/>
  </cols>
  <sheetData>
    <row r="1" spans="1:2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2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25" ht="22.35" customHeight="1">
      <c r="A3" s="37" t="s">
        <v>255</v>
      </c>
      <c r="B3" s="38" t="s">
        <v>324</v>
      </c>
      <c r="C3" s="7"/>
      <c r="D3" s="8"/>
      <c r="E3" s="666">
        <f>ROSTER!Y24</f>
        <v>46164</v>
      </c>
      <c r="F3" s="666"/>
      <c r="G3" s="9"/>
      <c r="I3" s="39"/>
      <c r="J3" s="40"/>
      <c r="K3" s="41"/>
      <c r="L3" s="42"/>
    </row>
    <row r="4" spans="1:25" ht="15.6">
      <c r="A4" s="11"/>
      <c r="B4" s="12" t="s">
        <v>257</v>
      </c>
      <c r="C4" s="13" t="str">
        <f>INDEX(ROSTER!$B$25:$B$150,MATCH("*FM1*",ROSTER!Y$25:Y$227,0),1)</f>
        <v>Hà Quang Vinh</v>
      </c>
      <c r="D4" s="14" t="s">
        <v>258</v>
      </c>
      <c r="E4" s="34" t="str">
        <f>INDEX(ROSTER!$AL$25:$AL$211,MATCH(C4,ROSTER!$B$25:$B$150,0),1)</f>
        <v>0904298289</v>
      </c>
      <c r="F4" s="21" t="s">
        <v>259</v>
      </c>
      <c r="G4" s="16"/>
      <c r="H4" s="17"/>
      <c r="I4" s="18" t="s">
        <v>260</v>
      </c>
      <c r="J4" s="19" t="str">
        <f>INDEX(ROSTER!$B$25:$B$150,MATCH("*TECH*",ROSTER!Y$25:Y$227,0),1)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25" ht="15.6">
      <c r="A5" s="11"/>
      <c r="B5" s="18" t="s">
        <v>262</v>
      </c>
      <c r="C5" s="19" t="e">
        <f>INDEX(ROSTER!$B$25:$B$150,MATCH("*QC1*",ROSTER!Y$25:Y$227,0),1)</f>
        <v>#N/A</v>
      </c>
      <c r="D5" s="20" t="s">
        <v>258</v>
      </c>
      <c r="E5" s="34" t="e">
        <f>INDEX(ROSTER!$AL$25:$AL$211,MATCH(C5,ROSTER!$B$25:$B$150,0),1)</f>
        <v>#N/A</v>
      </c>
      <c r="F5" s="52"/>
      <c r="G5" s="16"/>
      <c r="H5" s="17"/>
      <c r="I5" s="18" t="s">
        <v>263</v>
      </c>
      <c r="J5" s="19" t="str">
        <f>INDEX(ROSTER!$B$25:$B$150,MATCH("*PPC*",ROSTER!Y$25:Y$227,0),1)</f>
        <v>Trần Hoàng Nhung</v>
      </c>
      <c r="K5" s="20" t="s">
        <v>258</v>
      </c>
      <c r="L5" s="34" t="str">
        <f>INDEX(ROSTER!$AL$25:$AL$211,MATCH(J5,ROSTER!$B$25:$B$150,0),1)</f>
        <v>0906852989</v>
      </c>
      <c r="M5" s="1" t="s">
        <v>306</v>
      </c>
    </row>
    <row r="6" spans="1:25" ht="14.4">
      <c r="A6" s="23" t="s">
        <v>264</v>
      </c>
      <c r="B6" s="24" t="s">
        <v>265</v>
      </c>
      <c r="C6" s="24" t="s">
        <v>266</v>
      </c>
      <c r="D6" s="24" t="s">
        <v>267</v>
      </c>
      <c r="E6" s="24" t="s">
        <v>268</v>
      </c>
      <c r="F6" s="24" t="s">
        <v>269</v>
      </c>
      <c r="G6" s="16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25" ht="15.6">
      <c r="A7" s="26"/>
      <c r="B7" s="660" t="str">
        <f>$B$3&amp;"-128"</f>
        <v>HL8082-128</v>
      </c>
      <c r="C7" s="661"/>
      <c r="D7" s="27"/>
      <c r="E7" s="27"/>
      <c r="F7" s="28"/>
      <c r="G7" s="25"/>
      <c r="H7" s="26"/>
      <c r="I7" s="660" t="str">
        <f>$B$3&amp;"-34567"</f>
        <v>HL8082-34567</v>
      </c>
      <c r="J7" s="661"/>
      <c r="K7" s="30"/>
      <c r="L7" s="30"/>
      <c r="M7" s="28"/>
    </row>
    <row r="8" spans="1:25" ht="14.4">
      <c r="A8" s="45" t="str">
        <f>IF(B8="","",ROW(A1))</f>
        <v/>
      </c>
      <c r="B8" s="77" t="str" cm="1">
        <f t="array" ref="B8">IFERROR(INDEX(ROSTER!$B$24:$B$150,MATCH(1,INDEX(($B$7=ROSTER!Y$24:Y$92)*(COUNTIFS(B$7:B7,ROSTER!$B$24:$B$150)=0),0,1),0),1),"")</f>
        <v/>
      </c>
      <c r="C8" s="45" t="str">
        <f>IFERROR(INDEX(ROSTER!$C$24:$C$150,MATCH($B8,ROSTER!$B$24:$B$150,0),1),"")</f>
        <v/>
      </c>
      <c r="D8" s="45" t="str">
        <f>IFERROR(INDEX(ROSTER!$AK$23:$AK$134,MATCH($B8,ROSTER!$B$23:$B$150,0),1),"")</f>
        <v/>
      </c>
      <c r="E8" s="45" t="str">
        <f>IFERROR(INDEX(ROSTER!$AL$23:$AL$134,MATCH($B8,ROSTER!$B$23:$B$150,0),1),"")</f>
        <v/>
      </c>
      <c r="F8" s="75" t="s">
        <v>270</v>
      </c>
      <c r="G8" s="29"/>
      <c r="H8" s="45" t="str">
        <f>IF(I8="","",ROW(A1))</f>
        <v/>
      </c>
      <c r="I8" s="77" t="str" cm="1">
        <f t="array" ref="I8">IFERROR(INDEX(ROSTER!$B$24:$B$150,MATCH(1,INDEX(($I$7=ROSTER!Y$24:Y$92)*(COUNTIFS(I$7:I7,ROSTER!$B$24:$B$150)=0),0,1),0),1),"")</f>
        <v/>
      </c>
      <c r="J8" s="45" t="str">
        <f>IFERROR(INDEX(ROSTER!$C$24:$C$150,MATCH($I8,ROSTER!$B$24:$B$150,0),1),"")</f>
        <v/>
      </c>
      <c r="K8" s="45" t="str">
        <f>IFERROR(INDEX(ROSTER!$AK$23:$AK$134,MATCH($I8,ROSTER!$B$23:$B$150,0),1),"")</f>
        <v/>
      </c>
      <c r="L8" s="45" t="str">
        <f>IFERROR(INDEX(ROSTER!$AL$23:$AL$134,MATCH($I8,ROSTER!$B$23:$B$150,0),1),"")</f>
        <v/>
      </c>
      <c r="M8" s="385" t="s">
        <v>270</v>
      </c>
      <c r="O8" s="43" t="s">
        <v>261</v>
      </c>
    </row>
    <row r="9" spans="1:25" ht="14.4">
      <c r="A9" s="45" t="str">
        <f t="shared" ref="A9:A20" si="0">IF(B9="","",ROW(A2))</f>
        <v/>
      </c>
      <c r="B9" s="77" t="str" cm="1">
        <f t="array" ref="B9">IFERROR(INDEX(ROSTER!$B$24:$B$150,MATCH(1,INDEX(($B$7=ROSTER!Y$24:Y$92)*(COUNTIFS(B$7:B8,ROSTER!$B$24:$B$150)=0),0,1),0),1),"")</f>
        <v/>
      </c>
      <c r="C9" s="45" t="str">
        <f>IFERROR(INDEX(ROSTER!$C$24:$C$150,MATCH($B9,ROSTER!$B$24:$B$150,0),1),"")</f>
        <v/>
      </c>
      <c r="D9" s="45" t="str">
        <f>IFERROR(INDEX(ROSTER!$AK$23:$AK$134,MATCH($B9,ROSTER!$B$23:$B$150,0),1),"")</f>
        <v/>
      </c>
      <c r="E9" s="45" t="str">
        <f>IFERROR(INDEX(ROSTER!$AL$23:$AL$134,MATCH($B9,ROSTER!$B$23:$B$150,0),1),"")</f>
        <v/>
      </c>
      <c r="F9" s="31"/>
      <c r="G9" s="29"/>
      <c r="H9" s="45" t="str">
        <f t="shared" ref="H9:H13" si="1">IF(I9="","",ROW(A2))</f>
        <v/>
      </c>
      <c r="I9" s="77" t="str" cm="1">
        <f t="array" ref="I9">IFERROR(INDEX(ROSTER!$B$24:$B$150,MATCH(1,INDEX(($I$7=ROSTER!Y$24:Y$92)*(COUNTIFS(I$7:I8,ROSTER!$B$24:$B$150)=0),0,1),0),1),"")</f>
        <v/>
      </c>
      <c r="J9" s="45" t="str">
        <f>IFERROR(INDEX(ROSTER!$C$24:$C$150,MATCH($I9,ROSTER!$B$24:$B$150,0),1),"")</f>
        <v/>
      </c>
      <c r="K9" s="45" t="str">
        <f>IFERROR(INDEX(ROSTER!$AK$23:$AK$134,MATCH($I9,ROSTER!$B$23:$B$150,0),1),"")</f>
        <v/>
      </c>
      <c r="L9" s="45" t="str">
        <f>IFERROR(INDEX(ROSTER!$AL$23:$AL$134,MATCH($I9,ROSTER!$B$23:$B$150,0),1),"")</f>
        <v/>
      </c>
      <c r="M9" s="45"/>
      <c r="O9" s="31" t="s">
        <v>270</v>
      </c>
    </row>
    <row r="10" spans="1:25" ht="14.85" customHeight="1">
      <c r="A10" s="45" t="str">
        <f t="shared" si="0"/>
        <v/>
      </c>
      <c r="B10" s="77" t="str" cm="1">
        <f t="array" ref="B10">IFERROR(INDEX(ROSTER!$B$24:$B$150,MATCH(1,INDEX(($B$7=ROSTER!Y$24:Y$92)*(COUNTIFS(B$7:B9,ROSTER!$B$24:$B$150)=0),0,1),0),1),"")</f>
        <v/>
      </c>
      <c r="C10" s="45" t="str">
        <f>IFERROR(INDEX(ROSTER!$C$24:$C$150,MATCH($B10,ROSTER!$B$24:$B$150,0),1),"")</f>
        <v/>
      </c>
      <c r="D10" s="45" t="str">
        <f>IFERROR(INDEX(ROSTER!$AK$23:$AK$134,MATCH($B10,ROSTER!$B$23:$B$150,0),1),"")</f>
        <v/>
      </c>
      <c r="E10" s="45" t="str">
        <f>IFERROR(INDEX(ROSTER!$AL$23:$AL$134,MATCH($B10,ROSTER!$B$23:$B$150,0),1),"")</f>
        <v/>
      </c>
      <c r="F10" s="45"/>
      <c r="G10" s="29"/>
      <c r="H10" s="45" t="str">
        <f t="shared" si="1"/>
        <v/>
      </c>
      <c r="I10" s="77" t="str" cm="1">
        <f t="array" ref="I10">IFERROR(INDEX(ROSTER!$B$24:$B$150,MATCH(1,INDEX(($I$7=ROSTER!Y$24:Y$92)*(COUNTIFS(I$7:I9,ROSTER!$B$24:$B$150)=0),0,1),0),1),"")</f>
        <v/>
      </c>
      <c r="J10" s="45" t="str">
        <f>IFERROR(INDEX(ROSTER!$C$24:$C$150,MATCH($I10,ROSTER!$B$24:$B$150,0),1),"")</f>
        <v/>
      </c>
      <c r="K10" s="45" t="str">
        <f>IFERROR(INDEX(ROSTER!$AK$23:$AK$134,MATCH($I10,ROSTER!$B$23:$B$150,0),1),"")</f>
        <v/>
      </c>
      <c r="L10" s="45" t="str">
        <f>IFERROR(INDEX(ROSTER!$AL$23:$AL$134,MATCH($I10,ROSTER!$B$23:$B$150,0),1),"")</f>
        <v/>
      </c>
      <c r="M10" s="45"/>
      <c r="O10" s="31" t="s">
        <v>271</v>
      </c>
    </row>
    <row r="11" spans="1:25" ht="14.85" customHeight="1">
      <c r="A11" s="45" t="str">
        <f t="shared" si="0"/>
        <v/>
      </c>
      <c r="B11" s="77" t="str" cm="1">
        <f t="array" ref="B11">IFERROR(INDEX(ROSTER!$B$24:$B$150,MATCH(1,INDEX(($B$7=ROSTER!Y$24:Y$92)*(COUNTIFS(B$7:B10,ROSTER!$B$24:$B$150)=0),0,1),0),1),"")</f>
        <v/>
      </c>
      <c r="C11" s="45" t="str">
        <f>IFERROR(INDEX(ROSTER!$C$24:$C$150,MATCH($B11,ROSTER!$B$24:$B$150,0),1),"")</f>
        <v/>
      </c>
      <c r="D11" s="45" t="str">
        <f>IFERROR(INDEX(ROSTER!$AK$23:$AK$134,MATCH($B11,ROSTER!$B$23:$B$150,0),1),"")</f>
        <v/>
      </c>
      <c r="E11" s="45" t="str">
        <f>IFERROR(INDEX(ROSTER!$AL$23:$AL$134,MATCH($B11,ROSTER!$B$23:$B$150,0),1),"")</f>
        <v/>
      </c>
      <c r="F11" s="45"/>
      <c r="G11" s="29"/>
      <c r="H11" s="45" t="str">
        <f t="shared" si="1"/>
        <v/>
      </c>
      <c r="I11" s="77" t="str" cm="1">
        <f t="array" ref="I11">IFERROR(INDEX(ROSTER!$B$24:$B$150,MATCH(1,INDEX(($I$7=ROSTER!Y$24:Y$92)*(COUNTIFS(I$7:I10,ROSTER!$B$24:$B$150)=0),0,1),0),1),"")</f>
        <v/>
      </c>
      <c r="J11" s="45" t="str">
        <f>IFERROR(INDEX(ROSTER!$C$24:$C$150,MATCH($I11,ROSTER!$B$24:$B$150,0),1),"")</f>
        <v/>
      </c>
      <c r="K11" s="45" t="str">
        <f>IFERROR(INDEX(ROSTER!$AK$23:$AK$134,MATCH($I11,ROSTER!$B$23:$B$150,0),1),"")</f>
        <v/>
      </c>
      <c r="L11" s="45" t="str">
        <f>IFERROR(INDEX(ROSTER!$AL$23:$AL$134,MATCH($I11,ROSTER!$B$23:$B$150,0),1),"")</f>
        <v/>
      </c>
      <c r="M11" s="45"/>
      <c r="O11" s="31" t="s">
        <v>272</v>
      </c>
    </row>
    <row r="12" spans="1:25" ht="14.85" customHeight="1">
      <c r="A12" s="45" t="str">
        <f t="shared" si="0"/>
        <v/>
      </c>
      <c r="B12" s="77" t="str" cm="1">
        <f t="array" ref="B12">IFERROR(INDEX(ROSTER!$B$24:$B$150,MATCH(1,INDEX(($B$7=ROSTER!Y$24:Y$92)*(COUNTIFS(B$7:B11,ROSTER!$B$24:$B$150)=0),0,1),0),1),"")</f>
        <v/>
      </c>
      <c r="C12" s="45" t="str">
        <f>IFERROR(INDEX(ROSTER!$C$24:$C$150,MATCH($B12,ROSTER!$B$24:$B$150,0),1),"")</f>
        <v/>
      </c>
      <c r="D12" s="45" t="str">
        <f>IFERROR(INDEX(ROSTER!$AK$23:$AK$134,MATCH($B12,ROSTER!$B$23:$B$150,0),1),"")</f>
        <v/>
      </c>
      <c r="E12" s="45" t="str">
        <f>IFERROR(INDEX(ROSTER!$AL$23:$AL$134,MATCH($B12,ROSTER!$B$23:$B$150,0),1),"")</f>
        <v/>
      </c>
      <c r="F12" s="45" t="s">
        <v>261</v>
      </c>
      <c r="G12" s="29"/>
      <c r="H12" s="45" t="str">
        <f t="shared" si="1"/>
        <v/>
      </c>
      <c r="I12" s="77" t="str" cm="1">
        <f t="array" ref="I12">IFERROR(INDEX(ROSTER!$B$24:$B$150,MATCH(1,INDEX(($I$7=ROSTER!Y$24:Y$92)*(COUNTIFS(I$7:I11,ROSTER!$B$24:$B$150)=0),0,1),0),1),"")</f>
        <v/>
      </c>
      <c r="J12" s="45" t="str">
        <f>IFERROR(INDEX(ROSTER!$C$24:$C$150,MATCH($I12,ROSTER!$B$24:$B$150,0),1),"")</f>
        <v/>
      </c>
      <c r="K12" s="45" t="str">
        <f>IFERROR(INDEX(ROSTER!$AK$23:$AK$134,MATCH($I12,ROSTER!$B$23:$B$150,0),1),"")</f>
        <v/>
      </c>
      <c r="L12" s="45" t="str">
        <f>IFERROR(INDEX(ROSTER!$AL$23:$AL$134,MATCH($I12,ROSTER!$B$23:$B$150,0),1),"")</f>
        <v/>
      </c>
      <c r="M12" s="45" t="s">
        <v>261</v>
      </c>
      <c r="O12" s="31" t="s">
        <v>273</v>
      </c>
    </row>
    <row r="13" spans="1:25" ht="14.85" customHeight="1">
      <c r="A13" s="45" t="str">
        <f t="shared" si="0"/>
        <v/>
      </c>
      <c r="B13" s="77" t="str" cm="1">
        <f t="array" ref="B13">IFERROR(INDEX(ROSTER!$B$24:$B$150,MATCH(1,INDEX(($B$7=ROSTER!Y$24:Y$92)*(COUNTIFS(B$7:B12,ROSTER!$B$24:$B$150)=0),0,1),0),1),"")</f>
        <v/>
      </c>
      <c r="C13" s="45" t="str">
        <f>IFERROR(INDEX(ROSTER!$C$24:$C$150,MATCH($B13,ROSTER!$B$24:$B$150,0),1),"")</f>
        <v/>
      </c>
      <c r="D13" s="45" t="str">
        <f>IFERROR(INDEX(ROSTER!$AK$23:$AK$134,MATCH($B13,ROSTER!$B$23:$B$150,0),1),"")</f>
        <v/>
      </c>
      <c r="E13" s="45" t="str">
        <f>IFERROR(INDEX(ROSTER!$AL$23:$AL$134,MATCH($B13,ROSTER!$B$23:$B$150,0),1),"")</f>
        <v/>
      </c>
      <c r="F13" s="45" t="s">
        <v>261</v>
      </c>
      <c r="G13" s="29"/>
      <c r="H13" s="45" t="str">
        <f t="shared" si="1"/>
        <v/>
      </c>
      <c r="I13" s="77" t="str" cm="1">
        <f t="array" ref="I13">IFERROR(INDEX(ROSTER!$B$24:$B$150,MATCH(1,INDEX(($I$7=ROSTER!Y$24:Y$92)*(COUNTIFS(I$7:I12,ROSTER!$B$24:$B$150)=0),0,1),0),1),"")</f>
        <v/>
      </c>
      <c r="J13" s="45" t="str">
        <f>IFERROR(INDEX(ROSTER!$C$24:$C$150,MATCH($I13,ROSTER!$B$24:$B$150,0),1),"")</f>
        <v/>
      </c>
      <c r="K13" s="45" t="str">
        <f>IFERROR(INDEX(ROSTER!$AK$23:$AK$134,MATCH($I13,ROSTER!$B$23:$B$150,0),1),"")</f>
        <v/>
      </c>
      <c r="L13" s="45" t="str">
        <f>IFERROR(INDEX(ROSTER!$AL$23:$AL$134,MATCH($I13,ROSTER!$B$23:$B$150,0),1),"")</f>
        <v/>
      </c>
      <c r="M13" s="45" t="s">
        <v>289</v>
      </c>
      <c r="O13" s="31"/>
    </row>
    <row r="14" spans="1:25" ht="14.85" customHeight="1">
      <c r="A14" s="45" t="str">
        <f t="shared" si="0"/>
        <v/>
      </c>
      <c r="B14" s="384" t="str" cm="1">
        <f t="array" ref="B14">IFERROR(INDEX(ROSTER!$B$24:$B$150,MATCH(1,INDEX(($B$7=ROSTER!Y$24:Y$92)*(COUNTIFS(B$7:B13,ROSTER!$B$24:$B$150)=0),0,1),0),1),"")</f>
        <v/>
      </c>
      <c r="C14" s="45" t="str">
        <f>IFERROR(INDEX(ROSTER!$C$24:$C$150,MATCH($B14,ROSTER!$B$24:$B$150,0),1),"")</f>
        <v/>
      </c>
      <c r="D14" s="45" t="str">
        <f>IFERROR(INDEX(ROSTER!$AK$23:$AK$134,MATCH($B14,ROSTER!$B$23:$B$150,0),1),"")</f>
        <v/>
      </c>
      <c r="E14" s="45" t="str">
        <f>IFERROR(INDEX(ROSTER!$AL$23:$AL$134,MATCH($B14,ROSTER!$B$23:$B$150,0),1),"")</f>
        <v/>
      </c>
      <c r="F14" s="45" t="s">
        <v>289</v>
      </c>
      <c r="G14" s="29"/>
      <c r="H14" s="45">
        <f t="shared" ref="H14:H18" si="2">IF(I14="","",ROW(A7))</f>
        <v>7</v>
      </c>
      <c r="I14" s="137" t="s">
        <v>372</v>
      </c>
      <c r="J14" s="45" t="s">
        <v>373</v>
      </c>
      <c r="K14" s="45">
        <f>IFERROR(INDEX(ROSTER!$AK$23:$AK$134,MATCH($I14,ROSTER!$B$23:$B$150,0),1),"")</f>
        <v>0</v>
      </c>
      <c r="L14" s="45">
        <f>IFERROR(INDEX(ROSTER!$AL$23:$AL$134,MATCH($I14,ROSTER!$B$23:$B$150,0),1),"")</f>
        <v>0</v>
      </c>
      <c r="M14" s="45" t="s">
        <v>289</v>
      </c>
      <c r="O14" s="31"/>
      <c r="Y14" s="56" t="s">
        <v>307</v>
      </c>
    </row>
    <row r="15" spans="1:25" ht="14.85" customHeight="1">
      <c r="A15" s="45">
        <f t="shared" si="0"/>
        <v>8</v>
      </c>
      <c r="B15" s="384" t="s">
        <v>423</v>
      </c>
      <c r="C15" s="383" t="s">
        <v>417</v>
      </c>
      <c r="D15" s="45">
        <f>IFERROR(INDEX(ROSTER!$AK$23:$AK$134,MATCH($B15,ROSTER!$B$23:$B$150,0),1),"")</f>
        <v>0</v>
      </c>
      <c r="E15" s="45">
        <f>IFERROR(INDEX(ROSTER!$AL$23:$AL$134,MATCH($B15,ROSTER!$B$23:$B$150,0),1),"")</f>
        <v>0</v>
      </c>
      <c r="F15" s="45" t="s">
        <v>289</v>
      </c>
      <c r="G15" s="29"/>
      <c r="H15" s="45">
        <f t="shared" si="2"/>
        <v>8</v>
      </c>
      <c r="I15" s="111" t="s">
        <v>421</v>
      </c>
      <c r="J15" s="112" t="s">
        <v>386</v>
      </c>
      <c r="K15" s="45">
        <f>IFERROR(INDEX(ROSTER!$AK$23:$AK$134,MATCH($I15,ROSTER!$B$23:$B$150,0),1),"")</f>
        <v>0</v>
      </c>
      <c r="L15" s="45">
        <f>IFERROR(INDEX(ROSTER!$AL$23:$AL$134,MATCH($I15,ROSTER!$B$23:$B$150,0),1),"")</f>
        <v>0</v>
      </c>
      <c r="M15" s="45"/>
      <c r="O15" s="31"/>
    </row>
    <row r="16" spans="1:25" ht="14.85" customHeight="1">
      <c r="A16" s="45">
        <f t="shared" si="0"/>
        <v>9</v>
      </c>
      <c r="B16" s="384" t="s">
        <v>415</v>
      </c>
      <c r="C16" s="45" t="s">
        <v>416</v>
      </c>
      <c r="D16" s="45">
        <f>IFERROR(INDEX(ROSTER!$AK$23:$AK$134,MATCH($B16,ROSTER!$B$23:$B$150,0),1),"")</f>
        <v>0</v>
      </c>
      <c r="E16" s="45">
        <f>IFERROR(INDEX(ROSTER!$AL$23:$AL$134,MATCH($B16,ROSTER!$B$23:$B$150,0),1),"")</f>
        <v>0</v>
      </c>
      <c r="F16" s="45"/>
      <c r="G16" s="29"/>
      <c r="H16" s="45" t="str">
        <f t="shared" si="2"/>
        <v/>
      </c>
      <c r="I16" s="45" t="str" cm="1">
        <f t="array" ref="I16">IFERROR(INDEX(ROSTER!$B$24:$B$150,MATCH(1,INDEX(($I$7=ROSTER!Y$24:Y$92)*(COUNTIFS(I$7:I15,ROSTER!$B$24:$B$150)=0),0,1),0),1),"")</f>
        <v/>
      </c>
      <c r="J16" s="45" t="str">
        <f>IFERROR(INDEX(ROSTER!$C$24:$C$150,MATCH($I16,ROSTER!$B$24:$B$150,0),1),"")</f>
        <v/>
      </c>
      <c r="K16" s="45" t="str">
        <f>IFERROR(INDEX(ROSTER!$AK$23:$AK$134,MATCH($I16,ROSTER!$B$23:$B$150,0),1),"")</f>
        <v/>
      </c>
      <c r="L16" s="45" t="str">
        <f>IFERROR(INDEX(ROSTER!$AL$23:$AL$134,MATCH($I16,ROSTER!$B$23:$B$150,0),1),"")</f>
        <v/>
      </c>
      <c r="M16" s="45"/>
      <c r="O16" s="31"/>
    </row>
    <row r="17" spans="1:25" ht="14.85" customHeight="1">
      <c r="A17" s="45">
        <f t="shared" si="0"/>
        <v>10</v>
      </c>
      <c r="B17" s="384" t="s">
        <v>418</v>
      </c>
      <c r="C17" s="45" t="s">
        <v>419</v>
      </c>
      <c r="D17" s="45">
        <f>IFERROR(INDEX(ROSTER!$AK$23:$AK$134,MATCH($B17,ROSTER!$B$23:$B$150,0),1),"")</f>
        <v>0</v>
      </c>
      <c r="E17" s="45">
        <f>IFERROR(INDEX(ROSTER!$AL$23:$AL$134,MATCH($B17,ROSTER!$B$23:$B$150,0),1),"")</f>
        <v>0</v>
      </c>
      <c r="F17" s="45"/>
      <c r="G17" s="29"/>
      <c r="H17" s="45" t="str">
        <f t="shared" si="2"/>
        <v/>
      </c>
      <c r="I17" s="45" t="str" cm="1">
        <f t="array" ref="I17">IFERROR(INDEX(ROSTER!$B$24:$B$150,MATCH(1,INDEX(($I$7=ROSTER!Y$24:Y$92)*(COUNTIFS(I$7:I16,ROSTER!$B$24:$B$150)=0),0,1),0),1),"")</f>
        <v/>
      </c>
      <c r="J17" s="45" t="str">
        <f>IFERROR(INDEX(ROSTER!$C$24:$C$150,MATCH($I17,ROSTER!$B$24:$B$150,0),1),"")</f>
        <v/>
      </c>
      <c r="K17" s="45" t="str">
        <f>IFERROR(INDEX(ROSTER!$AK$23:$AK$134,MATCH($I17,ROSTER!$B$23:$B$150,0),1),"")</f>
        <v/>
      </c>
      <c r="L17" s="45" t="str">
        <f>IFERROR(INDEX(ROSTER!$AL$23:$AL$134,MATCH($I17,ROSTER!$B$23:$B$150,0),1),"")</f>
        <v/>
      </c>
      <c r="M17" s="45"/>
      <c r="O17" s="31"/>
    </row>
    <row r="18" spans="1:25" ht="14.85" customHeight="1">
      <c r="A18" s="45">
        <f t="shared" si="0"/>
        <v>11</v>
      </c>
      <c r="B18" s="77" t="s">
        <v>374</v>
      </c>
      <c r="C18" s="45" t="s">
        <v>375</v>
      </c>
      <c r="D18" s="45">
        <f>IFERROR(INDEX(ROSTER!$AK$23:$AK$134,MATCH($B18,ROSTER!$B$23:$B$150,0),1),"")</f>
        <v>0</v>
      </c>
      <c r="E18" s="45">
        <f>IFERROR(INDEX(ROSTER!$AL$23:$AL$134,MATCH($B18,ROSTER!$B$23:$B$150,0),1),"")</f>
        <v>0</v>
      </c>
      <c r="F18" s="45"/>
      <c r="G18" s="29"/>
      <c r="H18" s="45" t="str">
        <f t="shared" si="2"/>
        <v/>
      </c>
      <c r="I18" s="45" t="str" cm="1">
        <f t="array" ref="I18">IFERROR(INDEX(ROSTER!$B$24:$B$150,MATCH(1,INDEX(($I$7=ROSTER!Y$24:Y$92)*(COUNTIFS(I$7:I17,ROSTER!$B$24:$B$150)=0),0,1),0),1),"")</f>
        <v/>
      </c>
      <c r="J18" s="45" t="str">
        <f>IFERROR(INDEX(ROSTER!$C$24:$C$150,MATCH($I18,ROSTER!$B$24:$B$150,0),1),"")</f>
        <v/>
      </c>
      <c r="K18" s="45" t="str">
        <f>IFERROR(INDEX(ROSTER!$AK$23:$AK$134,MATCH($I18,ROSTER!$B$23:$B$150,0),1),"")</f>
        <v/>
      </c>
      <c r="L18" s="45" t="str">
        <f>IFERROR(INDEX(ROSTER!$AL$23:$AL$134,MATCH($I18,ROSTER!$B$23:$B$150,0),1),"")</f>
        <v/>
      </c>
      <c r="M18" s="45"/>
      <c r="O18" s="31"/>
    </row>
    <row r="19" spans="1:25" ht="14.85" customHeight="1">
      <c r="A19" s="45">
        <f t="shared" si="0"/>
        <v>12</v>
      </c>
      <c r="B19" s="104" t="s">
        <v>406</v>
      </c>
      <c r="C19" s="112" t="s">
        <v>407</v>
      </c>
      <c r="D19" s="45" t="str">
        <f>IFERROR(INDEX(ROSTER!$AK$23:$AK$134,MATCH($B19,ROSTER!$B$23:$B$150,0),1),"")</f>
        <v/>
      </c>
      <c r="E19" s="45" t="str">
        <f>IFERROR(INDEX(ROSTER!$AL$23:$AL$134,MATCH($B19,ROSTER!$B$23:$B$150,0),1),"")</f>
        <v/>
      </c>
      <c r="F19" s="45"/>
      <c r="G19" s="29"/>
      <c r="H19" s="45" t="str">
        <f t="shared" ref="H19:H30" si="3">IF(I19="","",ROW(A12))</f>
        <v/>
      </c>
      <c r="I19" s="45" t="str" cm="1">
        <f t="array" ref="I19">IFERROR(INDEX(ROSTER!$B$24:$B$150,MATCH(1,INDEX(($I$7=ROSTER!Y$24:Y$92)*(COUNTIFS(I$7:I18,ROSTER!$B$24:$B$150)=0),0,1),0),1),"")</f>
        <v/>
      </c>
      <c r="J19" s="45" t="str">
        <f>IFERROR(INDEX(ROSTER!$C$24:$C$150,MATCH($I19,ROSTER!$B$24:$B$150,0),1),"")</f>
        <v/>
      </c>
      <c r="K19" s="45" t="str">
        <f>IFERROR(INDEX(ROSTER!$AK$23:$AK$134,MATCH($I19,ROSTER!$B$23:$B$150,0),1),"")</f>
        <v/>
      </c>
      <c r="L19" s="45" t="str">
        <f>IFERROR(INDEX(ROSTER!$AL$23:$AL$134,MATCH($I19,ROSTER!$B$23:$B$150,0),1),"")</f>
        <v/>
      </c>
      <c r="M19" s="45"/>
      <c r="O19" s="31"/>
    </row>
    <row r="20" spans="1:25" ht="14.85" customHeight="1">
      <c r="A20" s="45">
        <f t="shared" si="0"/>
        <v>13</v>
      </c>
      <c r="B20" s="45" t="s">
        <v>384</v>
      </c>
      <c r="C20" s="45" t="s">
        <v>387</v>
      </c>
      <c r="D20" s="45" t="str">
        <f>IFERROR(INDEX(ROSTER!$AK$23:$AK$134,MATCH($B20,ROSTER!$B$23:$B$150,0),1),"")</f>
        <v>B1 787</v>
      </c>
      <c r="E20" s="45">
        <f>IFERROR(INDEX(ROSTER!$AL$23:$AL$134,MATCH($B20,ROSTER!$B$23:$B$150,0),1),"")</f>
        <v>0</v>
      </c>
      <c r="F20" s="45"/>
      <c r="G20" s="29"/>
      <c r="H20" s="45" t="str">
        <f t="shared" si="3"/>
        <v/>
      </c>
      <c r="I20" s="45" t="str" cm="1">
        <f t="array" ref="I20">IFERROR(INDEX(ROSTER!$B$24:$B$150,MATCH(1,INDEX(($I$7=ROSTER!Y$24:Y$92)*(COUNTIFS(I$7:I19,ROSTER!$B$24:$B$150)=0),0,1),0),1),"")</f>
        <v/>
      </c>
      <c r="J20" s="45" t="str">
        <f>IFERROR(INDEX(ROSTER!$C$24:$C$150,MATCH($I20,ROSTER!$B$24:$B$150,0),1),"")</f>
        <v/>
      </c>
      <c r="K20" s="45" t="str">
        <f>IFERROR(INDEX(ROSTER!$AK$23:$AK$134,MATCH($I20,ROSTER!$B$23:$B$150,0),1),"")</f>
        <v/>
      </c>
      <c r="L20" s="45" t="str">
        <f>IFERROR(INDEX(ROSTER!$AL$23:$AL$134,MATCH($I20,ROSTER!$B$23:$B$150,0),1),"")</f>
        <v/>
      </c>
      <c r="M20" s="45"/>
      <c r="O20" s="31" t="s">
        <v>259</v>
      </c>
    </row>
    <row r="21" spans="1:25" ht="14.85" customHeight="1">
      <c r="A21" s="45" t="str">
        <f>IF(B21="","",ROW(A18))</f>
        <v/>
      </c>
      <c r="B21" s="45" t="str" cm="1">
        <f t="array" ref="B21">IFERROR(INDEX(ROSTER!$B$24:$B$150,MATCH(1,INDEX(($B$7=ROSTER!Y$24:Y$92)*(COUNTIFS(B$7:B20,ROSTER!$B$24:$B$150)=0),0,1),0),1),"")</f>
        <v/>
      </c>
      <c r="C21" s="45" t="str">
        <f>IFERROR(INDEX(ROSTER!$C$24:$C$150,MATCH($B21,ROSTER!$B$24:$B$150,0),1),"")</f>
        <v/>
      </c>
      <c r="D21" s="45" t="str">
        <f>IFERROR(INDEX(ROSTER!$AK$23:$AK$134,MATCH($B21,ROSTER!$B$23:$B$150,0),1),"")</f>
        <v/>
      </c>
      <c r="E21" s="45" t="str">
        <f>IFERROR(INDEX(ROSTER!$AL$23:$AL$134,MATCH($B21,ROSTER!$B$23:$B$150,0),1),"")</f>
        <v/>
      </c>
      <c r="F21" s="45"/>
      <c r="G21" s="29"/>
      <c r="H21" s="45" t="str">
        <f t="shared" si="3"/>
        <v/>
      </c>
      <c r="I21" s="45" t="str" cm="1">
        <f t="array" ref="I21">IFERROR(INDEX(ROSTER!$B$24:$B$150,MATCH(1,INDEX(($I$7=ROSTER!Y$24:Y$92)*(COUNTIFS(I$7:I20,ROSTER!$B$24:$B$150)=0),0,1),0),1),"")</f>
        <v/>
      </c>
      <c r="J21" s="45" t="str">
        <f>IFERROR(INDEX(ROSTER!$C$24:$C$150,MATCH($I21,ROSTER!$B$24:$B$150,0),1),"")</f>
        <v/>
      </c>
      <c r="K21" s="45" t="str">
        <f>IFERROR(INDEX(ROSTER!$AK$23:$AK$134,MATCH($I21,ROSTER!$B$23:$B$150,0),1),"")</f>
        <v/>
      </c>
      <c r="L21" s="45" t="str">
        <f>IFERROR(INDEX(ROSTER!$AL$23:$AL$134,MATCH($I21,ROSTER!$B$23:$B$150,0),1),"")</f>
        <v/>
      </c>
      <c r="M21" s="45"/>
      <c r="O21" s="31"/>
    </row>
    <row r="22" spans="1:25" ht="14.85" customHeight="1">
      <c r="A22" s="26"/>
      <c r="B22" s="660" t="str">
        <f>$B$3&amp;"-AVI"</f>
        <v>HL8082-AVI</v>
      </c>
      <c r="C22" s="661"/>
      <c r="D22" s="33" t="str">
        <f>IFERROR(INDEX(ROSTER!$AK$23:$AK$134,MATCH($B22,ROSTER!$B$23:$B$150,0),1),"")</f>
        <v/>
      </c>
      <c r="E22" s="34" t="str">
        <f>IFERROR(INDEX(ROSTER!$AL$23:$AL$134,MATCH($B22,ROSTER!$B$23:$B$150,0),1),"")</f>
        <v/>
      </c>
      <c r="F22" s="34"/>
      <c r="G22" s="29"/>
      <c r="H22" s="45" t="str">
        <f t="shared" si="3"/>
        <v/>
      </c>
      <c r="I22" s="45" t="str" cm="1">
        <f t="array" ref="I22">IFERROR(INDEX(ROSTER!$B$24:$B$150,MATCH(1,INDEX(($I$7=ROSTER!Y$24:Y$92)*(COUNTIFS(I$7:I21,ROSTER!$B$24:$B$150)=0),0,1),0),1),"")</f>
        <v/>
      </c>
      <c r="J22" s="45" t="str">
        <f>IFERROR(INDEX(ROSTER!$C$24:$C$150,MATCH($I22,ROSTER!$B$24:$B$150,0),1),"")</f>
        <v/>
      </c>
      <c r="K22" s="45" t="str">
        <f>IFERROR(INDEX(ROSTER!$AK$23:$AK$134,MATCH($I22,ROSTER!$B$23:$B$150,0),1),"")</f>
        <v/>
      </c>
      <c r="L22" s="45" t="str">
        <f>IFERROR(INDEX(ROSTER!$AL$23:$AL$134,MATCH($I22,ROSTER!$B$23:$B$150,0),1),"")</f>
        <v/>
      </c>
      <c r="M22" s="45"/>
      <c r="O22" s="31" t="s">
        <v>276</v>
      </c>
    </row>
    <row r="23" spans="1:25" ht="14.85" customHeight="1">
      <c r="A23" s="45" t="str">
        <f t="shared" ref="A23:A30" si="4">IF(B23="","",ROW(A1))</f>
        <v/>
      </c>
      <c r="B23" s="77" t="str" cm="1">
        <f t="array" ref="B23">IFERROR(INDEX(ROSTER!$B$24:$B$150,MATCH(1,INDEX(($B$22=ROSTER!Y$24:Y$92)*(COUNTIFS(B$7:B22,ROSTER!$B$24:$B$150)=0),0,1),0),1),"")</f>
        <v/>
      </c>
      <c r="C23" s="45" t="str">
        <f>IFERROR(INDEX(ROSTER!$C$24:$C$150,MATCH($B23,ROSTER!$B$24:$B$150,0),1),"")</f>
        <v/>
      </c>
      <c r="D23" s="45" t="str">
        <f>IFERROR(INDEX(ROSTER!$AK$23:$AK$134,MATCH($B23,ROSTER!$B$23:$B$150,0),1),"")</f>
        <v/>
      </c>
      <c r="E23" s="45" t="str">
        <f>IFERROR(INDEX(ROSTER!$AL$23:$AL$134,MATCH($B23,ROSTER!$B$23:$B$150,0),1),"")</f>
        <v/>
      </c>
      <c r="F23" s="21" t="s">
        <v>259</v>
      </c>
      <c r="G23" s="29"/>
      <c r="H23" s="45" t="str">
        <f t="shared" si="3"/>
        <v/>
      </c>
      <c r="I23" s="45" t="str" cm="1">
        <f t="array" ref="I23">IFERROR(INDEX(ROSTER!$B$24:$B$150,MATCH(1,INDEX(($I$7=ROSTER!Y$24:Y$92)*(COUNTIFS(I$7:I22,ROSTER!$B$24:$B$150)=0),0,1),0),1),"")</f>
        <v/>
      </c>
      <c r="J23" s="45" t="str">
        <f>IFERROR(INDEX(ROSTER!$C$24:$C$150,MATCH($I23,ROSTER!$B$24:$B$150,0),1),"")</f>
        <v/>
      </c>
      <c r="K23" s="45" t="str">
        <f>IFERROR(INDEX(ROSTER!$AK$23:$AK$134,MATCH($I23,ROSTER!$B$23:$B$150,0),1),"")</f>
        <v/>
      </c>
      <c r="L23" s="45" t="str">
        <f>IFERROR(INDEX(ROSTER!$AL$23:$AL$134,MATCH($I23,ROSTER!$B$23:$B$150,0),1),"")</f>
        <v/>
      </c>
      <c r="M23" s="45"/>
    </row>
    <row r="24" spans="1:25" ht="14.85" customHeight="1">
      <c r="A24" s="45" t="str">
        <f t="shared" si="4"/>
        <v/>
      </c>
      <c r="B24" s="77" t="str" cm="1">
        <f t="array" ref="B24">IFERROR(INDEX(ROSTER!$B$24:$B$150,MATCH(1,INDEX(($B$22=ROSTER!Y$24:Y$92)*(COUNTIFS(B$7:B23,ROSTER!$B$24:$B$150)=0),0,1),0),1),"")</f>
        <v/>
      </c>
      <c r="C24" s="45" t="str">
        <f>IFERROR(INDEX(ROSTER!$C$24:$C$150,MATCH($B24,ROSTER!$B$24:$B$150,0),1),"")</f>
        <v/>
      </c>
      <c r="D24" s="45" t="str">
        <f>IFERROR(INDEX(ROSTER!$AK$23:$AK$134,MATCH($B24,ROSTER!$B$23:$B$150,0),1),"")</f>
        <v/>
      </c>
      <c r="E24" s="45" t="str">
        <f>IFERROR(INDEX(ROSTER!$AL$23:$AL$134,MATCH($B24,ROSTER!$B$23:$B$150,0),1),"")</f>
        <v/>
      </c>
      <c r="F24" s="45"/>
      <c r="G24" s="29"/>
      <c r="H24" s="45" t="str">
        <f t="shared" si="3"/>
        <v/>
      </c>
      <c r="I24" s="45" t="str" cm="1">
        <f t="array" ref="I24">IFERROR(INDEX(ROSTER!$B$24:$B$150,MATCH(1,INDEX(($I$7=ROSTER!Y$24:Y$92)*(COUNTIFS(I$7:I23,ROSTER!$B$24:$B$150)=0),0,1),0),1),"")</f>
        <v/>
      </c>
      <c r="J24" s="45" t="str">
        <f>IFERROR(INDEX(ROSTER!$C$24:$C$150,MATCH($I24,ROSTER!$B$24:$B$150,0),1),"")</f>
        <v/>
      </c>
      <c r="K24" s="45" t="str">
        <f>IFERROR(INDEX(ROSTER!$AK$23:$AK$134,MATCH($I24,ROSTER!$B$23:$B$150,0),1),"")</f>
        <v/>
      </c>
      <c r="L24" s="45" t="str">
        <f>IFERROR(INDEX(ROSTER!$AL$23:$AL$134,MATCH($I24,ROSTER!$B$23:$B$150,0),1),"")</f>
        <v/>
      </c>
      <c r="M24" s="45"/>
    </row>
    <row r="25" spans="1:25" ht="15" customHeight="1">
      <c r="A25" s="45" t="str">
        <f t="shared" si="4"/>
        <v/>
      </c>
      <c r="B25" s="77" t="str" cm="1">
        <f t="array" ref="B25">IFERROR(INDEX(ROSTER!$B$24:$B$150,MATCH(1,INDEX(($B$22=ROSTER!Y$24:Y$92)*(COUNTIFS(B$7:B24,ROSTER!$B$24:$B$150)=0),0,1),0),1),"")</f>
        <v/>
      </c>
      <c r="C25" s="45" t="str">
        <f>IFERROR(INDEX(ROSTER!$C$24:$C$150,MATCH($B25,ROSTER!$B$24:$B$150,0),1),"")</f>
        <v/>
      </c>
      <c r="D25" s="45" t="str">
        <f>IFERROR(INDEX(ROSTER!$AK$23:$AK$134,MATCH($B25,ROSTER!$B$23:$B$150,0),1),"")</f>
        <v/>
      </c>
      <c r="E25" s="45" t="str">
        <f>IFERROR(INDEX(ROSTER!$AL$23:$AL$134,MATCH($B25,ROSTER!$B$23:$B$150,0),1),"")</f>
        <v/>
      </c>
      <c r="F25" s="45" t="s">
        <v>261</v>
      </c>
      <c r="G25" s="29"/>
      <c r="H25" s="45" t="str">
        <f t="shared" si="3"/>
        <v/>
      </c>
      <c r="I25" s="45" t="str" cm="1">
        <f t="array" ref="I25">IFERROR(INDEX(ROSTER!$B$24:$B$150,MATCH(1,INDEX(($I$7=ROSTER!Y$24:Y$92)*(COUNTIFS(I$7:I24,ROSTER!$B$24:$B$150)=0),0,1),0),1),"")</f>
        <v/>
      </c>
      <c r="J25" s="45" t="str">
        <f>IFERROR(INDEX(ROSTER!$C$24:$C$150,MATCH($I25,ROSTER!$B$24:$B$150,0),1),"")</f>
        <v/>
      </c>
      <c r="K25" s="45" t="str">
        <f>IFERROR(INDEX(ROSTER!$AK$23:$AK$134,MATCH($I25,ROSTER!$B$23:$B$150,0),1),"")</f>
        <v/>
      </c>
      <c r="L25" s="45" t="str">
        <f>IFERROR(INDEX(ROSTER!$AL$23:$AL$134,MATCH($I25,ROSTER!$B$23:$B$150,0),1),"")</f>
        <v/>
      </c>
      <c r="M25" s="45"/>
    </row>
    <row r="26" spans="1:25" ht="15" customHeight="1">
      <c r="A26" s="45" t="str">
        <f t="shared" si="4"/>
        <v/>
      </c>
      <c r="B26" s="77" t="str" cm="1">
        <f t="array" ref="B26">IFERROR(INDEX(ROSTER!$B$24:$B$150,MATCH(1,INDEX(($B$22=ROSTER!Y$24:Y$92)*(COUNTIFS(B$7:B25,ROSTER!$B$24:$B$150)=0),0,1),0),1),"")</f>
        <v/>
      </c>
      <c r="C26" s="45" t="str">
        <f>IFERROR(INDEX(ROSTER!$C$24:$C$150,MATCH($B26,ROSTER!$B$24:$B$150,0),1),"")</f>
        <v/>
      </c>
      <c r="D26" s="45" t="str">
        <f>IFERROR(INDEX(ROSTER!$AK$23:$AK$134,MATCH($B26,ROSTER!$B$23:$B$150,0),1),"")</f>
        <v/>
      </c>
      <c r="E26" s="45" t="str">
        <f>IFERROR(INDEX(ROSTER!$AL$23:$AL$134,MATCH($B26,ROSTER!$B$23:$B$150,0),1),"")</f>
        <v/>
      </c>
      <c r="F26" s="45" t="s">
        <v>289</v>
      </c>
      <c r="G26" s="29"/>
      <c r="H26" s="45" t="str">
        <f t="shared" si="3"/>
        <v/>
      </c>
      <c r="I26" s="45" t="str" cm="1">
        <f t="array" ref="I26">IFERROR(INDEX(ROSTER!$B$24:$B$150,MATCH(1,INDEX(($I$7=ROSTER!Y$24:Y$92)*(COUNTIFS(I$7:I25,ROSTER!$B$24:$B$150)=0),0,1),0),1),"")</f>
        <v/>
      </c>
      <c r="J26" s="45" t="str">
        <f>IFERROR(INDEX(ROSTER!$C$24:$C$150,MATCH($I26,ROSTER!$B$24:$B$150,0),1),"")</f>
        <v/>
      </c>
      <c r="K26" s="45" t="str">
        <f>IFERROR(INDEX(ROSTER!$AK$23:$AK$134,MATCH($I26,ROSTER!$B$23:$B$150,0),1),"")</f>
        <v/>
      </c>
      <c r="L26" s="45" t="str">
        <f>IFERROR(INDEX(ROSTER!$AL$23:$AL$134,MATCH($I26,ROSTER!$B$23:$B$150,0),1),"")</f>
        <v/>
      </c>
      <c r="M26" s="45"/>
    </row>
    <row r="27" spans="1:25" ht="15" customHeight="1">
      <c r="A27" s="45" t="str">
        <f t="shared" si="4"/>
        <v/>
      </c>
      <c r="B27" s="77" t="str" cm="1">
        <f t="array" ref="B27">IFERROR(INDEX(ROSTER!$B$24:$B$150,MATCH(1,INDEX(($B$22=ROSTER!Y$24:Y$92)*(COUNTIFS(B$7:B26,ROSTER!$B$24:$B$150)=0),0,1),0),1),"")</f>
        <v/>
      </c>
      <c r="C27" s="45" t="str">
        <f>IFERROR(INDEX(ROSTER!$C$24:$C$150,MATCH($B27,ROSTER!$B$24:$B$150,0),1),"")</f>
        <v/>
      </c>
      <c r="D27" s="45" t="str">
        <f>IFERROR(INDEX(ROSTER!$AK$23:$AK$134,MATCH($B27,ROSTER!$B$23:$B$150,0),1),"")</f>
        <v/>
      </c>
      <c r="E27" s="45" t="str">
        <f>IFERROR(INDEX(ROSTER!$AL$23:$AL$134,MATCH($B27,ROSTER!$B$23:$B$150,0),1),"")</f>
        <v/>
      </c>
      <c r="F27" s="45" t="s">
        <v>289</v>
      </c>
      <c r="G27" s="29"/>
      <c r="H27" s="45" t="str">
        <f t="shared" si="3"/>
        <v/>
      </c>
      <c r="I27" s="45" t="str" cm="1">
        <f t="array" ref="I27">IFERROR(INDEX(ROSTER!$B$24:$B$150,MATCH(1,INDEX(($I$7=ROSTER!Y$24:Y$92)*(COUNTIFS(I$7:I26,ROSTER!$B$24:$B$150)=0),0,1),0),1),"")</f>
        <v/>
      </c>
      <c r="J27" s="45" t="str">
        <f>IFERROR(INDEX(ROSTER!$C$24:$C$150,MATCH($I27,ROSTER!$B$24:$B$150,0),1),"")</f>
        <v/>
      </c>
      <c r="K27" s="45" t="str">
        <f>IFERROR(INDEX(ROSTER!$AK$23:$AK$134,MATCH($I27,ROSTER!$B$23:$B$150,0),1),"")</f>
        <v/>
      </c>
      <c r="L27" s="45" t="str">
        <f>IFERROR(INDEX(ROSTER!$AL$23:$AL$134,MATCH($I27,ROSTER!$B$23:$B$150,0),1),"")</f>
        <v/>
      </c>
      <c r="M27" s="45"/>
    </row>
    <row r="28" spans="1:25" ht="15" customHeight="1">
      <c r="A28" s="45" t="str">
        <f t="shared" si="4"/>
        <v/>
      </c>
      <c r="B28" s="77" t="str" cm="1">
        <f t="array" ref="B28">IFERROR(INDEX(ROSTER!$B$24:$B$150,MATCH(1,INDEX(($B$22=ROSTER!Y$24:Y$92)*(COUNTIFS(B$7:B27,ROSTER!$B$24:$B$150)=0),0,1),0),1),"")</f>
        <v/>
      </c>
      <c r="C28" s="45" t="str">
        <f>IFERROR(INDEX(ROSTER!$C$24:$C$150,MATCH($B28,ROSTER!$B$24:$B$150,0),1),"")</f>
        <v/>
      </c>
      <c r="D28" s="45" t="str">
        <f>IFERROR(INDEX(ROSTER!$AK$23:$AK$134,MATCH($B28,ROSTER!$B$23:$B$150,0),1),"")</f>
        <v/>
      </c>
      <c r="E28" s="45" t="str">
        <f>IFERROR(INDEX(ROSTER!$AL$23:$AL$134,MATCH($B28,ROSTER!$B$23:$B$150,0),1),"")</f>
        <v/>
      </c>
      <c r="F28" s="386" t="s">
        <v>270</v>
      </c>
      <c r="G28" s="29"/>
      <c r="H28" s="45" t="str">
        <f t="shared" si="3"/>
        <v/>
      </c>
      <c r="I28" s="45" t="str" cm="1">
        <f t="array" ref="I28">IFERROR(INDEX(ROSTER!$B$24:$B$150,MATCH(1,INDEX(($I$7=ROSTER!Y$24:Y$92)*(COUNTIFS(I$7:I27,ROSTER!$B$24:$B$150)=0),0,1),0),1),"")</f>
        <v/>
      </c>
      <c r="J28" s="45" t="str">
        <f>IFERROR(INDEX(ROSTER!$C$24:$C$150,MATCH($I28,ROSTER!$B$24:$B$150,0),1),"")</f>
        <v/>
      </c>
      <c r="K28" s="45" t="str">
        <f>IFERROR(INDEX(ROSTER!$AK$23:$AK$134,MATCH($I28,ROSTER!$B$23:$B$150,0),1),"")</f>
        <v/>
      </c>
      <c r="L28" s="45" t="str">
        <f>IFERROR(INDEX(ROSTER!$AL$23:$AL$134,MATCH($I28,ROSTER!$B$23:$B$150,0),1),"")</f>
        <v/>
      </c>
      <c r="M28" s="45"/>
      <c r="Y28" s="56" t="s">
        <v>307</v>
      </c>
    </row>
    <row r="29" spans="1:25" ht="15" customHeight="1">
      <c r="A29" s="45" t="str">
        <f t="shared" si="4"/>
        <v/>
      </c>
      <c r="B29" s="45" t="str" cm="1">
        <f t="array" ref="B29">IFERROR(INDEX(ROSTER!$B$24:$B$150,MATCH(1,INDEX(($B$22=ROSTER!Y$24:Y$92)*(COUNTIFS(B$7:B28,ROSTER!$B$24:$B$150)=0),0,1),0),1),"")</f>
        <v/>
      </c>
      <c r="C29" s="45" t="str">
        <f>IFERROR(INDEX(ROSTER!$C$24:$C$150,MATCH($B29,ROSTER!$B$24:$B$150,0),1),"")</f>
        <v/>
      </c>
      <c r="D29" s="45" t="str">
        <f>IFERROR(INDEX(ROSTER!$AK$23:$AK$134,MATCH($B29,ROSTER!$B$23:$B$150,0),1),"")</f>
        <v/>
      </c>
      <c r="E29" s="45" t="str">
        <f>IFERROR(INDEX(ROSTER!$AL$23:$AL$134,MATCH($B29,ROSTER!$B$23:$B$150,0),1),"")</f>
        <v/>
      </c>
      <c r="F29" s="45"/>
      <c r="G29" s="29"/>
      <c r="H29" s="45" t="str">
        <f t="shared" si="3"/>
        <v/>
      </c>
      <c r="I29" s="45" t="str" cm="1">
        <f t="array" ref="I29">IFERROR(INDEX(ROSTER!$B$24:$B$150,MATCH(1,INDEX(($I$7=ROSTER!Y$24:Y$92)*(COUNTIFS(I$7:I28,ROSTER!$B$24:$B$150)=0),0,1),0),1),"")</f>
        <v/>
      </c>
      <c r="J29" s="45" t="str">
        <f>IFERROR(INDEX(ROSTER!$C$24:$C$150,MATCH($I29,ROSTER!$B$24:$B$150,0),1),"")</f>
        <v/>
      </c>
      <c r="K29" s="45" t="str">
        <f>IFERROR(INDEX(ROSTER!$AK$23:$AK$134,MATCH($I29,ROSTER!$B$23:$B$150,0),1),"")</f>
        <v/>
      </c>
      <c r="L29" s="45" t="str">
        <f>IFERROR(INDEX(ROSTER!$AL$23:$AL$134,MATCH($I29,ROSTER!$B$23:$B$150,0),1),"")</f>
        <v/>
      </c>
      <c r="M29" s="45"/>
    </row>
    <row r="30" spans="1:25" ht="15" customHeight="1">
      <c r="A30" s="45" t="str">
        <f t="shared" si="4"/>
        <v/>
      </c>
      <c r="B30" s="45" t="str" cm="1">
        <f t="array" ref="B30">IFERROR(INDEX(ROSTER!$B$24:$B$150,MATCH(1,INDEX(($B$22=ROSTER!Y$24:Y$92)*(COUNTIFS(B$7:B29,ROSTER!$B$24:$B$150)=0),0,1),0),1),"")</f>
        <v/>
      </c>
      <c r="C30" s="45" t="str">
        <f>IFERROR(INDEX(ROSTER!$C$24:$C$150,MATCH($B30,ROSTER!$B$24:$B$150,0),1),"")</f>
        <v/>
      </c>
      <c r="D30" s="45" t="str">
        <f>IFERROR(INDEX(ROSTER!$AK$23:$AK$134,MATCH($B30,ROSTER!$B$23:$B$150,0),1),"")</f>
        <v/>
      </c>
      <c r="E30" s="45" t="str">
        <f>IFERROR(INDEX(ROSTER!$AL$23:$AL$134,MATCH($B30,ROSTER!$B$23:$B$150,0),1),"")</f>
        <v/>
      </c>
      <c r="F30" s="45"/>
      <c r="G30" s="29"/>
      <c r="H30" s="45" t="str">
        <f t="shared" si="3"/>
        <v/>
      </c>
      <c r="I30" s="45" t="str" cm="1">
        <f t="array" ref="I30">IFERROR(INDEX(ROSTER!$B$24:$B$150,MATCH(1,INDEX(($I$7=ROSTER!Y$24:Y$92)*(COUNTIFS(I$7:I29,ROSTER!$B$24:$B$150)=0),0,1),0),1),"")</f>
        <v/>
      </c>
      <c r="J30" s="45" t="str">
        <f>IFERROR(INDEX(ROSTER!$C$24:$C$150,MATCH($I30,ROSTER!$B$24:$B$150,0),1),"")</f>
        <v/>
      </c>
      <c r="K30" s="45" t="str">
        <f>IFERROR(INDEX(ROSTER!$AK$23:$AK$134,MATCH($I30,ROSTER!$B$23:$B$150,0),1),"")</f>
        <v/>
      </c>
      <c r="L30" s="45" t="str">
        <f>IFERROR(INDEX(ROSTER!$AL$23:$AL$134,MATCH($I30,ROSTER!$B$23:$B$150,0),1),"")</f>
        <v/>
      </c>
      <c r="M30" s="45"/>
    </row>
    <row r="31" spans="1:25" ht="15" customHeight="1">
      <c r="E31" s="1"/>
      <c r="F31" s="1"/>
    </row>
    <row r="32" spans="1:25" ht="15" customHeight="1">
      <c r="E32" s="1"/>
      <c r="F32" s="1"/>
    </row>
    <row r="33" spans="5:7" ht="15" customHeight="1">
      <c r="E33" s="1"/>
      <c r="F33" s="1"/>
    </row>
    <row r="34" spans="5:7" ht="14.4">
      <c r="E34" s="1"/>
      <c r="F34" s="1"/>
    </row>
    <row r="35" spans="5:7" ht="14.4">
      <c r="E35" s="1"/>
      <c r="F35" s="1"/>
    </row>
    <row r="36" spans="5:7" ht="14.4">
      <c r="E36" s="1"/>
      <c r="F36" s="1"/>
    </row>
    <row r="37" spans="5:7" ht="14.85" customHeight="1">
      <c r="E37" s="1"/>
      <c r="F37" s="1"/>
    </row>
    <row r="38" spans="5:7" ht="14.85" customHeight="1">
      <c r="E38" s="1"/>
      <c r="F38" s="1"/>
    </row>
    <row r="39" spans="5:7" ht="14.85" customHeight="1">
      <c r="E39" s="1"/>
      <c r="F39" s="1"/>
    </row>
    <row r="40" spans="5:7" ht="14.4">
      <c r="E40" s="1"/>
      <c r="F40" s="1"/>
    </row>
    <row r="41" spans="5:7" ht="14.4">
      <c r="E41" s="1"/>
      <c r="F41" s="1"/>
    </row>
    <row r="42" spans="5:7" ht="23.25" customHeight="1">
      <c r="E42" s="1"/>
      <c r="F42" s="1"/>
      <c r="G42" s="35"/>
    </row>
    <row r="43" spans="5:7" ht="23.25" customHeight="1">
      <c r="E43" s="1"/>
      <c r="F43" s="1"/>
      <c r="G43" s="35"/>
    </row>
    <row r="44" spans="5:7" ht="23.25" customHeight="1">
      <c r="E44" s="1"/>
      <c r="F44" s="1"/>
      <c r="G44" s="35"/>
    </row>
    <row r="45" spans="5:7" ht="14.4">
      <c r="E45" s="1"/>
      <c r="F45" s="1"/>
      <c r="G45" s="35"/>
    </row>
    <row r="46" spans="5:7" ht="14.4">
      <c r="E46" s="1"/>
      <c r="F46" s="1"/>
      <c r="G46" s="35"/>
    </row>
    <row r="47" spans="5:7" ht="14.4">
      <c r="E47" s="1"/>
      <c r="F47" s="1"/>
      <c r="G47" s="35"/>
    </row>
    <row r="48" spans="5:7" ht="14.4">
      <c r="E48" s="1"/>
      <c r="F48" s="1"/>
      <c r="G48" s="35"/>
    </row>
    <row r="49" spans="5:7" ht="14.4">
      <c r="E49" s="1"/>
      <c r="F49" s="1"/>
      <c r="G49" s="35"/>
    </row>
    <row r="50" spans="5:7" ht="14.4">
      <c r="E50" s="1"/>
      <c r="F50" s="1"/>
      <c r="G50" s="35"/>
    </row>
    <row r="51" spans="5:7" ht="14.4">
      <c r="E51" s="1"/>
      <c r="F51" s="1"/>
      <c r="G51" s="35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G82" s="35"/>
    </row>
    <row r="83" spans="5:7" ht="14.4">
      <c r="G83" s="35"/>
    </row>
    <row r="84" spans="5:7" ht="14.4">
      <c r="G84" s="35"/>
    </row>
    <row r="85" spans="5:7" ht="14.4">
      <c r="G85" s="35"/>
    </row>
    <row r="86" spans="5:7" ht="14.4">
      <c r="G86" s="35"/>
    </row>
    <row r="87" spans="5:7" ht="14.4">
      <c r="G87" s="35"/>
    </row>
    <row r="88" spans="5:7" ht="14.4">
      <c r="G88" s="36"/>
    </row>
    <row r="89" spans="5:7" ht="14.4">
      <c r="G89" s="36"/>
    </row>
    <row r="90" spans="5:7" ht="14.4">
      <c r="G90" s="36"/>
    </row>
    <row r="91" spans="5:7" ht="14.4">
      <c r="G91" s="36"/>
    </row>
    <row r="92" spans="5:7" ht="14.4">
      <c r="G92" s="36"/>
    </row>
    <row r="93" spans="5:7" ht="14.4"/>
    <row r="94" spans="5:7" ht="14.4"/>
  </sheetData>
  <protectedRanges>
    <protectedRange sqref="F7 M7" name="Range1_2_2"/>
    <protectedRange sqref="B7 I7" name="Range1_2_1_1"/>
  </protectedRanges>
  <mergeCells count="7">
    <mergeCell ref="B22:C22"/>
    <mergeCell ref="A1:E1"/>
    <mergeCell ref="F1:H1"/>
    <mergeCell ref="A2:M2"/>
    <mergeCell ref="E3:F3"/>
    <mergeCell ref="B7:C7"/>
    <mergeCell ref="I7:J7"/>
  </mergeCells>
  <phoneticPr fontId="157" type="noConversion"/>
  <conditionalFormatting sqref="B8:B18">
    <cfRule type="expression" dxfId="73" priority="3">
      <formula>MOD(ROW(B8),2)=0</formula>
    </cfRule>
  </conditionalFormatting>
  <conditionalFormatting sqref="B20:C20">
    <cfRule type="expression" dxfId="72" priority="1">
      <formula>MOD(ROW(B20),2)=0</formula>
    </cfRule>
  </conditionalFormatting>
  <conditionalFormatting sqref="C8:F14 A8:A20 C16:C18 A21:F21 A23:E30 F24:F30">
    <cfRule type="expression" dxfId="71" priority="14">
      <formula>MOD(ROW(A8),2)=0</formula>
    </cfRule>
  </conditionalFormatting>
  <conditionalFormatting sqref="D15:F20">
    <cfRule type="expression" dxfId="70" priority="7">
      <formula>MOD(ROW(D15),2)=0</formula>
    </cfRule>
  </conditionalFormatting>
  <conditionalFormatting sqref="H8:L13 H14:H15 K14:L15 H16:L30">
    <cfRule type="expression" dxfId="69" priority="13">
      <formula>MOD(ROW(H8),2)=0</formula>
    </cfRule>
  </conditionalFormatting>
  <conditionalFormatting sqref="I14:J14">
    <cfRule type="expression" dxfId="68" priority="4">
      <formula>MOD(ROW(I14),2)=0</formula>
    </cfRule>
  </conditionalFormatting>
  <conditionalFormatting sqref="M8:M30">
    <cfRule type="expression" dxfId="67" priority="12">
      <formula>MOD(ROW(M8),2)=0</formula>
    </cfRule>
  </conditionalFormatting>
  <pageMargins left="0.7" right="0.7" top="0.75" bottom="0.75" header="0.3" footer="0.3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5">
    <tabColor rgb="FFFFFF00"/>
  </sheetPr>
  <dimension ref="A1:Y94"/>
  <sheetViews>
    <sheetView zoomScale="47" zoomScaleNormal="90" workbookViewId="0">
      <selection activeCell="I34" sqref="I34:L34"/>
    </sheetView>
  </sheetViews>
  <sheetFormatPr defaultColWidth="9" defaultRowHeight="23.25" customHeight="1"/>
  <cols>
    <col min="1" max="1" width="5.33203125" style="1" customWidth="1"/>
    <col min="2" max="2" width="23" style="1" customWidth="1"/>
    <col min="3" max="3" width="22.6640625" style="1" customWidth="1"/>
    <col min="4" max="4" width="13.44140625" style="1" customWidth="1"/>
    <col min="5" max="5" width="19.5546875" style="2" customWidth="1"/>
    <col min="6" max="6" width="16.33203125" style="2" customWidth="1"/>
    <col min="7" max="7" width="1" style="1" customWidth="1"/>
    <col min="8" max="8" width="4.44140625" style="1" customWidth="1"/>
    <col min="9" max="9" width="24.33203125" style="1" customWidth="1"/>
    <col min="10" max="10" width="21" style="1" customWidth="1"/>
    <col min="11" max="11" width="15.5546875" style="1" customWidth="1"/>
    <col min="12" max="12" width="17" style="1" customWidth="1"/>
    <col min="13" max="13" width="18.33203125" style="1" customWidth="1"/>
    <col min="14" max="14" width="10.44140625" style="1" customWidth="1"/>
    <col min="15" max="15" width="19.6640625" style="1" customWidth="1"/>
    <col min="16" max="24" width="9" style="1"/>
    <col min="25" max="25" width="9.6640625" style="1" customWidth="1"/>
    <col min="26" max="16384" width="9" style="1"/>
  </cols>
  <sheetData>
    <row r="1" spans="1:2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2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25" ht="22.35" customHeight="1">
      <c r="A3" s="37" t="s">
        <v>255</v>
      </c>
      <c r="B3" s="38" t="str">
        <f>LEFT(VLOOKUP("A*",ROSTER!Y24:Y70,1,0),4)</f>
        <v>A861</v>
      </c>
      <c r="C3" s="7"/>
      <c r="D3" s="8"/>
      <c r="E3" s="666">
        <f>ROSTER!Y24</f>
        <v>46164</v>
      </c>
      <c r="F3" s="666"/>
      <c r="G3" s="9"/>
      <c r="I3" s="39"/>
      <c r="J3" s="40"/>
      <c r="K3" s="41"/>
      <c r="L3" s="42"/>
    </row>
    <row r="4" spans="1:25" ht="15.6">
      <c r="A4" s="11"/>
      <c r="B4" s="12" t="s">
        <v>257</v>
      </c>
      <c r="C4" s="13" t="str">
        <f>INDEX(ROSTER!$B$25:$B$150,MATCH("*FM*",ROSTER!Y$25:Y$227,0),1)</f>
        <v>Hà Quang Vinh</v>
      </c>
      <c r="D4" s="14" t="s">
        <v>258</v>
      </c>
      <c r="E4" s="34" t="str">
        <f>INDEX(ROSTER!$AL$25:$AL$211,MATCH(C4,ROSTER!$B$25:$B$150,0),1)</f>
        <v>0904298289</v>
      </c>
      <c r="F4" s="21" t="s">
        <v>259</v>
      </c>
      <c r="G4" s="16"/>
      <c r="H4" s="17"/>
      <c r="I4" s="18" t="s">
        <v>260</v>
      </c>
      <c r="J4" s="19" t="str">
        <f>INDEX(ROSTER!$B$25:$B$150,MATCH("*TECH*",ROSTER!Y$25:Y$227,0),1)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25" ht="15.6">
      <c r="A5" s="11"/>
      <c r="B5" s="18" t="s">
        <v>262</v>
      </c>
      <c r="C5" s="19" t="str">
        <f>INDEX(ROSTER!$B$25:$B$150,MATCH("*QC*",ROSTER!Y$25:Y$227,0),1)</f>
        <v>Võ Lục Nguyên Thông</v>
      </c>
      <c r="D5" s="20" t="s">
        <v>258</v>
      </c>
      <c r="E5" s="34" t="str">
        <f>INDEX(ROSTER!$AL$25:$AL$211,MATCH(C5,ROSTER!$B$25:$B$150,0),1)</f>
        <v>0909028666</v>
      </c>
      <c r="F5" s="52"/>
      <c r="G5" s="16"/>
      <c r="H5" s="17"/>
      <c r="I5" s="18" t="s">
        <v>263</v>
      </c>
      <c r="J5" s="19" t="str">
        <f>INDEX(ROSTER!$B$25:$B$150,MATCH("*PPC*",ROSTER!Y$25:Y$227,0),1)</f>
        <v>Trần Hoàng Nhung</v>
      </c>
      <c r="K5" s="20" t="s">
        <v>258</v>
      </c>
      <c r="L5" s="34" t="str">
        <f>INDEX(ROSTER!$AL$25:$AL$211,MATCH(J5,ROSTER!$B$25:$B$150,0),1)</f>
        <v>0906852989</v>
      </c>
      <c r="M5" s="1" t="s">
        <v>306</v>
      </c>
    </row>
    <row r="6" spans="1:25" ht="14.4">
      <c r="A6" s="23" t="s">
        <v>264</v>
      </c>
      <c r="B6" s="24" t="s">
        <v>265</v>
      </c>
      <c r="C6" s="24" t="s">
        <v>266</v>
      </c>
      <c r="D6" s="24" t="s">
        <v>267</v>
      </c>
      <c r="E6" s="24" t="s">
        <v>268</v>
      </c>
      <c r="F6" s="24" t="s">
        <v>269</v>
      </c>
      <c r="G6" s="16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25" ht="15.6">
      <c r="A7" s="26"/>
      <c r="B7" s="660" t="str">
        <f>$B$3&amp;"-128"</f>
        <v>A861-128</v>
      </c>
      <c r="C7" s="661"/>
      <c r="D7" s="27"/>
      <c r="E7" s="27"/>
      <c r="F7" s="28"/>
      <c r="G7" s="25"/>
      <c r="H7" s="26"/>
      <c r="I7" s="660" t="str">
        <f>$B$3&amp;"-34567"</f>
        <v>A861-34567</v>
      </c>
      <c r="J7" s="661"/>
      <c r="K7" s="30"/>
      <c r="L7" s="30"/>
      <c r="M7" s="28"/>
    </row>
    <row r="8" spans="1:25" ht="14.4">
      <c r="A8" s="140" t="str">
        <f>IF(B8="","",ROW(A1))</f>
        <v/>
      </c>
      <c r="B8" s="137" t="str" cm="1">
        <f t="array" ref="B8">IFERROR(INDEX(ROSTER!$B$24:$B$150,MATCH(1,INDEX(($B$7=ROSTER!Y$24:Y$92)*(COUNTIFS(B$7:B7,ROSTER!$B$24:$B$150)=0),0,1),0),1),"")</f>
        <v/>
      </c>
      <c r="C8" s="140" t="str">
        <f>IFERROR(INDEX(ROSTER!$C$24:$C$150,MATCH($B8,ROSTER!$B$24:$B$150,0),1),"")</f>
        <v/>
      </c>
      <c r="D8" s="140" t="str">
        <f>IFERROR(INDEX(ROSTER!$AK$23:$AK$134,MATCH($B8,ROSTER!$B$23:$B$150,0),1),"")</f>
        <v/>
      </c>
      <c r="E8" s="140" t="str">
        <f>IFERROR(INDEX(ROSTER!$AL$23:$AL$134,MATCH($B8,ROSTER!$B$23:$B$150,0),1),"")</f>
        <v/>
      </c>
      <c r="F8" s="386" t="s">
        <v>271</v>
      </c>
      <c r="G8" s="387"/>
      <c r="H8" s="140" t="str">
        <f>IF(I8="","",ROW(A1))</f>
        <v/>
      </c>
      <c r="I8" s="137" t="str" cm="1">
        <f t="array" ref="I8">IFERROR(INDEX(ROSTER!$B$24:$B$150,MATCH(1,INDEX(($I$7=ROSTER!Y$24:Y$92)*(COUNTIFS(I$7:I7,ROSTER!$B$24:$B$150)=0),0,1),0),1),"")</f>
        <v/>
      </c>
      <c r="J8" s="140" t="str">
        <f>IFERROR(INDEX(ROSTER!$C$24:$C$150,MATCH($I8,ROSTER!$B$24:$B$150,0),1),"")</f>
        <v/>
      </c>
      <c r="K8" s="140" t="str">
        <f>IFERROR(INDEX(ROSTER!$AK$23:$AK$134,MATCH($I8,ROSTER!$B$23:$B$150,0),1),"")</f>
        <v/>
      </c>
      <c r="L8" s="140" t="str">
        <f>IFERROR(INDEX(ROSTER!$AL$23:$AL$134,MATCH($I8,ROSTER!$B$23:$B$150,0),1),"")</f>
        <v/>
      </c>
      <c r="M8" s="386" t="s">
        <v>270</v>
      </c>
      <c r="O8" s="43" t="s">
        <v>261</v>
      </c>
    </row>
    <row r="9" spans="1:25" ht="14.4">
      <c r="A9" s="140" t="str">
        <f t="shared" ref="A9:A20" si="0">IF(B9="","",ROW(A2))</f>
        <v/>
      </c>
      <c r="B9" s="137" t="str" cm="1">
        <f t="array" ref="B9">IFERROR(INDEX(ROSTER!$B$24:$B$150,MATCH(1,INDEX(($B$7=ROSTER!Y$24:Y$92)*(COUNTIFS(B$7:B8,ROSTER!$B$24:$B$150)=0),0,1),0),1),"")</f>
        <v/>
      </c>
      <c r="C9" s="140" t="str">
        <f>IFERROR(INDEX(ROSTER!$C$24:$C$150,MATCH($B9,ROSTER!$B$24:$B$150,0),1),"")</f>
        <v/>
      </c>
      <c r="D9" s="140" t="str">
        <f>IFERROR(INDEX(ROSTER!$AK$23:$AK$134,MATCH($B9,ROSTER!$B$23:$B$150,0),1),"")</f>
        <v/>
      </c>
      <c r="E9" s="140" t="str">
        <f>IFERROR(INDEX(ROSTER!$AL$23:$AL$134,MATCH($B9,ROSTER!$B$23:$B$150,0),1),"")</f>
        <v/>
      </c>
      <c r="F9" s="75"/>
      <c r="G9" s="387"/>
      <c r="H9" s="140" t="str">
        <f t="shared" ref="H9:H18" si="1">IF(I9="","",ROW(A2))</f>
        <v/>
      </c>
      <c r="I9" s="137" t="str" cm="1">
        <f t="array" ref="I9">IFERROR(INDEX(ROSTER!$B$24:$B$150,MATCH(1,INDEX(($I$7=ROSTER!Y$24:Y$92)*(COUNTIFS(I$7:I8,ROSTER!$B$24:$B$150)=0),0,1),0),1),"")</f>
        <v/>
      </c>
      <c r="J9" s="140" t="str">
        <f>IFERROR(INDEX(ROSTER!$C$24:$C$150,MATCH($I9,ROSTER!$B$24:$B$150,0),1),"")</f>
        <v/>
      </c>
      <c r="K9" s="140" t="str">
        <f>IFERROR(INDEX(ROSTER!$AK$23:$AK$134,MATCH($I9,ROSTER!$B$23:$B$150,0),1),"")</f>
        <v/>
      </c>
      <c r="L9" s="140" t="str">
        <f>IFERROR(INDEX(ROSTER!$AL$23:$AL$134,MATCH($I9,ROSTER!$B$23:$B$150,0),1),"")</f>
        <v/>
      </c>
      <c r="M9" s="388" t="s">
        <v>447</v>
      </c>
      <c r="O9" s="31" t="s">
        <v>270</v>
      </c>
    </row>
    <row r="10" spans="1:25" ht="14.85" customHeight="1">
      <c r="A10" s="140" t="str">
        <f t="shared" si="0"/>
        <v/>
      </c>
      <c r="B10" s="137" t="str" cm="1">
        <f t="array" ref="B10">IFERROR(INDEX(ROSTER!$B$24:$B$150,MATCH(1,INDEX(($B$7=ROSTER!Y$24:Y$92)*(COUNTIFS(B$7:B9,ROSTER!$B$24:$B$150)=0),0,1),0),1),"")</f>
        <v/>
      </c>
      <c r="C10" s="140" t="str">
        <f>IFERROR(INDEX(ROSTER!$C$24:$C$150,MATCH($B10,ROSTER!$B$24:$B$150,0),1),"")</f>
        <v/>
      </c>
      <c r="D10" s="140" t="str">
        <f>IFERROR(INDEX(ROSTER!$AK$23:$AK$134,MATCH($B10,ROSTER!$B$23:$B$150,0),1),"")</f>
        <v/>
      </c>
      <c r="E10" s="140" t="str">
        <f>IFERROR(INDEX(ROSTER!$AL$23:$AL$134,MATCH($B10,ROSTER!$B$23:$B$150,0),1),"")</f>
        <v/>
      </c>
      <c r="F10" s="140"/>
      <c r="G10" s="387"/>
      <c r="H10" s="140" t="str">
        <f t="shared" si="1"/>
        <v/>
      </c>
      <c r="I10" s="137" t="str" cm="1">
        <f t="array" ref="I10">IFERROR(INDEX(ROSTER!$B$24:$B$150,MATCH(1,INDEX(($I$7=ROSTER!Y$24:Y$92)*(COUNTIFS(I$7:I9,ROSTER!$B$24:$B$150)=0),0,1),0),1),"")</f>
        <v/>
      </c>
      <c r="J10" s="140" t="str">
        <f>IFERROR(INDEX(ROSTER!$C$24:$C$150,MATCH($I10,ROSTER!$B$24:$B$150,0),1),"")</f>
        <v/>
      </c>
      <c r="K10" s="140" t="str">
        <f>IFERROR(INDEX(ROSTER!$AK$23:$AK$134,MATCH($I10,ROSTER!$B$23:$B$150,0),1),"")</f>
        <v/>
      </c>
      <c r="L10" s="140" t="str">
        <f>IFERROR(INDEX(ROSTER!$AL$23:$AL$134,MATCH($I10,ROSTER!$B$23:$B$150,0),1),"")</f>
        <v/>
      </c>
      <c r="M10" s="140"/>
      <c r="O10" s="31" t="s">
        <v>271</v>
      </c>
    </row>
    <row r="11" spans="1:25" ht="14.85" customHeight="1">
      <c r="A11" s="140" t="str">
        <f t="shared" si="0"/>
        <v/>
      </c>
      <c r="B11" s="137" t="str" cm="1">
        <f t="array" ref="B11">IFERROR(INDEX(ROSTER!$B$24:$B$150,MATCH(1,INDEX(($B$7=ROSTER!Y$24:Y$92)*(COUNTIFS(B$7:B10,ROSTER!$B$24:$B$150)=0),0,1),0),1),"")</f>
        <v/>
      </c>
      <c r="C11" s="140" t="str">
        <f>IFERROR(INDEX(ROSTER!$C$24:$C$150,MATCH($B11,ROSTER!$B$24:$B$150,0),1),"")</f>
        <v/>
      </c>
      <c r="D11" s="140" t="str">
        <f>IFERROR(INDEX(ROSTER!$AK$23:$AK$134,MATCH($B11,ROSTER!$B$23:$B$150,0),1),"")</f>
        <v/>
      </c>
      <c r="E11" s="140" t="str">
        <f>IFERROR(INDEX(ROSTER!$AL$23:$AL$134,MATCH($B11,ROSTER!$B$23:$B$150,0),1),"")</f>
        <v/>
      </c>
      <c r="F11" s="140"/>
      <c r="G11" s="387"/>
      <c r="H11" s="140" t="str">
        <f t="shared" si="1"/>
        <v/>
      </c>
      <c r="I11" s="137" t="str" cm="1">
        <f t="array" ref="I11">IFERROR(INDEX(ROSTER!$B$24:$B$150,MATCH(1,INDEX(($I$7=ROSTER!Y$24:Y$92)*(COUNTIFS(I$7:I10,ROSTER!$B$24:$B$150)=0),0,1),0),1),"")</f>
        <v/>
      </c>
      <c r="J11" s="140" t="str">
        <f>IFERROR(INDEX(ROSTER!$C$24:$C$150,MATCH($I11,ROSTER!$B$24:$B$150,0),1),"")</f>
        <v/>
      </c>
      <c r="K11" s="140" t="str">
        <f>IFERROR(INDEX(ROSTER!$AK$23:$AK$134,MATCH($I11,ROSTER!$B$23:$B$150,0),1),"")</f>
        <v/>
      </c>
      <c r="L11" s="140" t="str">
        <f>IFERROR(INDEX(ROSTER!$AL$23:$AL$134,MATCH($I11,ROSTER!$B$23:$B$150,0),1),"")</f>
        <v/>
      </c>
      <c r="M11" s="140"/>
      <c r="O11" s="31" t="s">
        <v>272</v>
      </c>
    </row>
    <row r="12" spans="1:25" ht="14.85" customHeight="1">
      <c r="A12" s="140" t="str">
        <f t="shared" si="0"/>
        <v/>
      </c>
      <c r="B12" s="137" t="str" cm="1">
        <f t="array" ref="B12">IFERROR(INDEX(ROSTER!$B$24:$B$150,MATCH(1,INDEX(($B$7=ROSTER!Y$24:Y$92)*(COUNTIFS(B$7:B11,ROSTER!$B$24:$B$150)=0),0,1),0),1),"")</f>
        <v/>
      </c>
      <c r="C12" s="140" t="str">
        <f>IFERROR(INDEX(ROSTER!$C$24:$C$150,MATCH($B12,ROSTER!$B$24:$B$150,0),1),"")</f>
        <v/>
      </c>
      <c r="D12" s="140" t="str">
        <f>IFERROR(INDEX(ROSTER!$AK$23:$AK$134,MATCH($B12,ROSTER!$B$23:$B$150,0),1),"")</f>
        <v/>
      </c>
      <c r="E12" s="140" t="str">
        <f>IFERROR(INDEX(ROSTER!$AL$23:$AL$134,MATCH($B12,ROSTER!$B$23:$B$150,0),1),"")</f>
        <v/>
      </c>
      <c r="F12" s="140" t="s">
        <v>261</v>
      </c>
      <c r="G12" s="387"/>
      <c r="H12" s="140" t="str">
        <f t="shared" si="1"/>
        <v/>
      </c>
      <c r="I12" s="137" t="str" cm="1">
        <f t="array" ref="I12">IFERROR(INDEX(ROSTER!$B$24:$B$150,MATCH(1,INDEX(($I$7=ROSTER!Y$24:Y$92)*(COUNTIFS(I$7:I11,ROSTER!$B$24:$B$150)=0),0,1),0),1),"")</f>
        <v/>
      </c>
      <c r="J12" s="140" t="str">
        <f>IFERROR(INDEX(ROSTER!$C$24:$C$150,MATCH($I12,ROSTER!$B$24:$B$150,0),1),"")</f>
        <v/>
      </c>
      <c r="K12" s="140" t="str">
        <f>IFERROR(INDEX(ROSTER!$AK$23:$AK$134,MATCH($I12,ROSTER!$B$23:$B$150,0),1),"")</f>
        <v/>
      </c>
      <c r="L12" s="140" t="str">
        <f>IFERROR(INDEX(ROSTER!$AL$23:$AL$134,MATCH($I12,ROSTER!$B$23:$B$150,0),1),"")</f>
        <v/>
      </c>
      <c r="M12" s="140" t="s">
        <v>261</v>
      </c>
      <c r="O12" s="31" t="s">
        <v>273</v>
      </c>
    </row>
    <row r="13" spans="1:25" ht="14.85" customHeight="1">
      <c r="A13" s="140" t="str">
        <f t="shared" si="0"/>
        <v/>
      </c>
      <c r="B13" s="137" t="str" cm="1">
        <f t="array" ref="B13">IFERROR(INDEX(ROSTER!$B$24:$B$150,MATCH(1,INDEX(($B$7=ROSTER!Y$24:Y$92)*(COUNTIFS(B$7:B12,ROSTER!$B$24:$B$150)=0),0,1),0),1),"")</f>
        <v/>
      </c>
      <c r="C13" s="140" t="str">
        <f>IFERROR(INDEX(ROSTER!$C$24:$C$150,MATCH($B13,ROSTER!$B$24:$B$150,0),1),"")</f>
        <v/>
      </c>
      <c r="D13" s="140" t="str">
        <f>IFERROR(INDEX(ROSTER!$AK$23:$AK$134,MATCH($B13,ROSTER!$B$23:$B$150,0),1),"")</f>
        <v/>
      </c>
      <c r="E13" s="140" t="str">
        <f>IFERROR(INDEX(ROSTER!$AL$23:$AL$134,MATCH($B13,ROSTER!$B$23:$B$150,0),1),"")</f>
        <v/>
      </c>
      <c r="F13" s="140"/>
      <c r="G13" s="387"/>
      <c r="H13" s="140" t="str">
        <f t="shared" si="1"/>
        <v/>
      </c>
      <c r="I13" s="137" t="str" cm="1">
        <f t="array" ref="I13">IFERROR(INDEX(ROSTER!$B$24:$B$150,MATCH(1,INDEX(($I$7=ROSTER!Y$24:Y$92)*(COUNTIFS(I$7:I12,ROSTER!$B$24:$B$150)=0),0,1),0),1),"")</f>
        <v/>
      </c>
      <c r="J13" s="140" t="str">
        <f>IFERROR(INDEX(ROSTER!$C$24:$C$150,MATCH($I13,ROSTER!$B$24:$B$150,0),1),"")</f>
        <v/>
      </c>
      <c r="K13" s="140" t="str">
        <f>IFERROR(INDEX(ROSTER!$AK$23:$AK$134,MATCH($I13,ROSTER!$B$23:$B$150,0),1),"")</f>
        <v/>
      </c>
      <c r="L13" s="140" t="str">
        <f>IFERROR(INDEX(ROSTER!$AL$23:$AL$134,MATCH($I13,ROSTER!$B$23:$B$150,0),1),"")</f>
        <v/>
      </c>
      <c r="M13" s="140" t="s">
        <v>289</v>
      </c>
      <c r="O13" s="31"/>
    </row>
    <row r="14" spans="1:25" ht="14.85" customHeight="1">
      <c r="A14" s="140" t="str">
        <f t="shared" si="0"/>
        <v/>
      </c>
      <c r="B14" s="137" t="str" cm="1">
        <f t="array" ref="B14">IFERROR(INDEX(ROSTER!$B$24:$B$150,MATCH(1,INDEX(($B$7=ROSTER!Y$24:Y$92)*(COUNTIFS(B$7:B13,ROSTER!$B$24:$B$150)=0),0,1),0),1),"")</f>
        <v/>
      </c>
      <c r="C14" s="140" t="str">
        <f>IFERROR(INDEX(ROSTER!$C$24:$C$150,MATCH($B14,ROSTER!$B$24:$B$150,0),1),"")</f>
        <v/>
      </c>
      <c r="D14" s="140" t="str">
        <f>IFERROR(INDEX(ROSTER!$AK$23:$AK$134,MATCH($B14,ROSTER!$B$23:$B$150,0),1),"")</f>
        <v/>
      </c>
      <c r="E14" s="140" t="str">
        <f>IFERROR(INDEX(ROSTER!$AL$23:$AL$134,MATCH($B14,ROSTER!$B$23:$B$150,0),1),"")</f>
        <v/>
      </c>
      <c r="F14" s="140" t="s">
        <v>289</v>
      </c>
      <c r="G14" s="387"/>
      <c r="H14" s="140">
        <f t="shared" ref="H14:H16" si="2">IF(I14="","",ROW(A7))</f>
        <v>7</v>
      </c>
      <c r="I14" s="137" t="s">
        <v>370</v>
      </c>
      <c r="J14" s="140" t="s">
        <v>371</v>
      </c>
      <c r="K14" s="137">
        <f>IFERROR(INDEX(ROSTER!$AK$23:$AK$134,MATCH($I14,ROSTER!$B$23:$B$150,0),1),"")</f>
        <v>0</v>
      </c>
      <c r="L14" s="140">
        <f>IFERROR(INDEX(ROSTER!$AL$23:$AL$134,MATCH($I14,ROSTER!$B$23:$B$150,0),1),"")</f>
        <v>0</v>
      </c>
      <c r="M14" s="140" t="s">
        <v>289</v>
      </c>
      <c r="O14" s="31"/>
      <c r="Y14" s="56" t="s">
        <v>307</v>
      </c>
    </row>
    <row r="15" spans="1:25" ht="14.85" customHeight="1">
      <c r="A15" s="140" t="str">
        <f t="shared" si="0"/>
        <v/>
      </c>
      <c r="B15" s="137" t="str" cm="1">
        <f t="array" ref="B15">IFERROR(INDEX(ROSTER!$B$24:$B$150,MATCH(1,INDEX(($B$7=ROSTER!Y$24:Y$92)*(COUNTIFS(B$7:B14,ROSTER!$B$24:$B$150)=0),0,1),0),1),"")</f>
        <v/>
      </c>
      <c r="C15" s="140" t="str">
        <f>IFERROR(INDEX(ROSTER!$C$24:$C$150,MATCH($B15,ROSTER!$B$24:$B$150,0),1),"")</f>
        <v/>
      </c>
      <c r="D15" s="140" t="str">
        <f>IFERROR(INDEX(ROSTER!$AK$23:$AK$134,MATCH($B15,ROSTER!$B$23:$B$150,0),1),"")</f>
        <v/>
      </c>
      <c r="E15" s="140" t="str">
        <f>IFERROR(INDEX(ROSTER!$AL$23:$AL$134,MATCH($B15,ROSTER!$B$23:$B$150,0),1),"")</f>
        <v/>
      </c>
      <c r="F15" s="140" t="s">
        <v>289</v>
      </c>
      <c r="G15" s="387"/>
      <c r="H15" s="140">
        <f t="shared" si="2"/>
        <v>8</v>
      </c>
      <c r="I15" s="137" t="s">
        <v>376</v>
      </c>
      <c r="J15" s="140" t="str">
        <f>IFERROR(INDEX(ROSTER!$C$24:$C$150,MATCH($I15,ROSTER!$B$24:$B$150,0),1),"")</f>
        <v/>
      </c>
      <c r="K15" s="137" t="str">
        <f>IFERROR(INDEX(ROSTER!$AK$23:$AK$134,MATCH($I15,ROSTER!$B$23:$B$150,0),1),"")</f>
        <v/>
      </c>
      <c r="L15" s="140" t="str">
        <f>IFERROR(INDEX(ROSTER!$AL$23:$AL$134,MATCH($I15,ROSTER!$B$23:$B$150,0),1),"")</f>
        <v/>
      </c>
      <c r="M15" s="140" t="s">
        <v>261</v>
      </c>
      <c r="O15" s="31"/>
    </row>
    <row r="16" spans="1:25" ht="14.85" customHeight="1">
      <c r="A16" s="140">
        <f t="shared" si="0"/>
        <v>9</v>
      </c>
      <c r="B16" s="111" t="s">
        <v>368</v>
      </c>
      <c r="C16" s="112" t="s">
        <v>369</v>
      </c>
      <c r="D16" s="140">
        <f>IFERROR(INDEX(ROSTER!$AK$23:$AK$134,MATCH($B16,ROSTER!$B$23:$B$150,0),1),"")</f>
        <v>0</v>
      </c>
      <c r="E16" s="140">
        <f>IFERROR(INDEX(ROSTER!$AL$23:$AL$134,MATCH($B16,ROSTER!$B$23:$B$150,0),1),"")</f>
        <v>0</v>
      </c>
      <c r="F16" s="140" t="s">
        <v>261</v>
      </c>
      <c r="G16" s="387"/>
      <c r="H16" s="140">
        <f t="shared" si="2"/>
        <v>9</v>
      </c>
      <c r="I16" s="137" t="s">
        <v>377</v>
      </c>
      <c r="J16" s="140" t="str">
        <f>IFERROR(INDEX(ROSTER!$C$24:$C$150,MATCH($I16,ROSTER!$B$24:$B$150,0),1),"")</f>
        <v>VAE04202</v>
      </c>
      <c r="K16" s="137">
        <f>IFERROR(INDEX(ROSTER!$AK$23:$AK$134,MATCH($I16,ROSTER!$B$23:$B$150,0),1),"")</f>
        <v>0</v>
      </c>
      <c r="L16" s="140">
        <f>IFERROR(INDEX(ROSTER!$AL$23:$AL$134,MATCH($I16,ROSTER!$B$23:$B$150,0),1),"")</f>
        <v>0</v>
      </c>
      <c r="M16" s="388" t="s">
        <v>447</v>
      </c>
      <c r="O16" s="31"/>
    </row>
    <row r="17" spans="1:25" ht="14.85" customHeight="1">
      <c r="A17" s="140">
        <f t="shared" si="0"/>
        <v>10</v>
      </c>
      <c r="B17" s="137" t="s">
        <v>443</v>
      </c>
      <c r="C17" s="140" t="s">
        <v>444</v>
      </c>
      <c r="D17" s="140" t="str">
        <f>IFERROR(INDEX(ROSTER!$AK$23:$AK$134,MATCH($B17,ROSTER!$B$23:$B$150,0),1),"")</f>
        <v/>
      </c>
      <c r="E17" s="140" t="str">
        <f>IFERROR(INDEX(ROSTER!$AL$23:$AL$134,MATCH($B17,ROSTER!$B$23:$B$150,0),1),"")</f>
        <v/>
      </c>
      <c r="F17" s="140"/>
      <c r="G17" s="387"/>
      <c r="H17" s="140">
        <f t="shared" ref="H17" si="3">IF(I17="","",ROW(A10))</f>
        <v>10</v>
      </c>
      <c r="I17" s="137" t="s">
        <v>385</v>
      </c>
      <c r="J17" s="140" t="str">
        <f>IFERROR(INDEX(ROSTER!$C$24:$C$150,MATCH($I17,ROSTER!$B$24:$B$150,0),1),"")</f>
        <v>VAE02367</v>
      </c>
      <c r="K17" s="137">
        <f>IFERROR(INDEX(ROSTER!$AK$23:$AK$134,MATCH($I17,ROSTER!$B$23:$B$150,0),1),"")</f>
        <v>0</v>
      </c>
      <c r="L17" s="140">
        <f>IFERROR(INDEX(ROSTER!$AL$23:$AL$134,MATCH($I17,ROSTER!$B$23:$B$150,0),1),"")</f>
        <v>0</v>
      </c>
      <c r="M17" s="140"/>
      <c r="O17" s="31"/>
    </row>
    <row r="18" spans="1:25" ht="14.85" customHeight="1">
      <c r="A18" s="140">
        <f t="shared" si="0"/>
        <v>11</v>
      </c>
      <c r="B18" s="137" t="s">
        <v>445</v>
      </c>
      <c r="C18" s="140" t="s">
        <v>446</v>
      </c>
      <c r="D18" s="140" t="str">
        <f>IFERROR(INDEX(ROSTER!$AK$23:$AK$134,MATCH($B18,ROSTER!$B$23:$B$150,0),1),"")</f>
        <v/>
      </c>
      <c r="E18" s="140" t="str">
        <f>IFERROR(INDEX(ROSTER!$AL$23:$AL$134,MATCH($B18,ROSTER!$B$23:$B$150,0),1),"")</f>
        <v/>
      </c>
      <c r="F18" s="140" t="s">
        <v>261</v>
      </c>
      <c r="G18" s="387"/>
      <c r="H18" s="140">
        <f t="shared" si="1"/>
        <v>11</v>
      </c>
      <c r="I18" s="137" t="s">
        <v>436</v>
      </c>
      <c r="J18" s="140" t="str">
        <f>IFERROR(INDEX(ROSTER!$C$24:$C$150,MATCH($I18,ROSTER!$B$24:$B$150,0),1),"")</f>
        <v/>
      </c>
      <c r="K18" s="137" t="str">
        <f>IFERROR(INDEX(ROSTER!$AK$23:$AK$134,MATCH($I18,ROSTER!$B$23:$B$150,0),1),"")</f>
        <v/>
      </c>
      <c r="L18" s="140" t="str">
        <f>IFERROR(INDEX(ROSTER!$AL$23:$AL$134,MATCH($I18,ROSTER!$B$23:$B$150,0),1),"")</f>
        <v/>
      </c>
      <c r="M18" s="140"/>
      <c r="O18" s="31"/>
    </row>
    <row r="19" spans="1:25" ht="14.85" customHeight="1">
      <c r="A19" s="140"/>
      <c r="G19" s="387"/>
      <c r="H19" s="140">
        <f t="shared" ref="H19:H22" si="4">IF(I19="","",ROW(A12))</f>
        <v>12</v>
      </c>
      <c r="I19" s="137" t="s">
        <v>437</v>
      </c>
      <c r="J19" s="140" t="str">
        <f>IFERROR(INDEX(ROSTER!$C$24:$C$150,MATCH($I19,ROSTER!$B$24:$B$150,0),1),"")</f>
        <v/>
      </c>
      <c r="K19" s="137" t="str">
        <f>IFERROR(INDEX(ROSTER!$AK$23:$AK$134,MATCH($I19,ROSTER!$B$23:$B$150,0),1),"")</f>
        <v/>
      </c>
      <c r="L19" s="140" t="str">
        <f>IFERROR(INDEX(ROSTER!$AL$23:$AL$134,MATCH($I19,ROSTER!$B$23:$B$150,0),1),"")</f>
        <v/>
      </c>
      <c r="M19" s="140"/>
      <c r="O19" s="31"/>
    </row>
    <row r="20" spans="1:25" ht="14.85" customHeight="1">
      <c r="A20" s="140" t="str">
        <f t="shared" si="0"/>
        <v/>
      </c>
      <c r="B20" s="137" t="str" cm="1">
        <f t="array" ref="B20">IFERROR(INDEX(ROSTER!$B$24:$B$150,MATCH(1,INDEX(($B$7=ROSTER!Y$24:Y$92)*(COUNTIFS(B$7:B18,ROSTER!$B$24:$B$150)=0),0,1),0),1),"")</f>
        <v/>
      </c>
      <c r="C20" s="140" t="str">
        <f>IFERROR(INDEX(ROSTER!$C$24:$C$150,MATCH($B20,ROSTER!$B$24:$B$150,0),1),"")</f>
        <v/>
      </c>
      <c r="D20" s="140" t="str">
        <f>IFERROR(INDEX(ROSTER!$AK$23:$AK$134,MATCH($B20,ROSTER!$B$23:$B$150,0),1),"")</f>
        <v/>
      </c>
      <c r="E20" s="140" t="str">
        <f>IFERROR(INDEX(ROSTER!$AL$23:$AL$134,MATCH($B20,ROSTER!$B$23:$B$150,0),1),"")</f>
        <v/>
      </c>
      <c r="F20" s="140"/>
      <c r="G20" s="387"/>
      <c r="H20" s="140">
        <f t="shared" si="4"/>
        <v>13</v>
      </c>
      <c r="I20" s="137" t="s">
        <v>439</v>
      </c>
      <c r="J20" s="140" t="s">
        <v>438</v>
      </c>
      <c r="K20" s="137">
        <f>IFERROR(INDEX(ROSTER!$AK$23:$AK$134,MATCH($I20,ROSTER!$B$23:$B$150,0),1),"")</f>
        <v>0</v>
      </c>
      <c r="L20" s="140">
        <f>IFERROR(INDEX(ROSTER!$AL$23:$AL$134,MATCH($I20,ROSTER!$B$23:$B$150,0),1),"")</f>
        <v>0</v>
      </c>
      <c r="M20" s="140"/>
      <c r="O20" s="31" t="s">
        <v>259</v>
      </c>
    </row>
    <row r="21" spans="1:25" ht="14.85" customHeight="1">
      <c r="A21" s="140" t="str">
        <f t="shared" ref="A21" si="5">IF(B21="","",ROW(A14))</f>
        <v/>
      </c>
      <c r="B21" s="140" t="str" cm="1">
        <f t="array" ref="B21">IFERROR(INDEX(ROSTER!$B$24:$B$150,MATCH(1,INDEX(($B$7=ROSTER!Y$24:Y$92)*(COUNTIFS(B$7:B20,ROSTER!$B$24:$B$150)=0),0,1),0),1),"")</f>
        <v/>
      </c>
      <c r="C21" s="140" t="str">
        <f>IFERROR(INDEX(ROSTER!$C$24:$C$150,MATCH($B21,ROSTER!$B$24:$B$150,0),1),"")</f>
        <v/>
      </c>
      <c r="D21" s="140" t="str">
        <f>IFERROR(INDEX(ROSTER!$AK$23:$AK$134,MATCH($B21,ROSTER!$B$23:$B$150,0),1),"")</f>
        <v/>
      </c>
      <c r="E21" s="140" t="str">
        <f>IFERROR(INDEX(ROSTER!$AL$23:$AL$134,MATCH($B21,ROSTER!$B$23:$B$150,0),1),"")</f>
        <v/>
      </c>
      <c r="F21" s="140"/>
      <c r="G21" s="387"/>
      <c r="H21" s="140" t="str">
        <f t="shared" si="4"/>
        <v/>
      </c>
      <c r="I21" s="140" t="str" cm="1">
        <f t="array" ref="I21">IFERROR(INDEX(ROSTER!$B$24:$B$150,MATCH(1,INDEX(($I$7=ROSTER!Y$24:Y$92)*(COUNTIFS(I$7:I20,ROSTER!$B$24:$B$150)=0),0,1),0),1),"")</f>
        <v/>
      </c>
      <c r="J21" s="140" t="str">
        <f>IFERROR(INDEX(ROSTER!$C$24:$C$150,MATCH($I21,ROSTER!$B$24:$B$150,0),1),"")</f>
        <v/>
      </c>
      <c r="K21" s="140" t="str">
        <f>IFERROR(INDEX(ROSTER!$AK$23:$AK$134,MATCH($I21,ROSTER!$B$23:$B$150,0),1),"")</f>
        <v/>
      </c>
      <c r="L21" s="140" t="str">
        <f>IFERROR(INDEX(ROSTER!$AL$23:$AL$134,MATCH($I21,ROSTER!$B$23:$B$150,0),1),"")</f>
        <v/>
      </c>
      <c r="M21" s="140"/>
      <c r="O21" s="31"/>
    </row>
    <row r="22" spans="1:25" ht="14.85" customHeight="1">
      <c r="A22" s="140"/>
      <c r="B22" s="714" t="str">
        <f>$B$3&amp;"-AVI"</f>
        <v>A861-AVI</v>
      </c>
      <c r="C22" s="714"/>
      <c r="D22" s="140" t="str">
        <f>IFERROR(INDEX(ROSTER!$AK$23:$AK$134,MATCH($B22,ROSTER!$B$23:$B$150,0),1),"")</f>
        <v/>
      </c>
      <c r="E22" s="140" t="str">
        <f>IFERROR(INDEX(ROSTER!$AL$23:$AL$134,MATCH($B22,ROSTER!$B$23:$B$150,0),1),"")</f>
        <v/>
      </c>
      <c r="F22" s="140"/>
      <c r="G22" s="387"/>
      <c r="H22" s="389" t="str">
        <f t="shared" si="4"/>
        <v/>
      </c>
      <c r="I22" s="389" t="str" cm="1">
        <f t="array" ref="I22">IFERROR(INDEX(ROSTER!$B$24:$B$150,MATCH(1,INDEX(($I$7=ROSTER!Y$24:Y$92)*(COUNTIFS(I$7:I21,ROSTER!$B$24:$B$150)=0),0,1),0),1),"")</f>
        <v/>
      </c>
      <c r="J22" s="389" t="str">
        <f>IFERROR(INDEX(ROSTER!$C$24:$C$150,MATCH($I22,ROSTER!$B$24:$B$150,0),1),"")</f>
        <v/>
      </c>
      <c r="K22" s="389" t="str">
        <f>IFERROR(INDEX(ROSTER!$AK$23:$AK$134,MATCH($I22,ROSTER!$B$23:$B$150,0),1),"")</f>
        <v/>
      </c>
      <c r="L22" s="389" t="str">
        <f>IFERROR(INDEX(ROSTER!$AL$23:$AL$134,MATCH($I22,ROSTER!$B$23:$B$150,0),1),"")</f>
        <v/>
      </c>
      <c r="M22" s="389"/>
      <c r="O22" s="31" t="s">
        <v>276</v>
      </c>
    </row>
    <row r="23" spans="1:25" ht="14.85" customHeight="1">
      <c r="A23" s="351" t="str">
        <f t="shared" ref="A23:A28" si="6">IF(B23="","",ROW(A1))</f>
        <v/>
      </c>
      <c r="B23" s="390" t="str" cm="1">
        <f t="array" ref="B23">IFERROR(INDEX(ROSTER!$B$24:$B$150,MATCH(1,INDEX(($B$22=ROSTER!Y$24:Y$92)*(COUNTIFS(B$7:B22,ROSTER!$B$24:$B$150)=0),0,1),0),1),"")</f>
        <v/>
      </c>
      <c r="C23" s="351" t="str">
        <f>IFERROR(INDEX(ROSTER!$C$24:$C$150,MATCH($B23,ROSTER!$B$24:$B$150,0),1),"")</f>
        <v/>
      </c>
      <c r="D23" s="351" t="str">
        <f>IFERROR(INDEX(ROSTER!$AK$23:$AK$134,MATCH($B23,ROSTER!$B$23:$B$150,0),1),"")</f>
        <v/>
      </c>
      <c r="E23" s="351" t="str">
        <f>IFERROR(INDEX(ROSTER!$AL$23:$AL$134,MATCH($B23,ROSTER!$B$23:$B$150,0),1),"")</f>
        <v/>
      </c>
      <c r="F23" s="391"/>
      <c r="G23" s="387"/>
      <c r="H23" s="379"/>
      <c r="I23" s="708" t="s">
        <v>337</v>
      </c>
      <c r="J23" s="708"/>
      <c r="K23" s="380"/>
      <c r="L23" s="380"/>
      <c r="M23" s="380"/>
    </row>
    <row r="24" spans="1:25" ht="14.85" customHeight="1">
      <c r="A24" s="351" t="str">
        <f t="shared" si="6"/>
        <v/>
      </c>
      <c r="B24" s="390" t="str" cm="1">
        <f t="array" ref="B24">IFERROR(INDEX(ROSTER!$B$24:$B$150,MATCH(1,INDEX(($B$22=ROSTER!Y$24:Y$92)*(COUNTIFS(B$7:B23,ROSTER!$B$24:$B$150)=0),0,1),0),1),"")</f>
        <v/>
      </c>
      <c r="C24" s="351" t="str">
        <f>IFERROR(INDEX(ROSTER!$C$24:$C$150,MATCH($B24,ROSTER!$B$24:$B$150,0),1),"")</f>
        <v/>
      </c>
      <c r="D24" s="351" t="str">
        <f>IFERROR(INDEX(ROSTER!$AK$23:$AK$134,MATCH($B24,ROSTER!$B$23:$B$150,0),1),"")</f>
        <v/>
      </c>
      <c r="E24" s="351" t="str">
        <f>IFERROR(INDEX(ROSTER!$AL$23:$AL$134,MATCH($B24,ROSTER!$B$23:$B$150,0),1),"")</f>
        <v/>
      </c>
      <c r="F24" s="392" t="s">
        <v>270</v>
      </c>
      <c r="G24" s="387"/>
      <c r="H24" s="336">
        <v>1</v>
      </c>
      <c r="I24" s="336" t="s">
        <v>448</v>
      </c>
      <c r="J24" s="336" t="s">
        <v>449</v>
      </c>
      <c r="K24" s="336" t="s">
        <v>174</v>
      </c>
      <c r="L24" s="336">
        <v>938885211</v>
      </c>
      <c r="M24" s="336" t="s">
        <v>291</v>
      </c>
    </row>
    <row r="25" spans="1:25" ht="15" customHeight="1">
      <c r="A25" s="351" t="str">
        <f t="shared" si="6"/>
        <v/>
      </c>
      <c r="B25" s="390" t="str" cm="1">
        <f t="array" ref="B25">IFERROR(INDEX(ROSTER!$B$24:$B$150,MATCH(1,INDEX(($B$22=ROSTER!Y$24:Y$92)*(COUNTIFS(B$7:B24,ROSTER!$B$24:$B$150)=0),0,1),0),1),"")</f>
        <v/>
      </c>
      <c r="C25" s="351" t="str">
        <f>IFERROR(INDEX(ROSTER!$C$24:$C$150,MATCH($B25,ROSTER!$B$24:$B$150,0),1),"")</f>
        <v/>
      </c>
      <c r="D25" s="351" t="str">
        <f>IFERROR(INDEX(ROSTER!$AK$23:$AK$134,MATCH($B25,ROSTER!$B$23:$B$150,0),1),"")</f>
        <v/>
      </c>
      <c r="E25" s="351" t="str">
        <f>IFERROR(INDEX(ROSTER!$AL$23:$AL$134,MATCH($B25,ROSTER!$B$23:$B$150,0),1),"")</f>
        <v/>
      </c>
      <c r="F25" s="351" t="s">
        <v>289</v>
      </c>
      <c r="G25" s="387"/>
      <c r="H25" s="336">
        <v>2</v>
      </c>
      <c r="I25" s="336" t="s">
        <v>450</v>
      </c>
      <c r="J25" s="336" t="s">
        <v>451</v>
      </c>
      <c r="K25" s="336" t="s">
        <v>293</v>
      </c>
      <c r="L25" s="336">
        <v>986979445</v>
      </c>
      <c r="M25" s="336" t="s">
        <v>294</v>
      </c>
    </row>
    <row r="26" spans="1:25" ht="15" customHeight="1">
      <c r="A26" s="351" t="str">
        <f t="shared" si="6"/>
        <v/>
      </c>
      <c r="B26" s="390" t="str" cm="1">
        <f t="array" ref="B26">IFERROR(INDEX(ROSTER!$B$24:$B$150,MATCH(1,INDEX(($B$22=ROSTER!Y$24:Y$92)*(COUNTIFS(B$7:B25,ROSTER!$B$24:$B$150)=0),0,1),0),1),"")</f>
        <v/>
      </c>
      <c r="C26" s="351" t="str">
        <f>IFERROR(INDEX(ROSTER!$C$24:$C$150,MATCH($B26,ROSTER!$B$24:$B$150,0),1),"")</f>
        <v/>
      </c>
      <c r="D26" s="351" t="str">
        <f>IFERROR(INDEX(ROSTER!$AK$23:$AK$134,MATCH($B26,ROSTER!$B$23:$B$150,0),1),"")</f>
        <v/>
      </c>
      <c r="E26" s="351" t="str">
        <f>IFERROR(INDEX(ROSTER!$AL$23:$AL$134,MATCH($B26,ROSTER!$B$23:$B$150,0),1),"")</f>
        <v/>
      </c>
      <c r="F26" s="351" t="s">
        <v>289</v>
      </c>
      <c r="G26" s="387"/>
      <c r="H26" s="336">
        <v>3</v>
      </c>
      <c r="I26" s="336" t="s">
        <v>295</v>
      </c>
      <c r="J26" s="336" t="s">
        <v>296</v>
      </c>
      <c r="K26" s="336" t="s">
        <v>293</v>
      </c>
      <c r="L26" s="336"/>
      <c r="M26" s="336" t="s">
        <v>297</v>
      </c>
    </row>
    <row r="27" spans="1:25" ht="15" customHeight="1">
      <c r="A27" s="351" t="str">
        <f t="shared" si="6"/>
        <v/>
      </c>
      <c r="B27" s="390" t="str" cm="1">
        <f t="array" ref="B27">IFERROR(INDEX(ROSTER!$B$24:$B$150,MATCH(1,INDEX(($B$22=ROSTER!Y$24:Y$92)*(COUNTIFS(B$7:B26,ROSTER!$B$24:$B$150)=0),0,1),0),1),"")</f>
        <v/>
      </c>
      <c r="C27" s="351" t="str">
        <f>IFERROR(INDEX(ROSTER!$C$24:$C$150,MATCH($B27,ROSTER!$B$24:$B$150,0),1),"")</f>
        <v/>
      </c>
      <c r="D27" s="351" t="str">
        <f>IFERROR(INDEX(ROSTER!$AK$23:$AK$134,MATCH($B27,ROSTER!$B$23:$B$150,0),1),"")</f>
        <v/>
      </c>
      <c r="E27" s="351" t="str">
        <f>IFERROR(INDEX(ROSTER!$AL$23:$AL$134,MATCH($B27,ROSTER!$B$23:$B$150,0),1),"")</f>
        <v/>
      </c>
      <c r="F27" s="351"/>
      <c r="G27" s="387"/>
      <c r="H27" s="394">
        <v>4</v>
      </c>
      <c r="I27" s="395" t="s">
        <v>426</v>
      </c>
      <c r="J27" s="395" t="s">
        <v>427</v>
      </c>
      <c r="K27" s="394" t="s">
        <v>340</v>
      </c>
      <c r="L27" s="393"/>
      <c r="M27" s="395" t="s">
        <v>297</v>
      </c>
    </row>
    <row r="28" spans="1:25" ht="15" customHeight="1">
      <c r="A28" s="351">
        <f t="shared" si="6"/>
        <v>6</v>
      </c>
      <c r="B28" s="390" t="s">
        <v>408</v>
      </c>
      <c r="C28" s="351" t="s">
        <v>409</v>
      </c>
      <c r="D28" s="351">
        <f>IFERROR(INDEX(ROSTER!$AK$23:$AK$134,MATCH($B28,ROSTER!$B$23:$B$150,0),1),"")</f>
        <v>0</v>
      </c>
      <c r="E28" s="351">
        <f>IFERROR(INDEX(ROSTER!$AL$23:$AL$134,MATCH($B28,ROSTER!$B$23:$B$150,0),1),"")</f>
        <v>0</v>
      </c>
      <c r="F28" s="351" t="s">
        <v>261</v>
      </c>
      <c r="G28" s="387"/>
      <c r="H28" s="336">
        <v>5</v>
      </c>
      <c r="I28" s="336" t="s">
        <v>360</v>
      </c>
      <c r="J28" s="336" t="s">
        <v>361</v>
      </c>
      <c r="K28" s="336" t="s">
        <v>340</v>
      </c>
      <c r="L28" s="336"/>
      <c r="M28" s="336" t="s">
        <v>297</v>
      </c>
      <c r="Y28" s="56" t="s">
        <v>307</v>
      </c>
    </row>
    <row r="29" spans="1:25" ht="15" customHeight="1">
      <c r="A29" s="316" t="s">
        <v>329</v>
      </c>
      <c r="B29" s="686" t="s">
        <v>292</v>
      </c>
      <c r="C29" s="687"/>
      <c r="D29" s="317"/>
      <c r="E29" s="317"/>
      <c r="F29" s="318" t="s">
        <v>5</v>
      </c>
      <c r="G29" s="387"/>
      <c r="H29" s="336">
        <v>6</v>
      </c>
      <c r="I29" s="336" t="s">
        <v>315</v>
      </c>
      <c r="J29" s="336" t="s">
        <v>316</v>
      </c>
      <c r="K29" s="336" t="s">
        <v>452</v>
      </c>
      <c r="L29" s="336"/>
      <c r="M29" s="336" t="s">
        <v>297</v>
      </c>
    </row>
    <row r="30" spans="1:25" ht="15" customHeight="1">
      <c r="A30" s="353">
        <v>1</v>
      </c>
      <c r="B30" s="319" t="s">
        <v>363</v>
      </c>
      <c r="C30" s="319" t="s">
        <v>364</v>
      </c>
      <c r="D30" s="319" t="s">
        <v>330</v>
      </c>
      <c r="E30" s="319">
        <v>907789787</v>
      </c>
      <c r="F30" s="319" t="s">
        <v>331</v>
      </c>
      <c r="G30" s="387"/>
      <c r="H30" s="336">
        <v>7</v>
      </c>
      <c r="I30" s="336" t="s">
        <v>341</v>
      </c>
      <c r="J30" s="336" t="s">
        <v>342</v>
      </c>
      <c r="K30" s="336" t="s">
        <v>174</v>
      </c>
      <c r="L30" s="336"/>
      <c r="M30" s="336"/>
    </row>
    <row r="31" spans="1:25" ht="15" customHeight="1">
      <c r="A31" s="353"/>
      <c r="B31" s="686" t="s">
        <v>301</v>
      </c>
      <c r="C31" s="687"/>
      <c r="D31" s="317"/>
      <c r="E31" s="317"/>
      <c r="F31" s="317"/>
      <c r="G31" s="387"/>
      <c r="H31" s="336"/>
      <c r="I31" s="709" t="s">
        <v>345</v>
      </c>
      <c r="J31" s="710"/>
      <c r="K31" s="336"/>
      <c r="L31" s="336"/>
      <c r="M31" s="336"/>
    </row>
    <row r="32" spans="1:25" ht="15" customHeight="1">
      <c r="A32" s="336">
        <v>1</v>
      </c>
      <c r="B32" s="369" t="s">
        <v>396</v>
      </c>
      <c r="C32" s="336" t="s">
        <v>397</v>
      </c>
      <c r="D32" s="336" t="s">
        <v>352</v>
      </c>
      <c r="E32" s="336">
        <v>828998689</v>
      </c>
      <c r="F32" s="336" t="s">
        <v>331</v>
      </c>
      <c r="G32" s="387"/>
      <c r="H32" s="336">
        <v>1</v>
      </c>
      <c r="I32" s="351" t="s">
        <v>355</v>
      </c>
      <c r="J32" s="336"/>
      <c r="K32" s="336" t="s">
        <v>345</v>
      </c>
      <c r="L32" s="336" t="s">
        <v>356</v>
      </c>
      <c r="M32" s="336"/>
    </row>
    <row r="33" spans="1:13" ht="15" customHeight="1">
      <c r="A33" s="336">
        <v>2</v>
      </c>
      <c r="B33" s="369" t="s">
        <v>433</v>
      </c>
      <c r="C33" s="336" t="s">
        <v>434</v>
      </c>
      <c r="D33" s="336" t="s">
        <v>353</v>
      </c>
      <c r="E33" s="336">
        <v>989234113</v>
      </c>
      <c r="F33" s="336" t="s">
        <v>336</v>
      </c>
      <c r="G33" s="387"/>
      <c r="H33" s="336"/>
      <c r="I33" s="709" t="s">
        <v>347</v>
      </c>
      <c r="J33" s="710"/>
      <c r="K33" s="336"/>
      <c r="L33" s="336"/>
      <c r="M33" s="336"/>
    </row>
    <row r="34" spans="1:13" ht="14.4">
      <c r="A34" s="336"/>
      <c r="B34" s="336"/>
      <c r="C34" s="336"/>
      <c r="D34" s="336"/>
      <c r="E34" s="336"/>
      <c r="F34" s="336"/>
      <c r="G34" s="387"/>
      <c r="H34" s="336">
        <v>1</v>
      </c>
      <c r="I34" s="336" t="s">
        <v>348</v>
      </c>
      <c r="J34" s="336"/>
      <c r="K34" s="336" t="s">
        <v>347</v>
      </c>
      <c r="L34" s="336" t="s">
        <v>349</v>
      </c>
      <c r="M34" s="336"/>
    </row>
    <row r="35" spans="1:13" ht="14.4">
      <c r="E35" s="1"/>
      <c r="F35" s="1"/>
    </row>
    <row r="36" spans="1:13" ht="14.4">
      <c r="E36" s="1"/>
      <c r="F36" s="1"/>
    </row>
    <row r="37" spans="1:13" ht="14.85" customHeight="1">
      <c r="E37" s="1"/>
      <c r="F37" s="1"/>
    </row>
    <row r="38" spans="1:13" ht="14.85" customHeight="1">
      <c r="E38" s="1"/>
      <c r="F38" s="1"/>
    </row>
    <row r="39" spans="1:13" ht="14.85" customHeight="1">
      <c r="E39" s="1"/>
      <c r="F39" s="1"/>
    </row>
    <row r="40" spans="1:13" ht="14.4">
      <c r="E40" s="1"/>
      <c r="F40" s="1"/>
    </row>
    <row r="41" spans="1:13" ht="14.4">
      <c r="E41" s="1"/>
      <c r="F41" s="1"/>
    </row>
    <row r="42" spans="1:13" ht="23.25" customHeight="1">
      <c r="E42" s="1"/>
      <c r="F42" s="1"/>
      <c r="G42" s="35"/>
    </row>
    <row r="43" spans="1:13" ht="23.25" customHeight="1">
      <c r="E43" s="1"/>
      <c r="F43" s="1"/>
      <c r="G43" s="35"/>
    </row>
    <row r="44" spans="1:13" ht="23.25" customHeight="1">
      <c r="E44" s="1"/>
      <c r="F44" s="1"/>
      <c r="G44" s="35"/>
    </row>
    <row r="45" spans="1:13" ht="14.4">
      <c r="E45" s="1"/>
      <c r="F45" s="1"/>
      <c r="G45" s="35"/>
    </row>
    <row r="46" spans="1:13" ht="14.4">
      <c r="E46" s="1"/>
      <c r="F46" s="1"/>
      <c r="G46" s="35"/>
    </row>
    <row r="47" spans="1:13" ht="14.4">
      <c r="E47" s="1"/>
      <c r="F47" s="1"/>
      <c r="G47" s="35"/>
    </row>
    <row r="48" spans="1:13" ht="14.4">
      <c r="E48" s="1"/>
      <c r="F48" s="1"/>
      <c r="G48" s="35"/>
    </row>
    <row r="49" spans="5:7" ht="14.4">
      <c r="E49" s="1"/>
      <c r="F49" s="1"/>
      <c r="G49" s="35"/>
    </row>
    <row r="50" spans="5:7" ht="14.4">
      <c r="E50" s="1"/>
      <c r="F50" s="1"/>
      <c r="G50" s="35"/>
    </row>
    <row r="51" spans="5:7" ht="14.4">
      <c r="E51" s="1"/>
      <c r="F51" s="1"/>
      <c r="G51" s="35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G82" s="35"/>
    </row>
    <row r="83" spans="5:7" ht="14.4">
      <c r="G83" s="35"/>
    </row>
    <row r="84" spans="5:7" ht="14.4">
      <c r="G84" s="35"/>
    </row>
    <row r="85" spans="5:7" ht="14.4">
      <c r="G85" s="35"/>
    </row>
    <row r="86" spans="5:7" ht="14.4">
      <c r="G86" s="35"/>
    </row>
    <row r="87" spans="5:7" ht="14.4">
      <c r="G87" s="35"/>
    </row>
    <row r="88" spans="5:7" ht="14.4">
      <c r="G88" s="36"/>
    </row>
    <row r="89" spans="5:7" ht="14.4">
      <c r="G89" s="36"/>
    </row>
    <row r="90" spans="5:7" ht="14.4">
      <c r="G90" s="36"/>
    </row>
    <row r="91" spans="5:7" ht="14.4">
      <c r="G91" s="36"/>
    </row>
    <row r="92" spans="5:7" ht="14.4">
      <c r="G92" s="36"/>
    </row>
    <row r="93" spans="5:7" ht="14.4"/>
    <row r="94" spans="5:7" ht="14.4"/>
  </sheetData>
  <protectedRanges>
    <protectedRange sqref="F7 M7" name="Range1_2_2"/>
    <protectedRange sqref="I7 B7" name="Range1_2_1_1"/>
  </protectedRanges>
  <mergeCells count="12">
    <mergeCell ref="I33:J33"/>
    <mergeCell ref="I23:J23"/>
    <mergeCell ref="B29:C29"/>
    <mergeCell ref="B31:C31"/>
    <mergeCell ref="I31:J31"/>
    <mergeCell ref="B22:C22"/>
    <mergeCell ref="A1:E1"/>
    <mergeCell ref="F1:H1"/>
    <mergeCell ref="A2:M2"/>
    <mergeCell ref="E3:F3"/>
    <mergeCell ref="B7:C7"/>
    <mergeCell ref="I7:J7"/>
  </mergeCells>
  <phoneticPr fontId="157" type="noConversion"/>
  <conditionalFormatting sqref="A22">
    <cfRule type="expression" dxfId="66" priority="2">
      <formula>MOD(ROW(A22),2)=0</formula>
    </cfRule>
  </conditionalFormatting>
  <conditionalFormatting sqref="A8:F15 B16:F16 D16:F18 A16:A19 A20:F21 A23:E27 F24:F30 A29:B29 D29:E29 A30:E30">
    <cfRule type="expression" dxfId="65" priority="25">
      <formula>MOD(ROW(A8),2)=0</formula>
    </cfRule>
  </conditionalFormatting>
  <conditionalFormatting sqref="A28:F28">
    <cfRule type="expression" dxfId="64" priority="9">
      <formula>MOD(ROW(A28),2)=0</formula>
    </cfRule>
  </conditionalFormatting>
  <conditionalFormatting sqref="A32:F34">
    <cfRule type="expression" dxfId="63" priority="6">
      <formula>MOD(ROW(A32),2)=0</formula>
    </cfRule>
  </conditionalFormatting>
  <conditionalFormatting sqref="B17:C18">
    <cfRule type="expression" dxfId="62" priority="3">
      <formula>MOD(ROW(B17),2)=0</formula>
    </cfRule>
  </conditionalFormatting>
  <conditionalFormatting sqref="D22:F22">
    <cfRule type="expression" dxfId="61" priority="1">
      <formula>MOD(ROW(D22),2)=0</formula>
    </cfRule>
  </conditionalFormatting>
  <conditionalFormatting sqref="H8:M22 H31:I31 K31:M31 H33:I33 K33:M33">
    <cfRule type="expression" dxfId="60" priority="13">
      <formula>MOD(ROW(H8),2)=0</formula>
    </cfRule>
  </conditionalFormatting>
  <conditionalFormatting sqref="H24:M26">
    <cfRule type="expression" dxfId="59" priority="8">
      <formula>MOD(ROW(H24),2)=0</formula>
    </cfRule>
  </conditionalFormatting>
  <conditionalFormatting sqref="H28:M30">
    <cfRule type="expression" dxfId="58" priority="7">
      <formula>MOD(ROW(H28),2)=0</formula>
    </cfRule>
  </conditionalFormatting>
  <conditionalFormatting sqref="H32:M32">
    <cfRule type="expression" dxfId="57" priority="5">
      <formula>MOD(ROW(H32),2)=0</formula>
    </cfRule>
  </conditionalFormatting>
  <conditionalFormatting sqref="H34:M34">
    <cfRule type="expression" dxfId="56" priority="4">
      <formula>MOD(ROW(H34),2)=0</formula>
    </cfRule>
  </conditionalFormatting>
  <pageMargins left="0.7" right="0.7" top="0.75" bottom="0.75" header="0.3" footer="0.3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00"/>
  </sheetPr>
  <dimension ref="A1:O96"/>
  <sheetViews>
    <sheetView topLeftCell="A4" zoomScale="54" zoomScaleNormal="85" workbookViewId="0">
      <selection activeCell="S16" sqref="S16"/>
    </sheetView>
  </sheetViews>
  <sheetFormatPr defaultColWidth="9" defaultRowHeight="23.25" customHeight="1"/>
  <cols>
    <col min="1" max="1" width="5.33203125" style="1" customWidth="1"/>
    <col min="2" max="2" width="21.5546875" style="1" customWidth="1"/>
    <col min="3" max="3" width="23.33203125" style="1" customWidth="1"/>
    <col min="4" max="4" width="13.44140625" style="1" customWidth="1"/>
    <col min="5" max="5" width="18.44140625" style="2" customWidth="1"/>
    <col min="6" max="6" width="27.44140625" style="2" customWidth="1"/>
    <col min="7" max="7" width="1" style="1" customWidth="1"/>
    <col min="8" max="8" width="4.44140625" style="1" customWidth="1"/>
    <col min="9" max="9" width="22.33203125" style="1" customWidth="1"/>
    <col min="10" max="10" width="25.44140625" style="1" customWidth="1"/>
    <col min="11" max="11" width="15.5546875" style="1" customWidth="1"/>
    <col min="12" max="12" width="17" style="1" customWidth="1"/>
    <col min="13" max="13" width="22.33203125" style="1" customWidth="1"/>
    <col min="14" max="14" width="8.66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">
        <v>324</v>
      </c>
      <c r="C3" s="7"/>
      <c r="D3" s="8"/>
      <c r="E3" s="666">
        <f>ROSTER!Z24</f>
        <v>46165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str">
        <f>INDEX(ROSTER!$B$25:$B$150,MATCH("*FM1*",ROSTER!Z$25:Z$227,0),1)</f>
        <v>Hà Quang Vinh</v>
      </c>
      <c r="D4" s="14" t="s">
        <v>258</v>
      </c>
      <c r="E4" s="15" t="str">
        <f>INDEX(ROSTER!$AL$25:$AL$211,MATCH(C4,ROSTER!$B$25:$B$150,0),1)</f>
        <v>0904298289</v>
      </c>
      <c r="F4" s="21"/>
      <c r="G4" s="16"/>
      <c r="H4" s="17"/>
      <c r="I4" s="18" t="s">
        <v>260</v>
      </c>
      <c r="J4" s="19" t="str">
        <f>INDEX(ROSTER!$B$25:$B$150,MATCH("*TE*",ROSTER!Z$25:Z$227,0),1)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5.6">
      <c r="A5" s="11"/>
      <c r="B5" s="18" t="s">
        <v>262</v>
      </c>
      <c r="C5" s="13" t="e">
        <f>INDEX(ROSTER!$B$25:$B$150,MATCH("*QC1*",ROSTER!Z$25:Z$227,0),1)</f>
        <v>#N/A</v>
      </c>
      <c r="D5" s="20" t="s">
        <v>258</v>
      </c>
      <c r="E5" s="15" t="e">
        <f>INDEX(ROSTER!$AL$25:$AL$211,MATCH(C5,ROSTER!$B$25:$B$150,0),1)</f>
        <v>#N/A</v>
      </c>
      <c r="F5" s="21"/>
      <c r="G5" s="16"/>
      <c r="H5" s="17"/>
      <c r="I5" s="18" t="s">
        <v>263</v>
      </c>
      <c r="J5" s="19" t="str">
        <f>INDEX(ROSTER!$B$25:$B$150,MATCH("*PPC*",ROSTER!Z$25:Z$227,0),1)</f>
        <v>Trần Hoàng Nhung</v>
      </c>
      <c r="K5" s="20" t="s">
        <v>258</v>
      </c>
      <c r="L5" s="34" t="str">
        <f>INDEX(ROSTER!$AL$25:$AL$211,MATCH(J5,ROSTER!$B$25:$B$150,0),1)</f>
        <v>0906852989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$B$3&amp;"-128"</f>
        <v>HL8082-128</v>
      </c>
      <c r="C7" s="661"/>
      <c r="D7" s="27"/>
      <c r="E7" s="27"/>
      <c r="F7" s="28"/>
      <c r="G7" s="29"/>
      <c r="H7" s="26"/>
      <c r="I7" s="660" t="str">
        <f>$B$3&amp;"-34567"</f>
        <v>HL8082-34567</v>
      </c>
      <c r="J7" s="661"/>
      <c r="K7" s="30"/>
      <c r="L7" s="30"/>
      <c r="M7" s="28"/>
      <c r="O7" s="43" t="s">
        <v>261</v>
      </c>
    </row>
    <row r="8" spans="1:15" ht="14.4">
      <c r="A8" s="44" t="str">
        <f>IF(B8="","",ROW(A1))</f>
        <v/>
      </c>
      <c r="B8" s="44" t="str" cm="1">
        <f t="array" ref="B8">IFERROR(INDEX(ROSTER!$B$24:$B$150,MATCH(1,INDEX(($B$7=ROSTER!Z$24:Z$150)*(COUNTIFS(B$7:B7,ROSTER!$B$24:$B$150)=0),0,1),0),1),"")</f>
        <v/>
      </c>
      <c r="C8" s="44" t="str">
        <f>IFERROR(INDEX(ROSTER!$C$24:$C$150,MATCH($B8,ROSTER!$B$24:$B$150,0),1),"")</f>
        <v/>
      </c>
      <c r="D8" s="44" t="str">
        <f>IFERROR(INDEX(ROSTER!$AK$23:$AK$134,MATCH($B8,ROSTER!$B$23:$B$150,0),1),"")</f>
        <v/>
      </c>
      <c r="E8" s="44" t="str">
        <f>IFERROR(INDEX(ROSTER!$AL$23:$AL$134,MATCH($B8,ROSTER!$B$23:$B$150,0),1),"")</f>
        <v/>
      </c>
      <c r="F8" s="45" t="s">
        <v>270</v>
      </c>
      <c r="G8" s="29"/>
      <c r="H8" s="45" t="str">
        <f>IF(I8="","",ROW(A1))</f>
        <v/>
      </c>
      <c r="I8" s="45" t="str" cm="1">
        <f t="array" ref="I8">IFERROR(INDEX(ROSTER!$B$24:$B$150,MATCH(1,INDEX(($I$7=ROSTER!Z$24:Z$150)*(COUNTIFS(I$7:I7,ROSTER!$B$24:$B$150)=0),0,1),0),1),"")</f>
        <v/>
      </c>
      <c r="J8" s="45" t="str">
        <f>IFERROR(INDEX(ROSTER!$C$24:$C$150,MATCH($I8,ROSTER!$B$24:$B$150,0),1),"")</f>
        <v/>
      </c>
      <c r="K8" s="45" t="str">
        <f>IFERROR(INDEX(ROSTER!$AK$23:$AK$134,MATCH($I8,ROSTER!$B$23:$B$150,0),1),"")</f>
        <v/>
      </c>
      <c r="L8" s="45" t="str">
        <f>IFERROR(INDEX(ROSTER!$AL$23:$AL$134,MATCH($I8,ROSTER!$B$23:$B$150,0),1),"")</f>
        <v/>
      </c>
      <c r="M8" s="45" t="s">
        <v>278</v>
      </c>
      <c r="O8" s="31" t="s">
        <v>270</v>
      </c>
    </row>
    <row r="9" spans="1:15" ht="14.85" customHeight="1">
      <c r="A9" s="44" t="str">
        <f t="shared" ref="A9:A12" si="0">IF(B9="","",ROW(A2))</f>
        <v/>
      </c>
      <c r="B9" s="44" t="str" cm="1">
        <f t="array" ref="B9">IFERROR(INDEX(ROSTER!$B$24:$B$150,MATCH(1,INDEX(($B$7=ROSTER!Z$24:Z$150)*(COUNTIFS(B$7:B8,ROSTER!$B$24:$B$150)=0),0,1),0),1),"")</f>
        <v/>
      </c>
      <c r="C9" s="44" t="str">
        <f>IFERROR(INDEX(ROSTER!$C$24:$C$150,MATCH($B9,ROSTER!$B$24:$B$150,0),1),"")</f>
        <v/>
      </c>
      <c r="D9" s="44" t="str">
        <f>IFERROR(INDEX(ROSTER!$AK$23:$AK$134,MATCH($B9,ROSTER!$B$23:$B$150,0),1),"")</f>
        <v/>
      </c>
      <c r="E9" s="44" t="str">
        <f>IFERROR(INDEX(ROSTER!$AL$23:$AL$134,MATCH($B9,ROSTER!$B$23:$B$150,0),1),"")</f>
        <v/>
      </c>
      <c r="F9" s="44"/>
      <c r="G9" s="29"/>
      <c r="H9" s="45" t="str">
        <f t="shared" ref="H9:H13" si="1">IF(I9="","",ROW(A2))</f>
        <v/>
      </c>
      <c r="I9" s="45" t="str" cm="1">
        <f t="array" ref="I9">IFERROR(INDEX(ROSTER!$B$24:$B$150,MATCH(1,INDEX(($I$7=ROSTER!Z$24:Z$150)*(COUNTIFS(I$7:I8,ROSTER!$B$24:$B$150)=0),0,1),0),1),"")</f>
        <v/>
      </c>
      <c r="J9" s="45" t="str">
        <f>IFERROR(INDEX(ROSTER!$C$24:$C$150,MATCH($I9,ROSTER!$B$24:$B$150,0),1),"")</f>
        <v/>
      </c>
      <c r="K9" s="45" t="str">
        <f>IFERROR(INDEX(ROSTER!$AK$23:$AK$134,MATCH($I9,ROSTER!$B$23:$B$150,0),1),"")</f>
        <v/>
      </c>
      <c r="L9" s="45" t="str">
        <f>IFERROR(INDEX(ROSTER!$AL$23:$AL$134,MATCH($I9,ROSTER!$B$23:$B$150,0),1),"")</f>
        <v/>
      </c>
      <c r="M9" s="31"/>
      <c r="O9" s="31" t="s">
        <v>271</v>
      </c>
    </row>
    <row r="10" spans="1:15" ht="14.85" customHeight="1">
      <c r="A10" s="44" t="str">
        <f t="shared" si="0"/>
        <v/>
      </c>
      <c r="B10" s="44" t="str" cm="1">
        <f t="array" ref="B10">IFERROR(INDEX(ROSTER!$B$24:$B$150,MATCH(1,INDEX(($B$7=ROSTER!Z$24:Z$150)*(COUNTIFS(B$7:B9,ROSTER!$B$24:$B$150)=0),0,1),0),1),"")</f>
        <v/>
      </c>
      <c r="C10" s="44" t="str">
        <f>IFERROR(INDEX(ROSTER!$C$24:$C$150,MATCH($B10,ROSTER!$B$24:$B$150,0),1),"")</f>
        <v/>
      </c>
      <c r="D10" s="44" t="str">
        <f>IFERROR(INDEX(ROSTER!$AK$23:$AK$134,MATCH($B10,ROSTER!$B$23:$B$150,0),1),"")</f>
        <v/>
      </c>
      <c r="E10" s="44" t="str">
        <f>IFERROR(INDEX(ROSTER!$AL$23:$AL$134,MATCH($B10,ROSTER!$B$23:$B$150,0),1),"")</f>
        <v/>
      </c>
      <c r="F10" s="44"/>
      <c r="G10" s="29"/>
      <c r="H10" s="45" t="str">
        <f t="shared" si="1"/>
        <v/>
      </c>
      <c r="I10" s="45" t="str" cm="1">
        <f t="array" ref="I10">IFERROR(INDEX(ROSTER!$B$24:$B$150,MATCH(1,INDEX(($I$7=ROSTER!Z$24:Z$150)*(COUNTIFS(I$7:I9,ROSTER!$B$24:$B$150)=0),0,1),0),1),"")</f>
        <v/>
      </c>
      <c r="J10" s="45" t="str">
        <f>IFERROR(INDEX(ROSTER!$C$24:$C$150,MATCH($I10,ROSTER!$B$24:$B$150,0),1),"")</f>
        <v/>
      </c>
      <c r="K10" s="45" t="str">
        <f>IFERROR(INDEX(ROSTER!$AK$23:$AK$134,MATCH($I10,ROSTER!$B$23:$B$150,0),1),"")</f>
        <v/>
      </c>
      <c r="L10" s="45" t="str">
        <f>IFERROR(INDEX(ROSTER!$AL$23:$AL$134,MATCH($I10,ROSTER!$B$23:$B$150,0),1),"")</f>
        <v/>
      </c>
      <c r="M10" s="44" t="s">
        <v>309</v>
      </c>
      <c r="O10" s="31" t="s">
        <v>272</v>
      </c>
    </row>
    <row r="11" spans="1:15" ht="14.85" customHeight="1">
      <c r="A11" s="44" t="str">
        <f t="shared" si="0"/>
        <v/>
      </c>
      <c r="B11" s="44" t="str" cm="1">
        <f t="array" ref="B11">IFERROR(INDEX(ROSTER!$B$24:$B$150,MATCH(1,INDEX(($B$7=ROSTER!Z$24:Z$150)*(COUNTIFS(B$7:B10,ROSTER!$B$24:$B$150)=0),0,1),0),1),"")</f>
        <v/>
      </c>
      <c r="C11" s="44" t="str">
        <f>IFERROR(INDEX(ROSTER!$C$24:$C$150,MATCH($B11,ROSTER!$B$24:$B$150,0),1),"")</f>
        <v/>
      </c>
      <c r="D11" s="44" t="str">
        <f>IFERROR(INDEX(ROSTER!$AK$23:$AK$134,MATCH($B11,ROSTER!$B$23:$B$150,0),1),"")</f>
        <v/>
      </c>
      <c r="E11" s="44" t="str">
        <f>IFERROR(INDEX(ROSTER!$AL$23:$AL$134,MATCH($B11,ROSTER!$B$23:$B$150,0),1),"")</f>
        <v/>
      </c>
      <c r="F11" s="45" t="s">
        <v>274</v>
      </c>
      <c r="G11" s="29"/>
      <c r="H11" s="45" t="str">
        <f t="shared" si="1"/>
        <v/>
      </c>
      <c r="I11" s="45" t="str" cm="1">
        <f t="array" ref="I11">IFERROR(INDEX(ROSTER!$B$24:$B$150,MATCH(1,INDEX(($I$7=ROSTER!Z$24:Z$150)*(COUNTIFS(I$7:I10,ROSTER!$B$24:$B$150)=0),0,1),0),1),"")</f>
        <v/>
      </c>
      <c r="J11" s="45" t="str">
        <f>IFERROR(INDEX(ROSTER!$C$24:$C$150,MATCH($I11,ROSTER!$B$24:$B$150,0),1),"")</f>
        <v/>
      </c>
      <c r="K11" s="45" t="str">
        <f>IFERROR(INDEX(ROSTER!$AK$23:$AK$134,MATCH($I11,ROSTER!$B$23:$B$150,0),1),"")</f>
        <v/>
      </c>
      <c r="L11" s="45" t="str">
        <f>IFERROR(INDEX(ROSTER!$AL$23:$AL$134,MATCH($I11,ROSTER!$B$23:$B$150,0),1),"")</f>
        <v/>
      </c>
      <c r="M11" s="45" t="s">
        <v>274</v>
      </c>
      <c r="O11" s="31"/>
    </row>
    <row r="12" spans="1:15" ht="14.85" customHeight="1">
      <c r="A12" s="44" t="str">
        <f t="shared" si="0"/>
        <v/>
      </c>
      <c r="B12" s="44" t="str" cm="1">
        <f t="array" ref="B12">IFERROR(INDEX(ROSTER!$B$24:$B$150,MATCH(1,INDEX(($B$7=ROSTER!Z$24:Z$150)*(COUNTIFS(B$7:B11,ROSTER!$B$24:$B$150)=0),0,1),0),1),"")</f>
        <v/>
      </c>
      <c r="C12" s="44" t="str">
        <f>IFERROR(INDEX(ROSTER!$C$24:$C$150,MATCH($B12,ROSTER!$B$24:$B$150,0),1),"")</f>
        <v/>
      </c>
      <c r="D12" s="44" t="str">
        <f>IFERROR(INDEX(ROSTER!$AK$23:$AK$134,MATCH($B12,ROSTER!$B$23:$B$150,0),1),"")</f>
        <v/>
      </c>
      <c r="E12" s="44" t="str">
        <f>IFERROR(INDEX(ROSTER!$AL$23:$AL$134,MATCH($B12,ROSTER!$B$23:$B$150,0),1),"")</f>
        <v/>
      </c>
      <c r="F12" s="377"/>
      <c r="G12" s="29"/>
      <c r="H12" s="45" t="str">
        <f t="shared" si="1"/>
        <v/>
      </c>
      <c r="I12" s="45" t="str" cm="1">
        <f t="array" ref="I12">IFERROR(INDEX(ROSTER!$B$24:$B$150,MATCH(1,INDEX(($I$7=ROSTER!Z$24:Z$150)*(COUNTIFS(I$7:I11,ROSTER!$B$24:$B$150)=0),0,1),0),1),"")</f>
        <v/>
      </c>
      <c r="J12" s="45" t="str">
        <f>IFERROR(INDEX(ROSTER!$C$24:$C$150,MATCH($I12,ROSTER!$B$24:$B$150,0),1),"")</f>
        <v/>
      </c>
      <c r="K12" s="45" t="str">
        <f>IFERROR(INDEX(ROSTER!$AK$23:$AK$134,MATCH($I12,ROSTER!$B$23:$B$150,0),1),"")</f>
        <v/>
      </c>
      <c r="L12" s="45" t="str">
        <f>IFERROR(INDEX(ROSTER!$AL$23:$AL$134,MATCH($I12,ROSTER!$B$23:$B$150,0),1),"")</f>
        <v/>
      </c>
      <c r="M12" s="377" t="s">
        <v>455</v>
      </c>
      <c r="O12" s="31"/>
    </row>
    <row r="13" spans="1:15" ht="14.85" customHeight="1">
      <c r="A13" s="44" t="str">
        <f t="shared" ref="A13:A20" si="2">IF(B13="","",ROW(A6))</f>
        <v/>
      </c>
      <c r="B13" s="44" t="str" cm="1">
        <f t="array" ref="B13">IFERROR(INDEX(ROSTER!$B$24:$B$150,MATCH(1,INDEX(($B$7=ROSTER!Z$24:Z$150)*(COUNTIFS(B$7:B12,ROSTER!$B$24:$B$150)=0),0,1),0),1),"")</f>
        <v/>
      </c>
      <c r="C13" s="44" t="str">
        <f>IFERROR(INDEX(ROSTER!$C$24:$C$150,MATCH($B13,ROSTER!$B$24:$B$150,0),1),"")</f>
        <v/>
      </c>
      <c r="D13" s="44" t="str">
        <f>IFERROR(INDEX(ROSTER!$AK$23:$AK$134,MATCH($B13,ROSTER!$B$23:$B$150,0),1),"")</f>
        <v/>
      </c>
      <c r="E13" s="44" t="str">
        <f>IFERROR(INDEX(ROSTER!$AL$23:$AL$134,MATCH($B13,ROSTER!$B$23:$B$150,0),1),"")</f>
        <v/>
      </c>
      <c r="F13" s="377"/>
      <c r="G13" s="29"/>
      <c r="H13" s="45" t="str">
        <f t="shared" si="1"/>
        <v/>
      </c>
      <c r="I13" s="45" t="str" cm="1">
        <f t="array" ref="I13">IFERROR(INDEX(ROSTER!$B$24:$B$150,MATCH(1,INDEX(($I$7=ROSTER!Z$24:Z$150)*(COUNTIFS(I$7:I12,ROSTER!$B$24:$B$150)=0),0,1),0),1),"")</f>
        <v/>
      </c>
      <c r="J13" s="45" t="str">
        <f>IFERROR(INDEX(ROSTER!$C$24:$C$150,MATCH($I13,ROSTER!$B$24:$B$150,0),1),"")</f>
        <v/>
      </c>
      <c r="K13" s="45" t="str">
        <f>IFERROR(INDEX(ROSTER!$AK$23:$AK$134,MATCH($I13,ROSTER!$B$23:$B$150,0),1),"")</f>
        <v/>
      </c>
      <c r="L13" s="45" t="str">
        <f>IFERROR(INDEX(ROSTER!$AL$23:$AL$134,MATCH($I13,ROSTER!$B$23:$B$150,0),1),"")</f>
        <v/>
      </c>
      <c r="M13" s="377"/>
      <c r="O13" s="31"/>
    </row>
    <row r="14" spans="1:15" ht="14.85" customHeight="1">
      <c r="A14" s="44" t="str">
        <f t="shared" si="2"/>
        <v/>
      </c>
      <c r="B14" s="44" t="str" cm="1">
        <f t="array" ref="B14">IFERROR(INDEX(ROSTER!$B$24:$B$150,MATCH(1,INDEX(($B$7=ROSTER!Z$24:Z$150)*(COUNTIFS(B$7:B13,ROSTER!$B$24:$B$150)=0),0,1),0),1),"")</f>
        <v/>
      </c>
      <c r="C14" s="44" t="str">
        <f>IFERROR(INDEX(ROSTER!$C$24:$C$150,MATCH($B14,ROSTER!$B$24:$B$150,0),1),"")</f>
        <v/>
      </c>
      <c r="D14" s="44" t="str">
        <f>IFERROR(INDEX(ROSTER!$AK$23:$AK$134,MATCH($B14,ROSTER!$B$23:$B$150,0),1),"")</f>
        <v/>
      </c>
      <c r="E14" s="44" t="str">
        <f>IFERROR(INDEX(ROSTER!$AL$23:$AL$134,MATCH($B14,ROSTER!$B$23:$B$150,0),1),"")</f>
        <v/>
      </c>
      <c r="F14" s="377" t="s">
        <v>454</v>
      </c>
      <c r="G14" s="29"/>
      <c r="H14" s="45" t="str">
        <f t="shared" ref="H14:H26" si="3">IF(I14="","",ROW(A7))</f>
        <v/>
      </c>
      <c r="I14" s="45" t="str" cm="1">
        <f t="array" ref="I14">IFERROR(INDEX(ROSTER!$B$24:$B$150,MATCH(1,INDEX(($I$7=ROSTER!Z$24:Z$150)*(COUNTIFS(I$7:I13,ROSTER!$B$24:$B$150)=0),0,1),0),1),"")</f>
        <v/>
      </c>
      <c r="J14" s="45" t="str">
        <f>IFERROR(INDEX(ROSTER!$C$24:$C$150,MATCH($I14,ROSTER!$B$24:$B$150,0),1),"")</f>
        <v/>
      </c>
      <c r="K14" s="45" t="str">
        <f>IFERROR(INDEX(ROSTER!$AK$23:$AK$134,MATCH($I14,ROSTER!$B$23:$B$150,0),1),"")</f>
        <v/>
      </c>
      <c r="L14" s="45" t="str">
        <f>IFERROR(INDEX(ROSTER!$AL$23:$AL$134,MATCH($I14,ROSTER!$B$23:$B$150,0),1),"")</f>
        <v/>
      </c>
      <c r="O14" s="31"/>
    </row>
    <row r="15" spans="1:15" ht="14.85" customHeight="1">
      <c r="A15" s="44" t="str">
        <f t="shared" si="2"/>
        <v/>
      </c>
      <c r="B15" s="44" t="str" cm="1">
        <f t="array" ref="B15">IFERROR(INDEX(ROSTER!$B$24:$B$150,MATCH(1,INDEX(($B$7=ROSTER!Z$24:Z$150)*(COUNTIFS(B$7:B14,ROSTER!$B$24:$B$150)=0),0,1),0),1),"")</f>
        <v/>
      </c>
      <c r="C15" s="44" t="str">
        <f>IFERROR(INDEX(ROSTER!$C$24:$C$150,MATCH($B15,ROSTER!$B$24:$B$150,0),1),"")</f>
        <v/>
      </c>
      <c r="D15" s="44" t="str">
        <f>IFERROR(INDEX(ROSTER!$AK$23:$AK$134,MATCH($B15,ROSTER!$B$23:$B$150,0),1),"")</f>
        <v/>
      </c>
      <c r="E15" s="44" t="str">
        <f>IFERROR(INDEX(ROSTER!$AL$23:$AL$134,MATCH($B15,ROSTER!$B$23:$B$150,0),1),"")</f>
        <v/>
      </c>
      <c r="F15" s="377" t="s">
        <v>455</v>
      </c>
      <c r="G15" s="29"/>
      <c r="H15" s="45" t="str">
        <f t="shared" si="3"/>
        <v/>
      </c>
      <c r="I15" s="45" t="str" cm="1">
        <f t="array" ref="I15">IFERROR(INDEX(ROSTER!$B$24:$B$150,MATCH(1,INDEX(($I$7=ROSTER!Z$24:Z$150)*(COUNTIFS(I$7:I14,ROSTER!$B$24:$B$150)=0),0,1),0),1),"")</f>
        <v/>
      </c>
      <c r="J15" s="45" t="str">
        <f>IFERROR(INDEX(ROSTER!$C$24:$C$150,MATCH($I15,ROSTER!$B$24:$B$150,0),1),"")</f>
        <v/>
      </c>
      <c r="K15" s="45" t="str">
        <f>IFERROR(INDEX(ROSTER!$AK$23:$AK$134,MATCH($I15,ROSTER!$B$23:$B$150,0),1),"")</f>
        <v/>
      </c>
      <c r="L15" s="45" t="str">
        <f>IFERROR(INDEX(ROSTER!$AL$23:$AL$134,MATCH($I15,ROSTER!$B$23:$B$150,0),1),"")</f>
        <v/>
      </c>
      <c r="M15" s="44"/>
      <c r="O15" s="31"/>
    </row>
    <row r="16" spans="1:15" ht="14.85" customHeight="1">
      <c r="A16" s="44" t="str">
        <f t="shared" si="2"/>
        <v/>
      </c>
      <c r="B16" s="44" t="str" cm="1">
        <f t="array" ref="B16">IFERROR(INDEX(ROSTER!$B$24:$B$150,MATCH(1,INDEX(($B$7=ROSTER!Z$24:Z$150)*(COUNTIFS(B$7:B15,ROSTER!$B$24:$B$150)=0),0,1),0),1),"")</f>
        <v/>
      </c>
      <c r="C16" s="44" t="str">
        <f>IFERROR(INDEX(ROSTER!$C$24:$C$150,MATCH($B16,ROSTER!$B$24:$B$150,0),1),"")</f>
        <v/>
      </c>
      <c r="D16" s="44" t="str">
        <f>IFERROR(INDEX(ROSTER!$AK$23:$AK$134,MATCH($B16,ROSTER!$B$23:$B$150,0),1),"")</f>
        <v/>
      </c>
      <c r="E16" s="44" t="str">
        <f>IFERROR(INDEX(ROSTER!$AL$23:$AL$134,MATCH($B16,ROSTER!$B$23:$B$150,0),1),"")</f>
        <v/>
      </c>
      <c r="F16" s="44"/>
      <c r="G16" s="29"/>
      <c r="H16" s="45" t="str">
        <f t="shared" si="3"/>
        <v/>
      </c>
      <c r="I16" s="45" t="str" cm="1">
        <f t="array" ref="I16">IFERROR(INDEX(ROSTER!$B$24:$B$150,MATCH(1,INDEX(($I$7=ROSTER!Z$24:Z$150)*(COUNTIFS(I$7:I15,ROSTER!$B$24:$B$150)=0),0,1),0),1),"")</f>
        <v/>
      </c>
      <c r="J16" s="45" t="str">
        <f>IFERROR(INDEX(ROSTER!$C$24:$C$150,MATCH($I16,ROSTER!$B$24:$B$150,0),1),"")</f>
        <v/>
      </c>
      <c r="K16" s="45" t="str">
        <f>IFERROR(INDEX(ROSTER!$AK$23:$AK$134,MATCH($I16,ROSTER!$B$23:$B$150,0),1),"")</f>
        <v/>
      </c>
      <c r="L16" s="45" t="str">
        <f>IFERROR(INDEX(ROSTER!$AL$23:$AL$134,MATCH($I16,ROSTER!$B$23:$B$150,0),1),"")</f>
        <v/>
      </c>
      <c r="M16" s="45"/>
      <c r="O16" s="31" t="s">
        <v>273</v>
      </c>
    </row>
    <row r="17" spans="1:15" ht="14.85" customHeight="1">
      <c r="A17" s="44" t="str">
        <f t="shared" si="2"/>
        <v/>
      </c>
      <c r="B17" s="44" t="str" cm="1">
        <f t="array" ref="B17">IFERROR(INDEX(ROSTER!$B$24:$B$150,MATCH(1,INDEX(($B$7=ROSTER!Z$24:Z$150)*(COUNTIFS(B$7:B16,ROSTER!$B$24:$B$150)=0),0,1),0),1),"")</f>
        <v/>
      </c>
      <c r="C17" s="44" t="str">
        <f>IFERROR(INDEX(ROSTER!$C$24:$C$150,MATCH($B17,ROSTER!$B$24:$B$150,0),1),"")</f>
        <v/>
      </c>
      <c r="D17" s="44" t="str">
        <f>IFERROR(INDEX(ROSTER!$AK$23:$AK$134,MATCH($B17,ROSTER!$B$23:$B$150,0),1),"")</f>
        <v/>
      </c>
      <c r="E17" s="44" t="str">
        <f>IFERROR(INDEX(ROSTER!$AL$23:$AL$134,MATCH($B17,ROSTER!$B$23:$B$150,0),1),"")</f>
        <v/>
      </c>
      <c r="F17" s="44" t="s">
        <v>456</v>
      </c>
      <c r="G17" s="29"/>
      <c r="H17" s="45" t="str">
        <f t="shared" si="3"/>
        <v/>
      </c>
      <c r="I17" s="45" t="str" cm="1">
        <f t="array" ref="I17">IFERROR(INDEX(ROSTER!$B$24:$B$150,MATCH(1,INDEX(($I$7=ROSTER!Z$24:Z$150)*(COUNTIFS(I$7:I16,ROSTER!$B$24:$B$150)=0),0,1),0),1),"")</f>
        <v/>
      </c>
      <c r="J17" s="45" t="str">
        <f>IFERROR(INDEX(ROSTER!$C$24:$C$150,MATCH($I17,ROSTER!$B$24:$B$150,0),1),"")</f>
        <v/>
      </c>
      <c r="K17" s="45" t="str">
        <f>IFERROR(INDEX(ROSTER!$AK$23:$AK$134,MATCH($I17,ROSTER!$B$23:$B$150,0),1),"")</f>
        <v/>
      </c>
      <c r="L17" s="45" t="str">
        <f>IFERROR(INDEX(ROSTER!$AL$23:$AL$134,MATCH($I17,ROSTER!$B$23:$B$150,0),1),"")</f>
        <v/>
      </c>
      <c r="M17" s="45"/>
      <c r="O17" s="31"/>
    </row>
    <row r="18" spans="1:15" ht="14.85" customHeight="1">
      <c r="A18" s="44" t="str">
        <f t="shared" si="2"/>
        <v/>
      </c>
      <c r="B18" s="44" t="str" cm="1">
        <f t="array" ref="B18">IFERROR(INDEX(ROSTER!$B$24:$B$150,MATCH(1,INDEX(($B$7=ROSTER!Z$24:Z$150)*(COUNTIFS(B$7:B17,ROSTER!$B$24:$B$150)=0),0,1),0),1),"")</f>
        <v/>
      </c>
      <c r="C18" s="44" t="str">
        <f>IFERROR(INDEX(ROSTER!$C$24:$C$150,MATCH($B18,ROSTER!$B$24:$B$150,0),1),"")</f>
        <v/>
      </c>
      <c r="D18" s="44" t="str">
        <f>IFERROR(INDEX(ROSTER!$AK$23:$AK$134,MATCH($B18,ROSTER!$B$23:$B$150,0),1),"")</f>
        <v/>
      </c>
      <c r="E18" s="44" t="str">
        <f>IFERROR(INDEX(ROSTER!$AL$23:$AL$134,MATCH($B18,ROSTER!$B$23:$B$150,0),1),"")</f>
        <v/>
      </c>
      <c r="F18" s="44"/>
      <c r="G18" s="29"/>
      <c r="H18" s="45" t="str">
        <f t="shared" si="3"/>
        <v/>
      </c>
      <c r="I18" s="45" t="str" cm="1">
        <f t="array" ref="I18">IFERROR(INDEX(ROSTER!$B$24:$B$150,MATCH(1,INDEX(($I$7=ROSTER!Z$24:Z$150)*(COUNTIFS(I$7:I17,ROSTER!$B$24:$B$150)=0),0,1),0),1),"")</f>
        <v/>
      </c>
      <c r="J18" s="45" t="str">
        <f>IFERROR(INDEX(ROSTER!$C$24:$C$150,MATCH($I18,ROSTER!$B$24:$B$150,0),1),"")</f>
        <v/>
      </c>
      <c r="K18" s="45" t="str">
        <f>IFERROR(INDEX(ROSTER!$AK$23:$AK$134,MATCH($I18,ROSTER!$B$23:$B$150,0),1),"")</f>
        <v/>
      </c>
      <c r="L18" s="45" t="str">
        <f>IFERROR(INDEX(ROSTER!$AL$23:$AL$134,MATCH($I18,ROSTER!$B$23:$B$150,0),1),"")</f>
        <v/>
      </c>
      <c r="M18" s="45"/>
      <c r="O18" s="31"/>
    </row>
    <row r="19" spans="1:15" ht="14.85" customHeight="1">
      <c r="A19" s="44" t="str">
        <f t="shared" si="2"/>
        <v/>
      </c>
      <c r="B19" s="44" t="str" cm="1">
        <f t="array" ref="B19">IFERROR(INDEX(ROSTER!$B$24:$B$150,MATCH(1,INDEX(($B$7=ROSTER!Z$24:Z$150)*(COUNTIFS(B$7:B18,ROSTER!$B$24:$B$150)=0),0,1),0),1),"")</f>
        <v/>
      </c>
      <c r="C19" s="44" t="str">
        <f>IFERROR(INDEX(ROSTER!$C$24:$C$150,MATCH($B19,ROSTER!$B$24:$B$150,0),1),"")</f>
        <v/>
      </c>
      <c r="D19" s="44" t="str">
        <f>IFERROR(INDEX(ROSTER!$AK$23:$AK$134,MATCH($B19,ROSTER!$B$23:$B$150,0),1),"")</f>
        <v/>
      </c>
      <c r="E19" s="44" t="str">
        <f>IFERROR(INDEX(ROSTER!$AL$23:$AL$134,MATCH($B19,ROSTER!$B$23:$B$150,0),1),"")</f>
        <v/>
      </c>
      <c r="F19" s="44"/>
      <c r="G19" s="29"/>
      <c r="H19" s="45" t="str">
        <f t="shared" si="3"/>
        <v/>
      </c>
      <c r="I19" s="45" t="str" cm="1">
        <f t="array" ref="I19">IFERROR(INDEX(ROSTER!$B$24:$B$150,MATCH(1,INDEX(($I$7=ROSTER!Z$24:Z$150)*(COUNTIFS(I$7:I18,ROSTER!$B$24:$B$150)=0),0,1),0),1),"")</f>
        <v/>
      </c>
      <c r="J19" s="45" t="str">
        <f>IFERROR(INDEX(ROSTER!$C$24:$C$150,MATCH($I19,ROSTER!$B$24:$B$150,0),1),"")</f>
        <v/>
      </c>
      <c r="K19" s="45" t="str">
        <f>IFERROR(INDEX(ROSTER!$AK$23:$AK$134,MATCH($I19,ROSTER!$B$23:$B$150,0),1),"")</f>
        <v/>
      </c>
      <c r="L19" s="45" t="str">
        <f>IFERROR(INDEX(ROSTER!$AL$23:$AL$134,MATCH($I19,ROSTER!$B$23:$B$150,0),1),"")</f>
        <v/>
      </c>
      <c r="M19" s="45"/>
      <c r="O19" s="31"/>
    </row>
    <row r="20" spans="1:15" ht="14.85" customHeight="1">
      <c r="A20" s="44" t="str">
        <f t="shared" si="2"/>
        <v/>
      </c>
      <c r="B20" s="44" t="str" cm="1">
        <f t="array" ref="B20">IFERROR(INDEX(ROSTER!$B$24:$B$150,MATCH(1,INDEX(($B$7=ROSTER!Z$24:Z$150)*(COUNTIFS(B$7:B19,ROSTER!$B$24:$B$150)=0),0,1),0),1),"")</f>
        <v/>
      </c>
      <c r="C20" s="44" t="str">
        <f>IFERROR(INDEX(ROSTER!$C$24:$C$150,MATCH($B20,ROSTER!$B$24:$B$150,0),1),"")</f>
        <v/>
      </c>
      <c r="D20" s="44" t="str">
        <f>IFERROR(INDEX(ROSTER!$AK$23:$AK$134,MATCH($B20,ROSTER!$B$23:$B$150,0),1),"")</f>
        <v/>
      </c>
      <c r="E20" s="44" t="str">
        <f>IFERROR(INDEX(ROSTER!$AL$23:$AL$134,MATCH($B20,ROSTER!$B$23:$B$150,0),1),"")</f>
        <v/>
      </c>
      <c r="F20" s="44"/>
      <c r="G20" s="29"/>
      <c r="H20" s="45" t="str">
        <f t="shared" si="3"/>
        <v/>
      </c>
      <c r="I20" s="45" t="str" cm="1">
        <f t="array" ref="I20">IFERROR(INDEX(ROSTER!$B$24:$B$150,MATCH(1,INDEX(($I$7=ROSTER!Z$24:Z$150)*(COUNTIFS(I$7:I19,ROSTER!$B$24:$B$150)=0),0,1),0),1),"")</f>
        <v/>
      </c>
      <c r="J20" s="45" t="str">
        <f>IFERROR(INDEX(ROSTER!$C$24:$C$150,MATCH($I20,ROSTER!$B$24:$B$150,0),1),"")</f>
        <v/>
      </c>
      <c r="K20" s="45" t="str">
        <f>IFERROR(INDEX(ROSTER!$AK$23:$AK$134,MATCH($I20,ROSTER!$B$23:$B$150,0),1),"")</f>
        <v/>
      </c>
      <c r="L20" s="45" t="str">
        <f>IFERROR(INDEX(ROSTER!$AL$23:$AL$134,MATCH($I20,ROSTER!$B$23:$B$150,0),1),"")</f>
        <v/>
      </c>
      <c r="M20" s="45"/>
      <c r="O20" s="31"/>
    </row>
    <row r="21" spans="1:15" ht="14.85" customHeight="1">
      <c r="A21" s="44" t="str">
        <f t="shared" ref="A21" si="4">IF(B21="","",ROW(A14))</f>
        <v/>
      </c>
      <c r="B21" s="44" t="str" cm="1">
        <f t="array" ref="B21">IFERROR(INDEX(ROSTER!$B$24:$B$150,MATCH(1,INDEX(($B$7=ROSTER!Z$24:Z$150)*(COUNTIFS(B$7:B20,ROSTER!$B$24:$B$150)=0),0,1),0),1),"")</f>
        <v/>
      </c>
      <c r="C21" s="44" t="str">
        <f>IFERROR(INDEX(ROSTER!$C$24:$C$150,MATCH($B21,ROSTER!$B$24:$B$150,0),1),"")</f>
        <v/>
      </c>
      <c r="D21" s="44" t="str">
        <f>IFERROR(INDEX(ROSTER!$AK$23:$AK$134,MATCH($B21,ROSTER!$B$23:$B$150,0),1),"")</f>
        <v/>
      </c>
      <c r="E21" s="44" t="str">
        <f>IFERROR(INDEX(ROSTER!$AL$23:$AL$134,MATCH($B21,ROSTER!$B$23:$B$150,0),1),"")</f>
        <v/>
      </c>
      <c r="F21" s="44"/>
      <c r="G21" s="29"/>
      <c r="H21" s="45" t="str">
        <f t="shared" si="3"/>
        <v/>
      </c>
      <c r="I21" s="45" t="str" cm="1">
        <f t="array" ref="I21">IFERROR(INDEX(ROSTER!$B$24:$B$150,MATCH(1,INDEX(($I$7=ROSTER!Z$24:Z$150)*(COUNTIFS(I$7:I20,ROSTER!$B$24:$B$150)=0),0,1),0),1),"")</f>
        <v/>
      </c>
      <c r="J21" s="45" t="str">
        <f>IFERROR(INDEX(ROSTER!$C$24:$C$150,MATCH($I21,ROSTER!$B$24:$B$150,0),1),"")</f>
        <v/>
      </c>
      <c r="K21" s="45" t="str">
        <f>IFERROR(INDEX(ROSTER!$AK$23:$AK$134,MATCH($I21,ROSTER!$B$23:$B$150,0),1),"")</f>
        <v/>
      </c>
      <c r="L21" s="45" t="str">
        <f>IFERROR(INDEX(ROSTER!$AL$23:$AL$134,MATCH($I21,ROSTER!$B$23:$B$150,0),1),"")</f>
        <v/>
      </c>
      <c r="M21" s="44"/>
      <c r="O21" s="31"/>
    </row>
    <row r="22" spans="1:15" ht="14.85" customHeight="1">
      <c r="A22" s="44"/>
      <c r="B22" s="660" t="str">
        <f>$B$3&amp;"-AVI"</f>
        <v>HL8082-AVI</v>
      </c>
      <c r="C22" s="661"/>
      <c r="D22" s="44" t="str">
        <f>IFERROR(INDEX(ROSTER!$AK$23:$AK$134,MATCH($B22,ROSTER!$B$23:$B$150,0),1),"")</f>
        <v/>
      </c>
      <c r="E22" s="44" t="str">
        <f>IFERROR(INDEX(ROSTER!$AL$23:$AL$134,MATCH($B22,ROSTER!$B$23:$B$150,0),1),"")</f>
        <v/>
      </c>
      <c r="F22" s="44"/>
      <c r="G22" s="29"/>
      <c r="H22" s="45" t="str">
        <f t="shared" si="3"/>
        <v/>
      </c>
      <c r="I22" s="45" t="str" cm="1">
        <f t="array" ref="I22">IFERROR(INDEX(ROSTER!$B$24:$B$150,MATCH(1,INDEX(($I$7=ROSTER!Z$24:Z$150)*(COUNTIFS(I$7:I21,ROSTER!$B$24:$B$150)=0),0,1),0),1),"")</f>
        <v/>
      </c>
      <c r="J22" s="45" t="str">
        <f>IFERROR(INDEX(ROSTER!$C$24:$C$150,MATCH($I22,ROSTER!$B$24:$B$150,0),1),"")</f>
        <v/>
      </c>
      <c r="K22" s="45" t="str">
        <f>IFERROR(INDEX(ROSTER!$AK$23:$AK$134,MATCH($I22,ROSTER!$B$23:$B$150,0),1),"")</f>
        <v/>
      </c>
      <c r="L22" s="45" t="str">
        <f>IFERROR(INDEX(ROSTER!$AL$23:$AL$134,MATCH($I22,ROSTER!$B$23:$B$150,0),1),"")</f>
        <v/>
      </c>
      <c r="M22" s="44"/>
      <c r="O22" s="31"/>
    </row>
    <row r="23" spans="1:15" ht="14.85" customHeight="1">
      <c r="A23" s="44" t="str">
        <f>IF(B23="","",ROW(A1))</f>
        <v/>
      </c>
      <c r="B23" s="44" t="str" cm="1">
        <f t="array" ref="B23">IFERROR(INDEX(ROSTER!$B$24:$B$150,MATCH(1,INDEX(($B$22=ROSTER!Z$24:Z$150)*(COUNTIFS(B$7:B22,ROSTER!$B$24:$B$150)=0),0,1),0),1),"")</f>
        <v/>
      </c>
      <c r="C23" s="44" t="str">
        <f>IFERROR(INDEX(ROSTER!$C$24:$C$150,MATCH($B23,ROSTER!$B$24:$B$150,0),1),"")</f>
        <v/>
      </c>
      <c r="D23" s="44" t="str">
        <f>IFERROR(INDEX(ROSTER!$AK$23:$AK$134,MATCH($B23,ROSTER!$B$23:$B$150,0),1),"")</f>
        <v/>
      </c>
      <c r="E23" s="44" t="str">
        <f>IFERROR(INDEX(ROSTER!$AL$23:$AL$134,MATCH($B23,ROSTER!$B$23:$B$150,0),1),"")</f>
        <v/>
      </c>
      <c r="F23" s="377" t="s">
        <v>259</v>
      </c>
      <c r="G23" s="29"/>
      <c r="H23" s="45" t="str">
        <f t="shared" si="3"/>
        <v/>
      </c>
      <c r="I23" s="45" t="str" cm="1">
        <f t="array" ref="I23">IFERROR(INDEX(ROSTER!$B$24:$B$150,MATCH(1,INDEX(($I$7=ROSTER!Z$24:Z$150)*(COUNTIFS(I$7:I22,ROSTER!$B$24:$B$150)=0),0,1),0),1),"")</f>
        <v/>
      </c>
      <c r="J23" s="45" t="str">
        <f>IFERROR(INDEX(ROSTER!$C$24:$C$150,MATCH($I23,ROSTER!$B$24:$B$150,0),1),"")</f>
        <v/>
      </c>
      <c r="K23" s="45" t="str">
        <f>IFERROR(INDEX(ROSTER!$AK$23:$AK$134,MATCH($I23,ROSTER!$B$23:$B$150,0),1),"")</f>
        <v/>
      </c>
      <c r="L23" s="45" t="str">
        <f>IFERROR(INDEX(ROSTER!$AL$23:$AL$134,MATCH($I23,ROSTER!$B$23:$B$150,0),1),"")</f>
        <v/>
      </c>
      <c r="M23" s="45"/>
      <c r="O23" s="31"/>
    </row>
    <row r="24" spans="1:15" ht="14.85" customHeight="1">
      <c r="A24" s="44" t="str">
        <f t="shared" ref="A24:A26" si="5">IF(B24="","",ROW(A2))</f>
        <v/>
      </c>
      <c r="B24" s="44" t="str" cm="1">
        <f t="array" ref="B24">IFERROR(INDEX(ROSTER!$B$24:$B$150,MATCH(1,INDEX(($B$22=ROSTER!Z$24:Z$150)*(COUNTIFS(B$7:B23,ROSTER!$B$24:$B$150)=0),0,1),0),1),"")</f>
        <v/>
      </c>
      <c r="C24" s="44" t="str">
        <f>IFERROR(INDEX(ROSTER!$C$24:$C$150,MATCH($B24,ROSTER!$B$24:$B$150,0),1),"")</f>
        <v/>
      </c>
      <c r="D24" s="44" t="str">
        <f>IFERROR(INDEX(ROSTER!$AK$23:$AK$134,MATCH($B24,ROSTER!$B$23:$B$150,0),1),"")</f>
        <v/>
      </c>
      <c r="E24" s="44" t="str">
        <f>IFERROR(INDEX(ROSTER!$AL$23:$AL$134,MATCH($B24,ROSTER!$B$23:$B$150,0),1),"")</f>
        <v/>
      </c>
      <c r="F24" s="45" t="s">
        <v>274</v>
      </c>
      <c r="G24" s="29"/>
      <c r="H24" s="45" t="str">
        <f t="shared" si="3"/>
        <v/>
      </c>
      <c r="I24" s="45" t="str" cm="1">
        <f t="array" ref="I24">IFERROR(INDEX(ROSTER!$B$24:$B$150,MATCH(1,INDEX(($I$7=ROSTER!Z$24:Z$150)*(COUNTIFS(I$7:I23,ROSTER!$B$24:$B$150)=0),0,1),0),1),"")</f>
        <v/>
      </c>
      <c r="J24" s="45" t="str">
        <f>IFERROR(INDEX(ROSTER!$C$24:$C$150,MATCH($I24,ROSTER!$B$24:$B$150,0),1),"")</f>
        <v/>
      </c>
      <c r="K24" s="45" t="str">
        <f>IFERROR(INDEX(ROSTER!$AK$23:$AK$134,MATCH($I24,ROSTER!$B$23:$B$150,0),1),"")</f>
        <v/>
      </c>
      <c r="L24" s="45" t="str">
        <f>IFERROR(INDEX(ROSTER!$AL$23:$AL$134,MATCH($I24,ROSTER!$B$23:$B$150,0),1),"")</f>
        <v/>
      </c>
      <c r="M24" s="45"/>
      <c r="O24" s="31" t="s">
        <v>259</v>
      </c>
    </row>
    <row r="25" spans="1:15" ht="14.85" customHeight="1">
      <c r="A25" s="44" t="str">
        <f t="shared" si="5"/>
        <v/>
      </c>
      <c r="B25" s="44" t="str" cm="1">
        <f t="array" ref="B25">IFERROR(INDEX(ROSTER!$B$24:$B$150,MATCH(1,INDEX(($B$22=ROSTER!Z$24:Z$150)*(COUNTIFS(B$7:B24,ROSTER!$B$24:$B$150)=0),0,1),0),1),"")</f>
        <v/>
      </c>
      <c r="C25" s="44" t="str">
        <f>IFERROR(INDEX(ROSTER!$C$24:$C$150,MATCH($B25,ROSTER!$B$24:$B$150,0),1),"")</f>
        <v/>
      </c>
      <c r="D25" s="44" t="str">
        <f>IFERROR(INDEX(ROSTER!$AK$23:$AK$134,MATCH($B25,ROSTER!$B$23:$B$150,0),1),"")</f>
        <v/>
      </c>
      <c r="E25" s="44" t="str">
        <f>IFERROR(INDEX(ROSTER!$AL$23:$AL$134,MATCH($B25,ROSTER!$B$23:$B$150,0),1),"")</f>
        <v/>
      </c>
      <c r="F25" s="44" t="s">
        <v>457</v>
      </c>
      <c r="G25" s="29"/>
      <c r="H25" s="45" t="str">
        <f t="shared" si="3"/>
        <v/>
      </c>
      <c r="I25" s="45" t="str" cm="1">
        <f t="array" ref="I25">IFERROR(INDEX(ROSTER!$B$24:$B$150,MATCH(1,INDEX(($I$7=ROSTER!Z$24:Z$150)*(COUNTIFS(I$7:I24,ROSTER!$B$24:$B$150)=0),0,1),0),1),"")</f>
        <v/>
      </c>
      <c r="J25" s="45" t="str">
        <f>IFERROR(INDEX(ROSTER!$C$24:$C$150,MATCH($I25,ROSTER!$B$24:$B$150,0),1),"")</f>
        <v/>
      </c>
      <c r="K25" s="45" t="str">
        <f>IFERROR(INDEX(ROSTER!$AK$23:$AK$134,MATCH($I25,ROSTER!$B$23:$B$150,0),1),"")</f>
        <v/>
      </c>
      <c r="L25" s="45" t="str">
        <f>IFERROR(INDEX(ROSTER!$AL$23:$AL$134,MATCH($I25,ROSTER!$B$23:$B$150,0),1),"")</f>
        <v/>
      </c>
      <c r="M25" s="44"/>
      <c r="O25" s="31"/>
    </row>
    <row r="26" spans="1:15" ht="14.85" customHeight="1">
      <c r="A26" s="44" t="str">
        <f t="shared" si="5"/>
        <v/>
      </c>
      <c r="B26" s="44" t="str" cm="1">
        <f t="array" ref="B26">IFERROR(INDEX(ROSTER!$B$24:$B$150,MATCH(1,INDEX(($B$22=ROSTER!Z$24:Z$150)*(COUNTIFS(B$7:B25,ROSTER!$B$24:$B$150)=0),0,1),0),1),"")</f>
        <v/>
      </c>
      <c r="C26" s="44" t="str">
        <f>IFERROR(INDEX(ROSTER!$C$24:$C$150,MATCH($B26,ROSTER!$B$24:$B$150,0),1),"")</f>
        <v/>
      </c>
      <c r="D26" s="44" t="str">
        <f>IFERROR(INDEX(ROSTER!$AK$23:$AK$134,MATCH($B26,ROSTER!$B$23:$B$150,0),1),"")</f>
        <v/>
      </c>
      <c r="E26" s="44" t="str">
        <f>IFERROR(INDEX(ROSTER!$AL$23:$AL$134,MATCH($B26,ROSTER!$B$23:$B$150,0),1),"")</f>
        <v/>
      </c>
      <c r="F26" s="44" t="s">
        <v>270</v>
      </c>
      <c r="G26" s="29"/>
      <c r="H26" s="45" t="str">
        <f t="shared" si="3"/>
        <v/>
      </c>
      <c r="I26" s="45" t="str" cm="1">
        <f t="array" ref="I26">IFERROR(INDEX(ROSTER!$B$24:$B$150,MATCH(1,INDEX(($I$7=ROSTER!Z$24:Z$150)*(COUNTIFS(I$7:I25,ROSTER!$B$24:$B$150)=0),0,1),0),1),"")</f>
        <v/>
      </c>
      <c r="J26" s="45" t="str">
        <f>IFERROR(INDEX(ROSTER!$C$24:$C$150,MATCH($I26,ROSTER!$B$24:$B$150,0),1),"")</f>
        <v/>
      </c>
      <c r="K26" s="45" t="str">
        <f>IFERROR(INDEX(ROSTER!$AK$23:$AK$134,MATCH($I26,ROSTER!$B$23:$B$150,0),1),"")</f>
        <v/>
      </c>
      <c r="L26" s="45" t="str">
        <f>IFERROR(INDEX(ROSTER!$AL$23:$AL$134,MATCH($I26,ROSTER!$B$23:$B$150,0),1),"")</f>
        <v/>
      </c>
      <c r="M26" s="44"/>
      <c r="O26" s="31"/>
    </row>
    <row r="27" spans="1:15" ht="14.85" customHeight="1">
      <c r="A27" s="44" t="str">
        <f t="shared" ref="A27:A37" si="6">IF(B27="","",ROW(A5))</f>
        <v/>
      </c>
      <c r="B27" s="44" t="str" cm="1">
        <f t="array" ref="B27">IFERROR(INDEX(ROSTER!$B$24:$B$150,MATCH(1,INDEX(($B$22=ROSTER!Z$24:Z$150)*(COUNTIFS(B$7:B26,ROSTER!$B$24:$B$150)=0),0,1),0),1),"")</f>
        <v/>
      </c>
      <c r="C27" s="44" t="str">
        <f>IFERROR(INDEX(ROSTER!$C$24:$C$150,MATCH($B27,ROSTER!$B$24:$B$150,0),1),"")</f>
        <v/>
      </c>
      <c r="D27" s="44" t="str">
        <f>IFERROR(INDEX(ROSTER!$AK$23:$AK$134,MATCH($B27,ROSTER!$B$23:$B$150,0),1),"")</f>
        <v/>
      </c>
      <c r="E27" s="44" t="str">
        <f>IFERROR(INDEX(ROSTER!$AL$23:$AL$134,MATCH($B27,ROSTER!$B$23:$B$150,0),1),"")</f>
        <v/>
      </c>
      <c r="F27" s="44"/>
      <c r="G27" s="29"/>
      <c r="H27" s="45"/>
      <c r="I27" s="45"/>
      <c r="J27" s="45"/>
      <c r="K27" s="45"/>
      <c r="L27" s="45"/>
      <c r="M27" s="34"/>
      <c r="O27" s="31"/>
    </row>
    <row r="28" spans="1:15" ht="14.85" customHeight="1">
      <c r="A28" s="44" t="str">
        <f t="shared" si="6"/>
        <v/>
      </c>
      <c r="B28" s="44" t="str" cm="1">
        <f t="array" ref="B28">IFERROR(INDEX(ROSTER!$B$24:$B$150,MATCH(1,INDEX(($B$22=ROSTER!Z$24:Z$150)*(COUNTIFS(B$7:B27,ROSTER!$B$24:$B$150)=0),0,1),0),1),"")</f>
        <v/>
      </c>
      <c r="C28" s="44" t="str">
        <f>IFERROR(INDEX(ROSTER!$C$24:$C$150,MATCH($B28,ROSTER!$B$24:$B$150,0),1),"")</f>
        <v/>
      </c>
      <c r="D28" s="44" t="str">
        <f>IFERROR(INDEX(ROSTER!$AK$23:$AK$134,MATCH($B28,ROSTER!$B$23:$B$150,0),1),"")</f>
        <v/>
      </c>
      <c r="E28" s="44" t="str">
        <f>IFERROR(INDEX(ROSTER!$AL$23:$AL$134,MATCH($B28,ROSTER!$B$23:$B$150,0),1),"")</f>
        <v/>
      </c>
      <c r="F28" s="44"/>
      <c r="G28" s="29"/>
      <c r="H28" s="45"/>
      <c r="I28" s="45"/>
      <c r="J28" s="45"/>
      <c r="K28" s="45"/>
      <c r="L28" s="45"/>
      <c r="M28" s="45"/>
      <c r="O28" s="31"/>
    </row>
    <row r="29" spans="1:15" ht="14.85" customHeight="1">
      <c r="A29" s="44" t="str">
        <f t="shared" si="6"/>
        <v/>
      </c>
      <c r="B29" s="44" t="str" cm="1">
        <f t="array" ref="B29">IFERROR(INDEX(ROSTER!$B$24:$B$150,MATCH(1,INDEX(($B$22=ROSTER!Z$24:Z$150)*(COUNTIFS(B$7:B28,ROSTER!$B$24:$B$150)=0),0,1),0),1),"")</f>
        <v/>
      </c>
      <c r="C29" s="44" t="str">
        <f>IFERROR(INDEX(ROSTER!$C$24:$C$150,MATCH($B29,ROSTER!$B$24:$B$150,0),1),"")</f>
        <v/>
      </c>
      <c r="D29" s="44" t="str">
        <f>IFERROR(INDEX(ROSTER!$AK$23:$AK$134,MATCH($B29,ROSTER!$B$23:$B$150,0),1),"")</f>
        <v/>
      </c>
      <c r="E29" s="44" t="str">
        <f>IFERROR(INDEX(ROSTER!$AL$23:$AL$134,MATCH($B29,ROSTER!$B$23:$B$150,0),1),"")</f>
        <v/>
      </c>
      <c r="F29" s="44"/>
      <c r="G29" s="29"/>
      <c r="H29" s="45"/>
      <c r="I29" s="45"/>
      <c r="J29" s="45"/>
      <c r="K29" s="45"/>
      <c r="L29" s="45"/>
      <c r="M29" s="45"/>
      <c r="O29" s="31"/>
    </row>
    <row r="30" spans="1:15" ht="14.85" customHeight="1">
      <c r="A30" s="44" t="str">
        <f t="shared" si="6"/>
        <v/>
      </c>
      <c r="B30" s="44" t="str" cm="1">
        <f t="array" ref="B30">IFERROR(INDEX(ROSTER!$B$24:$B$150,MATCH(1,INDEX(($B$22=ROSTER!Z$24:Z$150)*(COUNTIFS(B$7:B29,ROSTER!$B$24:$B$150)=0),0,1),0),1),"")</f>
        <v/>
      </c>
      <c r="C30" s="44" t="str">
        <f>IFERROR(INDEX(ROSTER!$C$24:$C$150,MATCH($B30,ROSTER!$B$24:$B$150,0),1),"")</f>
        <v/>
      </c>
      <c r="D30" s="44" t="str">
        <f>IFERROR(INDEX(ROSTER!$AK$23:$AK$134,MATCH($B30,ROSTER!$B$23:$B$150,0),1),"")</f>
        <v/>
      </c>
      <c r="E30" s="44" t="str">
        <f>IFERROR(INDEX(ROSTER!$AL$23:$AL$134,MATCH($B30,ROSTER!$B$23:$B$150,0),1),"")</f>
        <v/>
      </c>
      <c r="F30" s="44"/>
      <c r="G30" s="29"/>
      <c r="H30" s="45"/>
      <c r="I30" s="45"/>
      <c r="J30" s="45"/>
      <c r="K30" s="45"/>
      <c r="L30" s="45"/>
      <c r="M30" s="45"/>
      <c r="O30" s="31"/>
    </row>
    <row r="31" spans="1:15" ht="14.85" customHeight="1">
      <c r="A31" s="44" t="str">
        <f t="shared" si="6"/>
        <v/>
      </c>
      <c r="B31" s="44" t="str" cm="1">
        <f t="array" ref="B31">IFERROR(INDEX(ROSTER!$B$24:$B$150,MATCH(1,INDEX(($B$22=ROSTER!Z$24:Z$150)*(COUNTIFS(B$7:B30,ROSTER!$B$24:$B$150)=0),0,1),0),1),"")</f>
        <v/>
      </c>
      <c r="C31" s="44" t="str">
        <f>IFERROR(INDEX(ROSTER!$C$24:$C$150,MATCH($B31,ROSTER!$B$24:$B$150,0),1),"")</f>
        <v/>
      </c>
      <c r="D31" s="44" t="str">
        <f>IFERROR(INDEX(ROSTER!$AK$23:$AK$134,MATCH($B31,ROSTER!$B$23:$B$150,0),1),"")</f>
        <v/>
      </c>
      <c r="E31" s="44" t="str">
        <f>IFERROR(INDEX(ROSTER!$AL$23:$AL$134,MATCH($B31,ROSTER!$B$23:$B$150,0),1),"")</f>
        <v/>
      </c>
      <c r="F31" s="44"/>
      <c r="G31" s="29"/>
      <c r="H31" s="45"/>
      <c r="I31" s="45"/>
      <c r="J31" s="45"/>
      <c r="K31" s="45"/>
      <c r="L31" s="45"/>
      <c r="M31" s="45"/>
    </row>
    <row r="32" spans="1:15" ht="14.4">
      <c r="A32" s="44" t="str">
        <f t="shared" si="6"/>
        <v/>
      </c>
      <c r="B32" s="44" t="str" cm="1">
        <f t="array" ref="B32">IFERROR(INDEX(ROSTER!$B$24:$B$150,MATCH(1,INDEX(($B$22=ROSTER!Z$24:Z$150)*(COUNTIFS(B$7:B31,ROSTER!$B$24:$B$150)=0),0,1),0),1),"")</f>
        <v/>
      </c>
      <c r="C32" s="44" t="str">
        <f>IFERROR(INDEX(ROSTER!$C$24:$C$150,MATCH($B32,ROSTER!$B$24:$B$150,0),1),"")</f>
        <v/>
      </c>
      <c r="D32" s="44" t="str">
        <f>IFERROR(INDEX(ROSTER!$AK$23:$AK$134,MATCH($B32,ROSTER!$B$23:$B$150,0),1),"")</f>
        <v/>
      </c>
      <c r="E32" s="44" t="str">
        <f>IFERROR(INDEX(ROSTER!$AL$23:$AL$134,MATCH($B32,ROSTER!$B$23:$B$150,0),1),"")</f>
        <v/>
      </c>
      <c r="F32" s="44"/>
      <c r="G32" s="29"/>
      <c r="H32" s="45"/>
      <c r="I32" s="45"/>
      <c r="J32" s="45"/>
      <c r="K32" s="45"/>
      <c r="L32" s="45"/>
      <c r="M32" s="45"/>
    </row>
    <row r="33" spans="1:13" ht="14.4">
      <c r="A33" s="44" t="str">
        <f t="shared" si="6"/>
        <v/>
      </c>
      <c r="B33" s="44" t="str" cm="1">
        <f t="array" ref="B33">IFERROR(INDEX(ROSTER!$B$24:$B$150,MATCH(1,INDEX(($B$22=ROSTER!Z$24:Z$150)*(COUNTIFS(B$7:B32,ROSTER!$B$24:$B$150)=0),0,1),0),1),"")</f>
        <v/>
      </c>
      <c r="C33" s="44" t="str">
        <f>IFERROR(INDEX(ROSTER!$C$24:$C$150,MATCH($B33,ROSTER!$B$24:$B$150,0),1),"")</f>
        <v/>
      </c>
      <c r="D33" s="44" t="str">
        <f>IFERROR(INDEX(ROSTER!$AK$23:$AK$134,MATCH($B33,ROSTER!$B$23:$B$150,0),1),"")</f>
        <v/>
      </c>
      <c r="E33" s="44" t="str">
        <f>IFERROR(INDEX(ROSTER!$AL$23:$AL$134,MATCH($B33,ROSTER!$B$23:$B$150,0),1),"")</f>
        <v/>
      </c>
      <c r="F33" s="44"/>
      <c r="G33" s="29"/>
      <c r="H33" s="45"/>
      <c r="I33" s="45"/>
      <c r="J33" s="45"/>
      <c r="K33" s="45"/>
      <c r="L33" s="45"/>
      <c r="M33" s="45"/>
    </row>
    <row r="34" spans="1:13" ht="14.4">
      <c r="A34" s="44" t="str">
        <f t="shared" si="6"/>
        <v/>
      </c>
      <c r="B34" s="44" t="str" cm="1">
        <f t="array" ref="B34">IFERROR(INDEX(ROSTER!$B$24:$B$150,MATCH(1,INDEX(($B$22=ROSTER!Z$24:Z$150)*(COUNTIFS(B$7:B33,ROSTER!$B$24:$B$150)=0),0,1),0),1),"")</f>
        <v/>
      </c>
      <c r="C34" s="44" t="str">
        <f>IFERROR(INDEX(ROSTER!$C$24:$C$150,MATCH($B34,ROSTER!$B$24:$B$150,0),1),"")</f>
        <v/>
      </c>
      <c r="D34" s="44" t="str">
        <f>IFERROR(INDEX(ROSTER!$AK$23:$AK$134,MATCH($B34,ROSTER!$B$23:$B$150,0),1),"")</f>
        <v/>
      </c>
      <c r="E34" s="44" t="str">
        <f>IFERROR(INDEX(ROSTER!$AL$23:$AL$134,MATCH($B34,ROSTER!$B$23:$B$150,0),1),"")</f>
        <v/>
      </c>
      <c r="F34" s="43"/>
      <c r="G34" s="29"/>
      <c r="H34" s="45"/>
      <c r="I34" s="45"/>
      <c r="J34" s="45"/>
      <c r="K34" s="45"/>
      <c r="L34" s="45"/>
      <c r="M34" s="45"/>
    </row>
    <row r="35" spans="1:13" ht="14.4">
      <c r="A35" s="44" t="str">
        <f t="shared" si="6"/>
        <v/>
      </c>
      <c r="B35" s="44" t="str" cm="1">
        <f t="array" ref="B35">IFERROR(INDEX(ROSTER!$B$24:$B$150,MATCH(1,INDEX(($B$22=ROSTER!Z$24:Z$150)*(COUNTIFS(B$7:B34,ROSTER!$B$24:$B$150)=0),0,1),0),1),"")</f>
        <v/>
      </c>
      <c r="C35" s="44" t="str">
        <f>IFERROR(INDEX(ROSTER!$C$24:$C$150,MATCH($B35,ROSTER!$B$24:$B$150,0),1),"")</f>
        <v/>
      </c>
      <c r="D35" s="44" t="str">
        <f>IFERROR(INDEX(ROSTER!$AK$23:$AK$134,MATCH($B35,ROSTER!$B$23:$B$150,0),1),"")</f>
        <v/>
      </c>
      <c r="E35" s="44" t="str">
        <f>IFERROR(INDEX(ROSTER!$AL$23:$AL$134,MATCH($B35,ROSTER!$B$23:$B$150,0),1),"")</f>
        <v/>
      </c>
      <c r="F35" s="44"/>
      <c r="G35" s="29"/>
      <c r="H35" s="45"/>
      <c r="I35" s="45"/>
      <c r="J35" s="45"/>
      <c r="K35" s="45"/>
      <c r="L35" s="45"/>
      <c r="M35" s="44"/>
    </row>
    <row r="36" spans="1:13" ht="14.4">
      <c r="A36" s="44" t="str">
        <f t="shared" si="6"/>
        <v/>
      </c>
      <c r="B36" s="44" t="str" cm="1">
        <f t="array" ref="B36">IFERROR(INDEX(ROSTER!$B$24:$B$150,MATCH(1,INDEX(($B$22=ROSTER!Z$24:Z$150)*(COUNTIFS(B$7:B35,ROSTER!$B$24:$B$150)=0),0,1),0),1),"")</f>
        <v/>
      </c>
      <c r="C36" s="44" t="str">
        <f>IFERROR(INDEX(ROSTER!$C$24:$C$150,MATCH($B36,ROSTER!$B$24:$B$150,0),1),"")</f>
        <v/>
      </c>
      <c r="D36" s="44" t="str">
        <f>IFERROR(INDEX(ROSTER!$AK$23:$AK$134,MATCH($B36,ROSTER!$B$23:$B$150,0),1),"")</f>
        <v/>
      </c>
      <c r="E36" s="44" t="str">
        <f>IFERROR(INDEX(ROSTER!$AL$23:$AL$134,MATCH($B36,ROSTER!$B$23:$B$150,0),1),"")</f>
        <v/>
      </c>
      <c r="F36" s="44"/>
      <c r="G36" s="29"/>
      <c r="H36" s="45"/>
      <c r="I36" s="45"/>
      <c r="J36" s="45"/>
      <c r="K36" s="45"/>
      <c r="L36" s="45"/>
      <c r="M36" s="44"/>
    </row>
    <row r="37" spans="1:13" ht="14.4">
      <c r="A37" s="44" t="str">
        <f t="shared" si="6"/>
        <v/>
      </c>
      <c r="B37" s="44" t="str" cm="1">
        <f t="array" ref="B37">IFERROR(INDEX(ROSTER!$B$24:$B$150,MATCH(1,INDEX(($B$22=ROSTER!Z$24:Z$150)*(COUNTIFS(B$7:B36,ROSTER!$B$24:$B$150)=0),0,1),0),1),"")</f>
        <v/>
      </c>
      <c r="C37" s="44" t="str">
        <f>IFERROR(INDEX(ROSTER!$C$24:$C$150,MATCH($B37,ROSTER!$B$24:$B$150,0),1),"")</f>
        <v/>
      </c>
      <c r="D37" s="44" t="str">
        <f>IFERROR(INDEX(ROSTER!$AK$23:$AK$134,MATCH($B37,ROSTER!$B$23:$B$150,0),1),"")</f>
        <v/>
      </c>
      <c r="E37" s="44" t="str">
        <f>IFERROR(INDEX(ROSTER!$AL$23:$AL$134,MATCH($B37,ROSTER!$B$23:$B$150,0),1),"")</f>
        <v/>
      </c>
      <c r="F37" s="44" t="str">
        <f>IFERROR(INDEX(ROSTER!$AK$23:$AK$134,MATCH($B37,ROSTER!$B$23:$B$150,0),1),"")</f>
        <v/>
      </c>
      <c r="G37" s="29"/>
      <c r="H37" s="45"/>
      <c r="I37" s="45"/>
      <c r="J37" s="45"/>
      <c r="K37" s="45"/>
      <c r="L37" s="45"/>
      <c r="M37" s="45"/>
    </row>
    <row r="38" spans="1:13" ht="14.4">
      <c r="A38" s="44" t="str">
        <f t="shared" ref="A38:A39" si="7">IF(B38="","",ROW(A16))</f>
        <v/>
      </c>
      <c r="B38" s="44" t="str" cm="1">
        <f t="array" ref="B38">IFERROR(INDEX(ROSTER!$B$24:$B$150,MATCH(1,INDEX(($B$22=ROSTER!Z$24:Z$150)*(COUNTIFS(B$7:B37,ROSTER!$B$24:$B$150)=0),0,1),0),1),"")</f>
        <v/>
      </c>
      <c r="C38" s="44" t="str">
        <f>IFERROR(INDEX(ROSTER!$C$24:$C$150,MATCH($B38,ROSTER!$B$24:$B$150,0),1),"")</f>
        <v/>
      </c>
      <c r="D38" s="44" t="str">
        <f>IFERROR(INDEX(ROSTER!$AK$23:$AK$134,MATCH($B38,ROSTER!$B$23:$B$150,0),1),"")</f>
        <v/>
      </c>
      <c r="E38" s="44" t="str">
        <f>IFERROR(INDEX(ROSTER!$AL$23:$AL$134,MATCH($B38,ROSTER!$B$23:$B$150,0),1),"")</f>
        <v/>
      </c>
      <c r="F38" s="44"/>
      <c r="G38" s="29"/>
      <c r="H38" s="45"/>
      <c r="I38" s="45"/>
      <c r="J38" s="45"/>
      <c r="K38" s="45"/>
      <c r="L38" s="45"/>
      <c r="M38" s="45"/>
    </row>
    <row r="39" spans="1:13" ht="14.4">
      <c r="A39" s="44" t="str">
        <f t="shared" si="7"/>
        <v/>
      </c>
      <c r="B39" s="44" t="str" cm="1">
        <f t="array" ref="B39">IFERROR(INDEX(ROSTER!$B$24:$B$150,MATCH(1,INDEX(($B$22=ROSTER!Z$24:Z$150)*(COUNTIFS(B$7:B38,ROSTER!$B$24:$B$150)=0),0,1),0),1),"")</f>
        <v/>
      </c>
      <c r="C39" s="44" t="str">
        <f>IFERROR(INDEX(ROSTER!$C$24:$C$150,MATCH($B39,ROSTER!$B$24:$B$150,0),1),"")</f>
        <v/>
      </c>
      <c r="D39" s="44" t="str">
        <f>IFERROR(INDEX(ROSTER!$AK$23:$AK$134,MATCH($B39,ROSTER!$B$23:$B$150,0),1),"")</f>
        <v/>
      </c>
      <c r="E39" s="44" t="str">
        <f>IFERROR(INDEX(ROSTER!$AL$23:$AL$134,MATCH($B39,ROSTER!$B$23:$B$150,0),1),"")</f>
        <v/>
      </c>
      <c r="F39" s="44"/>
      <c r="G39" s="29"/>
      <c r="H39" s="45"/>
      <c r="I39" s="45"/>
      <c r="J39" s="45"/>
      <c r="K39" s="45"/>
      <c r="L39" s="45"/>
      <c r="M39" s="45"/>
    </row>
    <row r="40" spans="1:13" ht="14.4">
      <c r="E40" s="1"/>
      <c r="F40" s="1"/>
      <c r="G40" s="29"/>
    </row>
    <row r="41" spans="1:13" ht="14.4">
      <c r="E41" s="1"/>
      <c r="F41" s="1"/>
    </row>
    <row r="42" spans="1:13" ht="14.4">
      <c r="E42" s="1"/>
      <c r="F42" s="1"/>
    </row>
    <row r="43" spans="1:13" ht="14.4">
      <c r="E43" s="1"/>
      <c r="F43" s="1"/>
    </row>
    <row r="44" spans="1:13" ht="14.4">
      <c r="E44" s="1"/>
      <c r="F44" s="1"/>
    </row>
    <row r="45" spans="1:13" ht="14.4">
      <c r="E45" s="1"/>
      <c r="F45" s="1"/>
    </row>
    <row r="46" spans="1:13" ht="14.4">
      <c r="E46" s="1"/>
      <c r="F46" s="1"/>
    </row>
    <row r="47" spans="1:13" ht="27" customHeight="1">
      <c r="F47" s="1"/>
    </row>
    <row r="48" spans="1:13" ht="14.4"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E87" s="1"/>
      <c r="F87" s="1"/>
      <c r="G87" s="35"/>
    </row>
    <row r="88" spans="5:7" ht="14.4">
      <c r="E88" s="1"/>
      <c r="G88" s="35"/>
    </row>
    <row r="89" spans="5:7" ht="14.4">
      <c r="E89" s="1"/>
      <c r="G89" s="36"/>
    </row>
    <row r="90" spans="5:7" ht="14.4">
      <c r="E90" s="1"/>
      <c r="G90" s="36"/>
    </row>
    <row r="91" spans="5:7" ht="14.4">
      <c r="E91" s="1"/>
      <c r="G91" s="36"/>
    </row>
    <row r="92" spans="5:7" ht="14.4">
      <c r="E92" s="1"/>
      <c r="G92" s="36"/>
    </row>
    <row r="93" spans="5:7" ht="14.4">
      <c r="E93" s="1"/>
      <c r="G93" s="36"/>
    </row>
    <row r="94" spans="5:7" ht="23.25" customHeight="1">
      <c r="E94" s="1"/>
    </row>
    <row r="95" spans="5:7" ht="23.25" customHeight="1">
      <c r="E95" s="1"/>
    </row>
    <row r="96" spans="5:7" ht="23.25" customHeight="1">
      <c r="E96" s="1"/>
    </row>
  </sheetData>
  <protectedRanges>
    <protectedRange sqref="F7 M7" name="Range1_2_2"/>
    <protectedRange sqref="B7" name="Range1_2_2_1"/>
    <protectedRange sqref="I7" name="Range1_2_1_1_2"/>
  </protectedRanges>
  <mergeCells count="7">
    <mergeCell ref="B22:C22"/>
    <mergeCell ref="A1:E1"/>
    <mergeCell ref="F1:H1"/>
    <mergeCell ref="A2:M2"/>
    <mergeCell ref="E3:F3"/>
    <mergeCell ref="B7:C7"/>
    <mergeCell ref="I7:J7"/>
  </mergeCells>
  <pageMargins left="0.7" right="0.7" top="0.75" bottom="0.75" header="0.3" footer="0.3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6">
    <tabColor rgb="FFFFFF00"/>
  </sheetPr>
  <dimension ref="A1:O96"/>
  <sheetViews>
    <sheetView zoomScale="47" zoomScaleNormal="85" workbookViewId="0">
      <selection sqref="A1:XFD1048576"/>
    </sheetView>
  </sheetViews>
  <sheetFormatPr defaultColWidth="9" defaultRowHeight="16.5" customHeight="1"/>
  <cols>
    <col min="1" max="1" width="5.33203125" style="1" customWidth="1"/>
    <col min="2" max="2" width="21.5546875" style="1" customWidth="1"/>
    <col min="3" max="3" width="23" style="1" customWidth="1"/>
    <col min="4" max="4" width="13.44140625" style="1" customWidth="1"/>
    <col min="5" max="5" width="19.44140625" style="2" customWidth="1"/>
    <col min="6" max="6" width="23.6640625" style="2" customWidth="1"/>
    <col min="7" max="7" width="1" style="1" customWidth="1"/>
    <col min="8" max="8" width="4.44140625" style="1" customWidth="1"/>
    <col min="9" max="9" width="22.33203125" style="1" customWidth="1"/>
    <col min="10" max="10" width="29.5546875" style="1" customWidth="1"/>
    <col min="11" max="11" width="15.5546875" style="1" customWidth="1"/>
    <col min="12" max="12" width="17" style="1" customWidth="1"/>
    <col min="13" max="13" width="22.33203125" style="1" customWidth="1"/>
    <col min="14" max="14" width="8.6640625" style="1" customWidth="1"/>
    <col min="15" max="15" width="19.6640625" style="1" customWidth="1"/>
    <col min="16" max="16384" width="9" style="1"/>
  </cols>
  <sheetData>
    <row r="1" spans="1:15" ht="16.5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16.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16.5" customHeight="1">
      <c r="A3" s="37" t="s">
        <v>255</v>
      </c>
      <c r="B3" s="38" t="str">
        <f>LEFT(VLOOKUP("A*",ROSTER!Z24:Z70,1,0),4)</f>
        <v>A861</v>
      </c>
      <c r="C3" s="7"/>
      <c r="D3" s="8"/>
      <c r="E3" s="666">
        <f>ROSTER!Z24</f>
        <v>46165</v>
      </c>
      <c r="F3" s="666"/>
      <c r="G3" s="9"/>
      <c r="I3" s="399" t="s">
        <v>469</v>
      </c>
      <c r="J3" s="40" t="s">
        <v>38</v>
      </c>
      <c r="K3" s="20" t="s">
        <v>258</v>
      </c>
      <c r="L3" s="400" t="s">
        <v>40</v>
      </c>
    </row>
    <row r="4" spans="1:15" ht="16.5" customHeight="1">
      <c r="A4" s="11"/>
      <c r="B4" s="12" t="s">
        <v>257</v>
      </c>
      <c r="C4" s="13" t="str">
        <f>INDEX(ROSTER!$B$25:$B$150,MATCH("*FM*",ROSTER!Z$25:Z$227,0),1)</f>
        <v>Hà Quang Vinh</v>
      </c>
      <c r="D4" s="14" t="s">
        <v>258</v>
      </c>
      <c r="E4" s="15" t="str">
        <f>INDEX(ROSTER!$AL$25:$AL$211,MATCH(C4,ROSTER!$B$25:$B$150,0),1)</f>
        <v>0904298289</v>
      </c>
      <c r="F4" s="21" t="s">
        <v>259</v>
      </c>
      <c r="G4" s="16"/>
      <c r="H4" s="17"/>
      <c r="I4" s="18" t="s">
        <v>260</v>
      </c>
      <c r="J4" s="19" t="str">
        <f>INDEX(ROSTER!$B$25:$B$150,MATCH("*TE*",ROSTER!Z$25:Z$227,0),1)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6.5" customHeight="1">
      <c r="A5" s="11"/>
      <c r="B5" s="18" t="s">
        <v>262</v>
      </c>
      <c r="C5" s="13" t="str">
        <f>INDEX(ROSTER!$B$25:$B$150,MATCH("*QC*",ROSTER!Z$25:Z$227,0),1)</f>
        <v>Võ Lục Nguyên Thông</v>
      </c>
      <c r="D5" s="20" t="s">
        <v>258</v>
      </c>
      <c r="E5" s="15" t="str">
        <f>INDEX(ROSTER!$AL$25:$AL$211,MATCH(C5,ROSTER!$B$25:$B$150,0),1)</f>
        <v>0909028666</v>
      </c>
      <c r="F5" s="21"/>
      <c r="G5" s="16"/>
      <c r="H5" s="17"/>
      <c r="I5" s="18" t="s">
        <v>263</v>
      </c>
      <c r="J5" s="19" t="e">
        <f>INDEX(ROSTER!$B$25:$B$150,MATCH("*PPC1*",ROSTER!Z$25:Z$227,0),1)</f>
        <v>#N/A</v>
      </c>
      <c r="K5" s="20" t="s">
        <v>258</v>
      </c>
      <c r="L5" s="34" t="e">
        <f>INDEX(ROSTER!$AL$25:$AL$211,MATCH(J5,ROSTER!$B$25:$B$150,0),1)</f>
        <v>#N/A</v>
      </c>
    </row>
    <row r="6" spans="1:15" ht="16.5" customHeight="1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6.5" customHeight="1">
      <c r="A7" s="26"/>
      <c r="B7" s="660" t="str">
        <f>$B$3&amp;"-128"</f>
        <v>A861-128</v>
      </c>
      <c r="C7" s="661"/>
      <c r="D7" s="27"/>
      <c r="E7" s="27"/>
      <c r="F7" s="28"/>
      <c r="G7" s="29"/>
      <c r="H7" s="26"/>
      <c r="I7" s="660" t="str">
        <f>$B$3&amp;"-34567"</f>
        <v>A861-34567</v>
      </c>
      <c r="J7" s="661"/>
      <c r="K7" s="30"/>
      <c r="L7" s="30"/>
      <c r="M7" s="28"/>
      <c r="O7" s="43" t="s">
        <v>261</v>
      </c>
    </row>
    <row r="8" spans="1:15" ht="16.5" customHeight="1">
      <c r="A8" s="404" t="str">
        <f>IF(B8="","",ROW(A1))</f>
        <v/>
      </c>
      <c r="B8" s="404" t="str" cm="1">
        <f t="array" ref="B8">IFERROR(INDEX(ROSTER!$B$24:$B$150,MATCH(1,INDEX(($B$7=ROSTER!Z$24:Z$150)*(COUNTIFS(B$7:B7,ROSTER!$B$24:$B$150)=0),0,1),0),1),"")</f>
        <v/>
      </c>
      <c r="C8" s="404" t="str">
        <f>IFERROR(INDEX(ROSTER!$C$24:$C$150,MATCH($B8,ROSTER!$B$24:$B$150,0),1),"")</f>
        <v/>
      </c>
      <c r="D8" s="404" t="str">
        <f>IFERROR(INDEX(ROSTER!$AK$23:$AK$134,MATCH($B8,ROSTER!$B$23:$B$150,0),1),"")</f>
        <v/>
      </c>
      <c r="E8" s="404" t="str">
        <f>IFERROR(INDEX(ROSTER!$AL$23:$AL$134,MATCH($B8,ROSTER!$B$23:$B$150,0),1),"")</f>
        <v/>
      </c>
      <c r="F8" s="140" t="s">
        <v>270</v>
      </c>
      <c r="G8" s="29"/>
      <c r="H8" s="140" t="str">
        <f>IF(I8="","",ROW(A1))</f>
        <v/>
      </c>
      <c r="I8" s="137" t="str" cm="1">
        <f t="array" ref="I8">IFERROR(INDEX(ROSTER!$B$24:$B$150,MATCH(1,INDEX(($I$7=ROSTER!Z$24:Z$150)*(COUNTIFS(I$7:I7,ROSTER!$B$24:$B$150)=0),0,1),0),1),"")</f>
        <v/>
      </c>
      <c r="J8" s="140" t="str">
        <f>IFERROR(INDEX(ROSTER!$C$24:$C$150,MATCH($I8,ROSTER!$B$24:$B$150,0),1),"")</f>
        <v/>
      </c>
      <c r="K8" s="140" t="str">
        <f>IFERROR(INDEX(ROSTER!$AK$23:$AK$134,MATCH($I8,ROSTER!$B$23:$B$150,0),1),"")</f>
        <v/>
      </c>
      <c r="L8" s="140" t="str">
        <f>IFERROR(INDEX(ROSTER!$AL$23:$AL$134,MATCH($I8,ROSTER!$B$23:$B$150,0),1),"")</f>
        <v/>
      </c>
      <c r="M8" s="140" t="s">
        <v>278</v>
      </c>
      <c r="O8" s="31" t="s">
        <v>270</v>
      </c>
    </row>
    <row r="9" spans="1:15" ht="16.5" customHeight="1">
      <c r="A9" s="404" t="str">
        <f t="shared" ref="A9" si="0">IF(B9="","",ROW(A2))</f>
        <v/>
      </c>
      <c r="B9" s="404" t="str" cm="1">
        <f t="array" ref="B9">IFERROR(INDEX(ROSTER!$B$24:$B$150,MATCH(1,INDEX(($B$7=ROSTER!Z$24:Z$150)*(COUNTIFS(B$7:B8,ROSTER!$B$24:$B$150)=0),0,1),0),1),"")</f>
        <v/>
      </c>
      <c r="C9" s="404" t="str">
        <f>IFERROR(INDEX(ROSTER!$C$24:$C$150,MATCH($B9,ROSTER!$B$24:$B$150,0),1),"")</f>
        <v/>
      </c>
      <c r="D9" s="404" t="str">
        <f>IFERROR(INDEX(ROSTER!$AK$23:$AK$134,MATCH($B9,ROSTER!$B$23:$B$150,0),1),"")</f>
        <v/>
      </c>
      <c r="E9" s="404" t="str">
        <f>IFERROR(INDEX(ROSTER!$AL$23:$AL$134,MATCH($B9,ROSTER!$B$23:$B$150,0),1),"")</f>
        <v/>
      </c>
      <c r="F9" s="404"/>
      <c r="G9" s="29"/>
      <c r="H9" s="140" t="str">
        <f t="shared" ref="H9:H16" si="1">IF(I9="","",ROW(A2))</f>
        <v/>
      </c>
      <c r="I9" s="137" t="str" cm="1">
        <f t="array" ref="I9">IFERROR(INDEX(ROSTER!$B$24:$B$150,MATCH(1,INDEX(($I$7=ROSTER!Z$24:Z$150)*(COUNTIFS(I$7:I8,ROSTER!$B$24:$B$150)=0),0,1),0),1),"")</f>
        <v/>
      </c>
      <c r="J9" s="140" t="str">
        <f>IFERROR(INDEX(ROSTER!$C$24:$C$150,MATCH($I9,ROSTER!$B$24:$B$150,0),1),"")</f>
        <v/>
      </c>
      <c r="K9" s="140" t="str">
        <f>IFERROR(INDEX(ROSTER!$AK$23:$AK$134,MATCH($I9,ROSTER!$B$23:$B$150,0),1),"")</f>
        <v/>
      </c>
      <c r="L9" s="140" t="str">
        <f>IFERROR(INDEX(ROSTER!$AL$23:$AL$134,MATCH($I9,ROSTER!$B$23:$B$150,0),1),"")</f>
        <v/>
      </c>
      <c r="M9" s="140"/>
      <c r="O9" s="31" t="s">
        <v>271</v>
      </c>
    </row>
    <row r="10" spans="1:15" ht="16.5" customHeight="1">
      <c r="A10" s="404" t="str">
        <f t="shared" ref="A10:A19" si="2">IF(B10="","",ROW(A3))</f>
        <v/>
      </c>
      <c r="B10" s="404" t="str" cm="1">
        <f t="array" ref="B10">IFERROR(INDEX(ROSTER!$B$24:$B$150,MATCH(1,INDEX(($B$7=ROSTER!Z$24:Z$150)*(COUNTIFS(B$7:B9,ROSTER!$B$24:$B$150)=0),0,1),0),1),"")</f>
        <v/>
      </c>
      <c r="C10" s="404" t="str">
        <f>IFERROR(INDEX(ROSTER!$C$24:$C$150,MATCH($B10,ROSTER!$B$24:$B$150,0),1),"")</f>
        <v/>
      </c>
      <c r="D10" s="404" t="str">
        <f>IFERROR(INDEX(ROSTER!$AK$23:$AK$134,MATCH($B10,ROSTER!$B$23:$B$150,0),1),"")</f>
        <v/>
      </c>
      <c r="E10" s="404" t="str">
        <f>IFERROR(INDEX(ROSTER!$AL$23:$AL$134,MATCH($B10,ROSTER!$B$23:$B$150,0),1),"")</f>
        <v/>
      </c>
      <c r="F10" s="404" t="s">
        <v>274</v>
      </c>
      <c r="G10" s="29"/>
      <c r="H10" s="140" t="str">
        <f t="shared" si="1"/>
        <v/>
      </c>
      <c r="I10" s="137" t="str" cm="1">
        <f t="array" ref="I10">IFERROR(INDEX(ROSTER!$B$24:$B$150,MATCH(1,INDEX(($I$7=ROSTER!Z$24:Z$150)*(COUNTIFS(I$7:I9,ROSTER!$B$24:$B$150)=0),0,1),0),1),"")</f>
        <v/>
      </c>
      <c r="J10" s="140" t="str">
        <f>IFERROR(INDEX(ROSTER!$C$24:$C$150,MATCH($I10,ROSTER!$B$24:$B$150,0),1),"")</f>
        <v/>
      </c>
      <c r="K10" s="140" t="str">
        <f>IFERROR(INDEX(ROSTER!$AK$23:$AK$134,MATCH($I10,ROSTER!$B$23:$B$150,0),1),"")</f>
        <v/>
      </c>
      <c r="L10" s="140" t="str">
        <f>IFERROR(INDEX(ROSTER!$AL$23:$AL$134,MATCH($I10,ROSTER!$B$23:$B$150,0),1),"")</f>
        <v/>
      </c>
      <c r="M10" s="140"/>
      <c r="O10" s="31" t="s">
        <v>272</v>
      </c>
    </row>
    <row r="11" spans="1:15" ht="16.5" customHeight="1">
      <c r="A11" s="404" t="str">
        <f t="shared" si="2"/>
        <v/>
      </c>
      <c r="B11" s="404" t="str" cm="1">
        <f t="array" ref="B11">IFERROR(INDEX(ROSTER!$B$24:$B$150,MATCH(1,INDEX(($B$7=ROSTER!Z$24:Z$150)*(COUNTIFS(B$7:B10,ROSTER!$B$24:$B$150)=0),0,1),0),1),"")</f>
        <v/>
      </c>
      <c r="C11" s="404" t="str">
        <f>IFERROR(INDEX(ROSTER!$C$24:$C$150,MATCH($B11,ROSTER!$B$24:$B$150,0),1),"")</f>
        <v/>
      </c>
      <c r="D11" s="404" t="str">
        <f>IFERROR(INDEX(ROSTER!$AK$23:$AK$134,MATCH($B11,ROSTER!$B$23:$B$150,0),1),"")</f>
        <v/>
      </c>
      <c r="E11" s="404" t="str">
        <f>IFERROR(INDEX(ROSTER!$AL$23:$AL$134,MATCH($B11,ROSTER!$B$23:$B$150,0),1),"")</f>
        <v/>
      </c>
      <c r="F11" s="404" t="s">
        <v>309</v>
      </c>
      <c r="G11" s="29"/>
      <c r="H11" s="140" t="str">
        <f t="shared" si="1"/>
        <v/>
      </c>
      <c r="I11" s="137" t="str" cm="1">
        <f t="array" ref="I11">IFERROR(INDEX(ROSTER!$B$24:$B$150,MATCH(1,INDEX(($I$7=ROSTER!Z$24:Z$150)*(COUNTIFS(I$7:I10,ROSTER!$B$24:$B$150)=0),0,1),0),1),"")</f>
        <v/>
      </c>
      <c r="J11" s="140" t="str">
        <f>IFERROR(INDEX(ROSTER!$C$24:$C$150,MATCH($I11,ROSTER!$B$24:$B$150,0),1),"")</f>
        <v/>
      </c>
      <c r="K11" s="140" t="str">
        <f>IFERROR(INDEX(ROSTER!$AK$23:$AK$134,MATCH($I11,ROSTER!$B$23:$B$150,0),1),"")</f>
        <v/>
      </c>
      <c r="L11" s="140" t="str">
        <f>IFERROR(INDEX(ROSTER!$AL$23:$AL$134,MATCH($I11,ROSTER!$B$23:$B$150,0),1),"")</f>
        <v/>
      </c>
      <c r="M11" s="404" t="s">
        <v>274</v>
      </c>
      <c r="O11" s="31"/>
    </row>
    <row r="12" spans="1:15" ht="16.5" customHeight="1">
      <c r="A12" s="404" t="str">
        <f t="shared" si="2"/>
        <v/>
      </c>
      <c r="B12" s="404" t="str" cm="1">
        <f t="array" ref="B12">IFERROR(INDEX(ROSTER!$B$24:$B$150,MATCH(1,INDEX(($B$7=ROSTER!Z$24:Z$150)*(COUNTIFS(B$7:B11,ROSTER!$B$24:$B$150)=0),0,1),0),1),"")</f>
        <v/>
      </c>
      <c r="C12" s="404" t="str">
        <f>IFERROR(INDEX(ROSTER!$C$24:$C$150,MATCH($B12,ROSTER!$B$24:$B$150,0),1),"")</f>
        <v/>
      </c>
      <c r="D12" s="404" t="str">
        <f>IFERROR(INDEX(ROSTER!$AK$23:$AK$134,MATCH($B12,ROSTER!$B$23:$B$150,0),1),"")</f>
        <v/>
      </c>
      <c r="E12" s="404" t="str">
        <f>IFERROR(INDEX(ROSTER!$AL$23:$AL$134,MATCH($B12,ROSTER!$B$23:$B$150,0),1),"")</f>
        <v/>
      </c>
      <c r="F12" s="404" t="s">
        <v>309</v>
      </c>
      <c r="G12" s="29"/>
      <c r="H12" s="140" t="str">
        <f t="shared" si="1"/>
        <v/>
      </c>
      <c r="I12" s="137" t="str" cm="1">
        <f t="array" ref="I12">IFERROR(INDEX(ROSTER!$B$24:$B$150,MATCH(1,INDEX(($I$7=ROSTER!Z$24:Z$150)*(COUNTIFS(I$7:I11,ROSTER!$B$24:$B$150)=0),0,1),0),1),"")</f>
        <v/>
      </c>
      <c r="J12" s="140" t="str">
        <f>IFERROR(INDEX(ROSTER!$C$24:$C$150,MATCH($I12,ROSTER!$B$24:$B$150,0),1),"")</f>
        <v/>
      </c>
      <c r="K12" s="140" t="str">
        <f>IFERROR(INDEX(ROSTER!$AK$23:$AK$134,MATCH($I12,ROSTER!$B$23:$B$150,0),1),"")</f>
        <v/>
      </c>
      <c r="L12" s="140" t="str">
        <f>IFERROR(INDEX(ROSTER!$AL$23:$AL$134,MATCH($I12,ROSTER!$B$23:$B$150,0),1),"")</f>
        <v/>
      </c>
      <c r="M12" s="404" t="s">
        <v>309</v>
      </c>
      <c r="O12" s="31"/>
    </row>
    <row r="13" spans="1:15" ht="16.5" customHeight="1">
      <c r="A13" s="404" t="str">
        <f t="shared" si="2"/>
        <v/>
      </c>
      <c r="B13" s="404" t="str" cm="1">
        <f t="array" ref="B13">IFERROR(INDEX(ROSTER!$B$24:$B$150,MATCH(1,INDEX(($B$7=ROSTER!Z$24:Z$150)*(COUNTIFS(B$7:B12,ROSTER!$B$24:$B$150)=0),0,1),0),1),"")</f>
        <v/>
      </c>
      <c r="C13" s="404" t="str">
        <f>IFERROR(INDEX(ROSTER!$C$24:$C$150,MATCH($B13,ROSTER!$B$24:$B$150,0),1),"")</f>
        <v/>
      </c>
      <c r="D13" s="404" t="str">
        <f>IFERROR(INDEX(ROSTER!$AK$23:$AK$134,MATCH($B13,ROSTER!$B$23:$B$150,0),1),"")</f>
        <v/>
      </c>
      <c r="E13" s="404" t="str">
        <f>IFERROR(INDEX(ROSTER!$AL$23:$AL$134,MATCH($B13,ROSTER!$B$23:$B$150,0),1),"")</f>
        <v/>
      </c>
      <c r="F13" s="388" t="s">
        <v>453</v>
      </c>
      <c r="G13" s="29"/>
      <c r="H13" s="140" t="str">
        <f t="shared" si="1"/>
        <v/>
      </c>
      <c r="I13" s="137" t="str" cm="1">
        <f t="array" ref="I13">IFERROR(INDEX(ROSTER!$B$24:$B$150,MATCH(1,INDEX(($I$7=ROSTER!Z$24:Z$150)*(COUNTIFS(I$7:I12,ROSTER!$B$24:$B$150)=0),0,1),0),1),"")</f>
        <v/>
      </c>
      <c r="J13" s="140" t="str">
        <f>IFERROR(INDEX(ROSTER!$C$24:$C$150,MATCH($I13,ROSTER!$B$24:$B$150,0),1),"")</f>
        <v/>
      </c>
      <c r="K13" s="140" t="str">
        <f>IFERROR(INDEX(ROSTER!$AK$23:$AK$134,MATCH($I13,ROSTER!$B$23:$B$150,0),1),"")</f>
        <v/>
      </c>
      <c r="L13" s="140" t="str">
        <f>IFERROR(INDEX(ROSTER!$AL$23:$AL$134,MATCH($I13,ROSTER!$B$23:$B$150,0),1),"")</f>
        <v/>
      </c>
      <c r="M13" s="404" t="s">
        <v>309</v>
      </c>
      <c r="O13" s="31"/>
    </row>
    <row r="14" spans="1:15" ht="16.5" customHeight="1">
      <c r="A14" s="404" t="str">
        <f t="shared" si="2"/>
        <v/>
      </c>
      <c r="B14" s="404" t="str" cm="1">
        <f t="array" ref="B14">IFERROR(INDEX(ROSTER!$B$24:$B$150,MATCH(1,INDEX(($B$7=ROSTER!Z$24:Z$150)*(COUNTIFS(B$7:B13,ROSTER!$B$24:$B$150)=0),0,1),0),1),"")</f>
        <v/>
      </c>
      <c r="C14" s="404" t="str">
        <f>IFERROR(INDEX(ROSTER!$C$24:$C$150,MATCH($B14,ROSTER!$B$24:$B$150,0),1),"")</f>
        <v/>
      </c>
      <c r="D14" s="404" t="str">
        <f>IFERROR(INDEX(ROSTER!$AK$23:$AK$134,MATCH($B14,ROSTER!$B$23:$B$150,0),1),"")</f>
        <v/>
      </c>
      <c r="E14" s="404" t="str">
        <f>IFERROR(INDEX(ROSTER!$AL$23:$AL$134,MATCH($B14,ROSTER!$B$23:$B$150,0),1),"")</f>
        <v/>
      </c>
      <c r="F14" s="388" t="s">
        <v>453</v>
      </c>
      <c r="G14" s="29"/>
      <c r="H14" s="140" t="str">
        <f t="shared" si="1"/>
        <v/>
      </c>
      <c r="I14" s="137" t="str" cm="1">
        <f t="array" ref="I14">IFERROR(INDEX(ROSTER!$B$24:$B$150,MATCH(1,INDEX(($I$7=ROSTER!Z$24:Z$150)*(COUNTIFS(I$7:I13,ROSTER!$B$24:$B$150)=0),0,1),0),1),"")</f>
        <v/>
      </c>
      <c r="J14" s="140" t="str">
        <f>IFERROR(INDEX(ROSTER!$C$24:$C$150,MATCH($I14,ROSTER!$B$24:$B$150,0),1),"")</f>
        <v/>
      </c>
      <c r="K14" s="140" t="str">
        <f>IFERROR(INDEX(ROSTER!$AK$23:$AK$134,MATCH($I14,ROSTER!$B$23:$B$150,0),1),"")</f>
        <v/>
      </c>
      <c r="L14" s="140" t="str">
        <f>IFERROR(INDEX(ROSTER!$AL$23:$AL$134,MATCH($I14,ROSTER!$B$23:$B$150,0),1),"")</f>
        <v/>
      </c>
      <c r="M14" s="404" t="s">
        <v>274</v>
      </c>
      <c r="O14" s="31"/>
    </row>
    <row r="15" spans="1:15" ht="16.5" customHeight="1">
      <c r="A15" s="404" t="str">
        <f t="shared" si="2"/>
        <v/>
      </c>
      <c r="B15" s="404" t="str" cm="1">
        <f t="array" ref="B15">IFERROR(INDEX(ROSTER!$B$24:$B$150,MATCH(1,INDEX(($B$7=ROSTER!Z$24:Z$150)*(COUNTIFS(B$7:B14,ROSTER!$B$24:$B$150)=0),0,1),0),1),"")</f>
        <v/>
      </c>
      <c r="C15" s="404" t="str">
        <f>IFERROR(INDEX(ROSTER!$C$24:$C$150,MATCH($B15,ROSTER!$B$24:$B$150,0),1),"")</f>
        <v/>
      </c>
      <c r="D15" s="404" t="str">
        <f>IFERROR(INDEX(ROSTER!$AK$23:$AK$134,MATCH($B15,ROSTER!$B$23:$B$150,0),1),"")</f>
        <v/>
      </c>
      <c r="E15" s="404" t="str">
        <f>IFERROR(INDEX(ROSTER!$AL$23:$AL$134,MATCH($B15,ROSTER!$B$23:$B$150,0),1),"")</f>
        <v/>
      </c>
      <c r="F15" s="388" t="s">
        <v>453</v>
      </c>
      <c r="G15" s="29"/>
      <c r="H15" s="140" t="str">
        <f t="shared" si="1"/>
        <v/>
      </c>
      <c r="I15" s="137" t="str" cm="1">
        <f t="array" ref="I15">IFERROR(INDEX(ROSTER!$B$24:$B$150,MATCH(1,INDEX(($I$7=ROSTER!Z$24:Z$150)*(COUNTIFS(I$7:I14,ROSTER!$B$24:$B$150)=0),0,1),0),1),"")</f>
        <v/>
      </c>
      <c r="J15" s="140" t="str">
        <f>IFERROR(INDEX(ROSTER!$C$24:$C$150,MATCH($I15,ROSTER!$B$24:$B$150,0),1),"")</f>
        <v/>
      </c>
      <c r="K15" s="140" t="str">
        <f>IFERROR(INDEX(ROSTER!$AK$23:$AK$134,MATCH($I15,ROSTER!$B$23:$B$150,0),1),"")</f>
        <v/>
      </c>
      <c r="L15" s="140" t="str">
        <f>IFERROR(INDEX(ROSTER!$AL$23:$AL$134,MATCH($I15,ROSTER!$B$23:$B$150,0),1),"")</f>
        <v/>
      </c>
      <c r="M15" s="388" t="s">
        <v>453</v>
      </c>
      <c r="O15" s="31"/>
    </row>
    <row r="16" spans="1:15" ht="16.5" customHeight="1">
      <c r="A16" s="404" t="str">
        <f t="shared" si="2"/>
        <v/>
      </c>
      <c r="B16" s="404" t="str" cm="1">
        <f t="array" ref="B16">IFERROR(INDEX(ROSTER!$B$24:$B$150,MATCH(1,INDEX(($B$7=ROSTER!Z$24:Z$150)*(COUNTIFS(B$7:B15,ROSTER!$B$24:$B$150)=0),0,1),0),1),"")</f>
        <v/>
      </c>
      <c r="C16" s="404" t="str">
        <f>IFERROR(INDEX(ROSTER!$C$24:$C$150,MATCH($B16,ROSTER!$B$24:$B$150,0),1),"")</f>
        <v/>
      </c>
      <c r="D16" s="404" t="str">
        <f>IFERROR(INDEX(ROSTER!$AK$23:$AK$134,MATCH($B16,ROSTER!$B$23:$B$150,0),1),"")</f>
        <v/>
      </c>
      <c r="E16" s="404" t="str">
        <f>IFERROR(INDEX(ROSTER!$AL$23:$AL$134,MATCH($B16,ROSTER!$B$23:$B$150,0),1),"")</f>
        <v/>
      </c>
      <c r="G16" s="29"/>
      <c r="H16" s="140" t="str">
        <f t="shared" si="1"/>
        <v/>
      </c>
      <c r="I16" s="137" t="str" cm="1">
        <f t="array" ref="I16">IFERROR(INDEX(ROSTER!$B$24:$B$150,MATCH(1,INDEX(($I$7=ROSTER!Z$24:Z$150)*(COUNTIFS(I$7:I15,ROSTER!$B$24:$B$150)=0),0,1),0),1),"")</f>
        <v/>
      </c>
      <c r="J16" s="140" t="str">
        <f>IFERROR(INDEX(ROSTER!$C$24:$C$150,MATCH($I16,ROSTER!$B$24:$B$150,0),1),"")</f>
        <v/>
      </c>
      <c r="K16" s="140" t="str">
        <f>IFERROR(INDEX(ROSTER!$AK$23:$AK$134,MATCH($I16,ROSTER!$B$23:$B$150,0),1),"")</f>
        <v/>
      </c>
      <c r="L16" s="140" t="str">
        <f>IFERROR(INDEX(ROSTER!$AL$23:$AL$134,MATCH($I16,ROSTER!$B$23:$B$150,0),1),"")</f>
        <v/>
      </c>
      <c r="M16" s="388" t="s">
        <v>453</v>
      </c>
      <c r="O16" s="31" t="s">
        <v>273</v>
      </c>
    </row>
    <row r="17" spans="1:15" ht="16.5" customHeight="1">
      <c r="A17" s="404" t="str">
        <f t="shared" si="2"/>
        <v/>
      </c>
      <c r="B17" s="404" t="str" cm="1">
        <f t="array" ref="B17">IFERROR(INDEX(ROSTER!$B$24:$B$150,MATCH(1,INDEX(($B$7=ROSTER!Z$24:Z$150)*(COUNTIFS(B$7:B16,ROSTER!$B$24:$B$150)=0),0,1),0),1),"")</f>
        <v/>
      </c>
      <c r="C17" s="404" t="str">
        <f>IFERROR(INDEX(ROSTER!$C$24:$C$150,MATCH($B17,ROSTER!$B$24:$B$150,0),1),"")</f>
        <v/>
      </c>
      <c r="D17" s="404" t="str">
        <f>IFERROR(INDEX(ROSTER!$AK$23:$AK$134,MATCH($B17,ROSTER!$B$23:$B$150,0),1),"")</f>
        <v/>
      </c>
      <c r="E17" s="404" t="str">
        <f>IFERROR(INDEX(ROSTER!$AL$23:$AL$134,MATCH($B17,ROSTER!$B$23:$B$150,0),1),"")</f>
        <v/>
      </c>
      <c r="F17" s="404"/>
      <c r="G17" s="29"/>
      <c r="H17" s="140" t="str">
        <f t="shared" ref="H17:H21" si="3">IF(I17="","",ROW(A10))</f>
        <v/>
      </c>
      <c r="I17" s="137" t="str" cm="1">
        <f t="array" ref="I17">IFERROR(INDEX(ROSTER!$B$24:$B$150,MATCH(1,INDEX(($I$7=ROSTER!Z$24:Z$150)*(COUNTIFS(I$7:I16,ROSTER!$B$24:$B$150)=0),0,1),0),1),"")</f>
        <v/>
      </c>
      <c r="J17" s="140" t="str">
        <f>IFERROR(INDEX(ROSTER!$C$24:$C$150,MATCH($I17,ROSTER!$B$24:$B$150,0),1),"")</f>
        <v/>
      </c>
      <c r="K17" s="140" t="str">
        <f>IFERROR(INDEX(ROSTER!$AK$23:$AK$134,MATCH($I17,ROSTER!$B$23:$B$150,0),1),"")</f>
        <v/>
      </c>
      <c r="L17" s="140" t="str">
        <f>IFERROR(INDEX(ROSTER!$AL$23:$AL$134,MATCH($I17,ROSTER!$B$23:$B$150,0),1),"")</f>
        <v/>
      </c>
      <c r="M17" s="388" t="s">
        <v>453</v>
      </c>
      <c r="O17" s="31"/>
    </row>
    <row r="18" spans="1:15" ht="16.5" customHeight="1">
      <c r="A18" s="404" t="str">
        <f t="shared" si="2"/>
        <v/>
      </c>
      <c r="B18" s="404" t="str" cm="1">
        <f t="array" ref="B18">IFERROR(INDEX(ROSTER!$B$24:$B$150,MATCH(1,INDEX(($B$7=ROSTER!Z$24:Z$150)*(COUNTIFS(B$7:B17,ROSTER!$B$24:$B$150)=0),0,1),0),1),"")</f>
        <v/>
      </c>
      <c r="C18" s="404" t="str">
        <f>IFERROR(INDEX(ROSTER!$C$24:$C$150,MATCH($B18,ROSTER!$B$24:$B$150,0),1),"")</f>
        <v/>
      </c>
      <c r="D18" s="404" t="str">
        <f>IFERROR(INDEX(ROSTER!$AK$23:$AK$134,MATCH($B18,ROSTER!$B$23:$B$150,0),1),"")</f>
        <v/>
      </c>
      <c r="E18" s="404" t="str">
        <f>IFERROR(INDEX(ROSTER!$AL$23:$AL$134,MATCH($B18,ROSTER!$B$23:$B$150,0),1),"")</f>
        <v/>
      </c>
      <c r="F18" s="404"/>
      <c r="G18" s="29"/>
      <c r="H18" s="140" t="str">
        <f t="shared" si="3"/>
        <v/>
      </c>
      <c r="I18" s="137" t="str" cm="1">
        <f t="array" ref="I18">IFERROR(INDEX(ROSTER!$B$24:$B$150,MATCH(1,INDEX(($I$7=ROSTER!Z$24:Z$150)*(COUNTIFS(I$7:I17,ROSTER!$B$24:$B$150)=0),0,1),0),1),"")</f>
        <v/>
      </c>
      <c r="J18" s="140" t="str">
        <f>IFERROR(INDEX(ROSTER!$C$24:$C$150,MATCH($I18,ROSTER!$B$24:$B$150,0),1),"")</f>
        <v/>
      </c>
      <c r="K18" s="140" t="str">
        <f>IFERROR(INDEX(ROSTER!$AK$23:$AK$134,MATCH($I18,ROSTER!$B$23:$B$150,0),1),"")</f>
        <v/>
      </c>
      <c r="L18" s="140" t="str">
        <f>IFERROR(INDEX(ROSTER!$AL$23:$AL$134,MATCH($I18,ROSTER!$B$23:$B$150,0),1),"")</f>
        <v/>
      </c>
      <c r="M18" s="388" t="s">
        <v>453</v>
      </c>
      <c r="O18" s="31"/>
    </row>
    <row r="19" spans="1:15" ht="16.5" customHeight="1">
      <c r="A19" s="44" t="str">
        <f t="shared" si="2"/>
        <v/>
      </c>
      <c r="B19" s="44" t="str" cm="1">
        <f t="array" ref="B19">IFERROR(INDEX(ROSTER!$B$24:$B$150,MATCH(1,INDEX(($B$7=ROSTER!Z$24:Z$150)*(COUNTIFS(B$7:B18,ROSTER!$B$24:$B$150)=0),0,1),0),1),"")</f>
        <v/>
      </c>
      <c r="C19" s="44" t="str">
        <f>IFERROR(INDEX(ROSTER!$C$24:$C$150,MATCH($B19,ROSTER!$B$24:$B$150,0),1),"")</f>
        <v/>
      </c>
      <c r="D19" s="44" t="str">
        <f>IFERROR(INDEX(ROSTER!$AK$23:$AK$134,MATCH($B19,ROSTER!$B$23:$B$150,0),1),"")</f>
        <v/>
      </c>
      <c r="E19" s="44" t="str">
        <f>IFERROR(INDEX(ROSTER!$AL$23:$AL$134,MATCH($B19,ROSTER!$B$23:$B$150,0),1),"")</f>
        <v/>
      </c>
      <c r="F19" s="44"/>
      <c r="G19" s="29"/>
      <c r="H19" s="140" t="str">
        <f t="shared" si="3"/>
        <v/>
      </c>
      <c r="I19" s="137" t="str" cm="1">
        <f t="array" ref="I19">IFERROR(INDEX(ROSTER!$B$24:$B$150,MATCH(1,INDEX(($I$7=ROSTER!Z$24:Z$150)*(COUNTIFS(I$7:I18,ROSTER!$B$24:$B$150)=0),0,1),0),1),"")</f>
        <v/>
      </c>
      <c r="J19" s="140" t="str">
        <f>IFERROR(INDEX(ROSTER!$C$24:$C$150,MATCH($I19,ROSTER!$B$24:$B$150,0),1),"")</f>
        <v/>
      </c>
      <c r="K19" s="140" t="str">
        <f>IFERROR(INDEX(ROSTER!$AK$23:$AK$134,MATCH($I19,ROSTER!$B$23:$B$150,0),1),"")</f>
        <v/>
      </c>
      <c r="L19" s="140" t="str">
        <f>IFERROR(INDEX(ROSTER!$AL$23:$AL$134,MATCH($I19,ROSTER!$B$23:$B$150,0),1),"")</f>
        <v/>
      </c>
      <c r="M19" s="388"/>
      <c r="O19" s="31"/>
    </row>
    <row r="20" spans="1:15" ht="16.5" customHeight="1">
      <c r="A20" s="44"/>
      <c r="B20" s="283" t="str">
        <f>$B$3&amp;"-AVI"</f>
        <v>A861-AVI</v>
      </c>
      <c r="C20" s="284"/>
      <c r="D20" s="44" t="str">
        <f>IFERROR(INDEX(ROSTER!$AK$23:$AK$134,MATCH($B20,ROSTER!$B$23:$B$150,0),1),"")</f>
        <v/>
      </c>
      <c r="E20" s="44" t="str">
        <f>IFERROR(INDEX(ROSTER!$AL$23:$AL$134,MATCH($B20,ROSTER!$B$23:$B$150,0),1),"")</f>
        <v/>
      </c>
      <c r="F20" s="44"/>
      <c r="G20" s="29"/>
      <c r="H20" s="140" t="str">
        <f t="shared" si="3"/>
        <v/>
      </c>
      <c r="I20" s="137" t="str" cm="1">
        <f t="array" ref="I20">IFERROR(INDEX(ROSTER!$B$24:$B$150,MATCH(1,INDEX(($I$7=ROSTER!Z$24:Z$150)*(COUNTIFS(I$7:I19,ROSTER!$B$24:$B$150)=0),0,1),0),1),"")</f>
        <v/>
      </c>
      <c r="J20" s="140" t="str">
        <f>IFERROR(INDEX(ROSTER!$C$24:$C$150,MATCH($I20,ROSTER!$B$24:$B$150,0),1),"")</f>
        <v/>
      </c>
      <c r="K20" s="140" t="str">
        <f>IFERROR(INDEX(ROSTER!$AK$23:$AK$134,MATCH($I20,ROSTER!$B$23:$B$150,0),1),"")</f>
        <v/>
      </c>
      <c r="L20" s="140" t="str">
        <f>IFERROR(INDEX(ROSTER!$AL$23:$AL$134,MATCH($I20,ROSTER!$B$23:$B$150,0),1),"")</f>
        <v/>
      </c>
      <c r="M20" s="140"/>
      <c r="O20" s="31"/>
    </row>
    <row r="21" spans="1:15" ht="16.5" customHeight="1">
      <c r="A21" s="404" t="str">
        <f>IF(B21="","",ROW(A1))</f>
        <v/>
      </c>
      <c r="B21" s="404" t="str" cm="1">
        <f t="array" ref="B21">IFERROR(INDEX(ROSTER!$B$24:$B$150,MATCH(1,INDEX(($B$20=ROSTER!Z$24:Z$150)*(COUNTIFS(B$7:B20,ROSTER!$B$24:$B$150)=0),0,1),0),1),"")</f>
        <v/>
      </c>
      <c r="C21" s="404" t="str">
        <f>IFERROR(INDEX(ROSTER!$C$24:$C$150,MATCH($B21,ROSTER!$B$24:$B$150,0),1),"")</f>
        <v/>
      </c>
      <c r="D21" s="404" t="str">
        <f>IFERROR(INDEX(ROSTER!$AK$23:$AK$134,MATCH($B21,ROSTER!$B$23:$B$150,0),1),"")</f>
        <v/>
      </c>
      <c r="E21" s="404" t="str">
        <f>IFERROR(INDEX(ROSTER!$AL$23:$AL$134,MATCH($B21,ROSTER!$B$23:$B$150,0),1),"")</f>
        <v/>
      </c>
      <c r="F21" s="404"/>
      <c r="G21" s="29"/>
      <c r="H21" s="217" t="str">
        <f t="shared" si="3"/>
        <v/>
      </c>
      <c r="I21" s="217" t="str" cm="1">
        <f t="array" ref="I21">IFERROR(INDEX(ROSTER!$B$24:$B$150,MATCH(1,INDEX(($I$7=ROSTER!Z$24:Z$150)*(COUNTIFS(I$7:I20,ROSTER!$B$24:$B$150)=0),0,1),0),1),"")</f>
        <v/>
      </c>
      <c r="J21" s="217" t="str">
        <f>IFERROR(INDEX(ROSTER!$C$24:$C$150,MATCH($I21,ROSTER!$B$24:$B$150,0),1),"")</f>
        <v/>
      </c>
      <c r="K21" s="217" t="str">
        <f>IFERROR(INDEX(ROSTER!$AK$23:$AK$134,MATCH($I21,ROSTER!$B$23:$B$150,0),1),"")</f>
        <v/>
      </c>
      <c r="L21" s="217" t="str">
        <f>IFERROR(INDEX(ROSTER!$AL$23:$AL$134,MATCH($I21,ROSTER!$B$23:$B$150,0),1),"")</f>
        <v/>
      </c>
      <c r="M21" s="371"/>
      <c r="O21" s="31"/>
    </row>
    <row r="22" spans="1:15" ht="16.5" customHeight="1">
      <c r="A22" s="404" t="str">
        <f>IF(B22="","",ROW(A2))</f>
        <v/>
      </c>
      <c r="B22" s="404" t="str" cm="1">
        <f t="array" ref="B22">IFERROR(INDEX(ROSTER!$B$24:$B$150,MATCH(1,INDEX(($B$20=ROSTER!Z$24:Z$150)*(COUNTIFS(B$7:B21,ROSTER!$B$24:$B$150)=0),0,1),0),1),"")</f>
        <v/>
      </c>
      <c r="C22" s="404" t="str">
        <f>IFERROR(INDEX(ROSTER!$C$24:$C$150,MATCH($B22,ROSTER!$B$24:$B$150,0),1),"")</f>
        <v/>
      </c>
      <c r="D22" s="404" t="str">
        <f>IFERROR(INDEX(ROSTER!$AK$23:$AK$134,MATCH($B22,ROSTER!$B$23:$B$150,0),1),"")</f>
        <v/>
      </c>
      <c r="E22" s="404" t="str">
        <f>IFERROR(INDEX(ROSTER!$AL$23:$AL$134,MATCH($B22,ROSTER!$B$23:$B$150,0),1),"")</f>
        <v/>
      </c>
      <c r="F22" s="404" t="s">
        <v>270</v>
      </c>
      <c r="G22" s="29"/>
      <c r="I22" s="715" t="s">
        <v>337</v>
      </c>
      <c r="J22" s="716"/>
      <c r="K22" s="330"/>
      <c r="L22" s="330"/>
      <c r="M22" s="330"/>
      <c r="O22" s="31"/>
    </row>
    <row r="23" spans="1:15" ht="16.5" customHeight="1">
      <c r="A23" s="404" t="str">
        <f>IF(B23="","",ROW(A3))</f>
        <v/>
      </c>
      <c r="B23" s="404" t="str" cm="1">
        <f t="array" ref="B23">IFERROR(INDEX(ROSTER!$B$24:$B$150,MATCH(1,INDEX(($B$20=ROSTER!Z$24:Z$150)*(COUNTIFS(B$7:B22,ROSTER!$B$24:$B$150)=0),0,1),0),1),"")</f>
        <v/>
      </c>
      <c r="C23" s="404" t="str">
        <f>IFERROR(INDEX(ROSTER!$C$24:$C$150,MATCH($B23,ROSTER!$B$24:$B$150,0),1),"")</f>
        <v/>
      </c>
      <c r="D23" s="404" t="str">
        <f>IFERROR(INDEX(ROSTER!$AK$23:$AK$134,MATCH($B23,ROSTER!$B$23:$B$150,0),1),"")</f>
        <v/>
      </c>
      <c r="E23" s="404" t="str">
        <f>IFERROR(INDEX(ROSTER!$AL$23:$AL$134,MATCH($B23,ROSTER!$B$23:$B$150,0),1),"")</f>
        <v/>
      </c>
      <c r="F23" s="404" t="s">
        <v>309</v>
      </c>
      <c r="G23" s="29"/>
      <c r="H23" s="394">
        <v>1</v>
      </c>
      <c r="I23" s="395" t="s">
        <v>365</v>
      </c>
      <c r="J23" s="395" t="s">
        <v>366</v>
      </c>
      <c r="K23" s="394" t="s">
        <v>174</v>
      </c>
      <c r="L23" s="394">
        <v>905614845</v>
      </c>
      <c r="M23" s="395" t="s">
        <v>291</v>
      </c>
      <c r="O23" s="31"/>
    </row>
    <row r="24" spans="1:15" ht="16.5" customHeight="1">
      <c r="A24" s="404" t="str">
        <f>IF(B24="","",ROW(A4))</f>
        <v/>
      </c>
      <c r="B24" s="404" t="str" cm="1">
        <f t="array" ref="B24">IFERROR(INDEX(ROSTER!$B$24:$B$150,MATCH(1,INDEX(($B$20=ROSTER!Z$24:Z$150)*(COUNTIFS(B$7:B23,ROSTER!$B$24:$B$150)=0),0,1),0),1),"")</f>
        <v/>
      </c>
      <c r="C24" s="404" t="str">
        <f>IFERROR(INDEX(ROSTER!$C$24:$C$150,MATCH($B24,ROSTER!$B$24:$B$150,0),1),"")</f>
        <v/>
      </c>
      <c r="D24" s="404" t="str">
        <f>IFERROR(INDEX(ROSTER!$AK$23:$AK$134,MATCH($B24,ROSTER!$B$23:$B$150,0),1),"")</f>
        <v/>
      </c>
      <c r="E24" s="404" t="str">
        <f>IFERROR(INDEX(ROSTER!$AL$23:$AL$134,MATCH($B24,ROSTER!$B$23:$B$150,0),1),"")</f>
        <v/>
      </c>
      <c r="F24" s="404" t="s">
        <v>471</v>
      </c>
      <c r="G24" s="29"/>
      <c r="H24" s="394">
        <v>2</v>
      </c>
      <c r="I24" s="395" t="s">
        <v>295</v>
      </c>
      <c r="J24" s="395" t="s">
        <v>296</v>
      </c>
      <c r="K24" s="394" t="s">
        <v>293</v>
      </c>
      <c r="L24" s="394">
        <v>919377867</v>
      </c>
      <c r="M24" s="395" t="s">
        <v>294</v>
      </c>
      <c r="O24" s="31" t="s">
        <v>259</v>
      </c>
    </row>
    <row r="25" spans="1:15" ht="16.5" customHeight="1">
      <c r="A25" s="404" t="str">
        <f>IF(B25="","",ROW(A5))</f>
        <v/>
      </c>
      <c r="B25" s="404" t="str" cm="1">
        <f t="array" ref="B25">IFERROR(INDEX(ROSTER!$B$24:$B$150,MATCH(1,INDEX(($B$20=ROSTER!Z$24:Z$150)*(COUNTIFS(B$7:B24,ROSTER!$B$24:$B$150)=0),0,1),0),1),"")</f>
        <v/>
      </c>
      <c r="C25" s="404" t="str">
        <f>IFERROR(INDEX(ROSTER!$C$24:$C$150,MATCH($B25,ROSTER!$B$24:$B$150,0),1),"")</f>
        <v/>
      </c>
      <c r="D25" s="404" t="str">
        <f>IFERROR(INDEX(ROSTER!$AK$23:$AK$134,MATCH($B25,ROSTER!$B$23:$B$150,0),1),"")</f>
        <v/>
      </c>
      <c r="E25" s="404" t="str">
        <f>IFERROR(INDEX(ROSTER!$AL$23:$AL$134,MATCH($B25,ROSTER!$B$23:$B$150,0),1),"")</f>
        <v/>
      </c>
      <c r="F25" s="404" t="s">
        <v>274</v>
      </c>
      <c r="G25" s="29"/>
      <c r="H25" s="394">
        <v>3</v>
      </c>
      <c r="I25" s="395" t="s">
        <v>465</v>
      </c>
      <c r="J25" s="395" t="s">
        <v>344</v>
      </c>
      <c r="K25" s="328"/>
      <c r="L25" s="394" t="s">
        <v>466</v>
      </c>
      <c r="M25" s="329"/>
      <c r="O25" s="31"/>
    </row>
    <row r="26" spans="1:15" ht="16.5" customHeight="1">
      <c r="G26" s="29"/>
      <c r="H26" s="394">
        <v>4</v>
      </c>
      <c r="I26" s="395" t="s">
        <v>298</v>
      </c>
      <c r="J26" s="395" t="s">
        <v>299</v>
      </c>
      <c r="K26" s="394" t="s">
        <v>300</v>
      </c>
      <c r="L26" s="328"/>
      <c r="M26" s="395" t="s">
        <v>297</v>
      </c>
      <c r="O26" s="31"/>
    </row>
    <row r="27" spans="1:15" ht="16.5" customHeight="1" thickBot="1">
      <c r="A27" s="316" t="s">
        <v>329</v>
      </c>
      <c r="B27" s="686" t="s">
        <v>292</v>
      </c>
      <c r="C27" s="687"/>
      <c r="D27" s="317"/>
      <c r="E27" s="317"/>
      <c r="F27" s="331"/>
      <c r="G27" s="29"/>
      <c r="H27" s="394">
        <v>5</v>
      </c>
      <c r="I27" s="395" t="s">
        <v>426</v>
      </c>
      <c r="J27" s="395" t="s">
        <v>427</v>
      </c>
      <c r="K27" s="394" t="s">
        <v>340</v>
      </c>
      <c r="L27" s="328"/>
      <c r="M27" s="395" t="s">
        <v>297</v>
      </c>
      <c r="O27" s="31"/>
    </row>
    <row r="28" spans="1:15" ht="16.5" customHeight="1">
      <c r="A28" s="405">
        <v>1</v>
      </c>
      <c r="B28" s="360" t="s">
        <v>458</v>
      </c>
      <c r="C28" s="359" t="s">
        <v>459</v>
      </c>
      <c r="D28" s="359" t="s">
        <v>460</v>
      </c>
      <c r="E28" s="359">
        <v>819320321</v>
      </c>
      <c r="F28" s="403" t="s">
        <v>331</v>
      </c>
      <c r="G28" s="29"/>
      <c r="H28" s="394">
        <v>6</v>
      </c>
      <c r="I28" s="395" t="s">
        <v>360</v>
      </c>
      <c r="J28" s="395" t="s">
        <v>361</v>
      </c>
      <c r="K28" s="394" t="s">
        <v>340</v>
      </c>
      <c r="L28" s="328"/>
      <c r="M28" s="395" t="s">
        <v>297</v>
      </c>
      <c r="O28" s="31"/>
    </row>
    <row r="29" spans="1:15" ht="16.5" customHeight="1">
      <c r="A29" s="405">
        <v>2</v>
      </c>
      <c r="B29" s="360" t="s">
        <v>393</v>
      </c>
      <c r="C29" s="359" t="s">
        <v>394</v>
      </c>
      <c r="D29" s="359" t="s">
        <v>395</v>
      </c>
      <c r="E29" s="402">
        <v>982008629</v>
      </c>
      <c r="F29" s="318" t="s">
        <v>336</v>
      </c>
      <c r="G29" s="29"/>
      <c r="H29" s="394">
        <v>7</v>
      </c>
      <c r="I29" s="395" t="s">
        <v>341</v>
      </c>
      <c r="J29" s="395" t="s">
        <v>342</v>
      </c>
      <c r="K29" s="394" t="s">
        <v>174</v>
      </c>
      <c r="L29" s="328"/>
      <c r="M29" s="329"/>
      <c r="O29" s="31"/>
    </row>
    <row r="30" spans="1:15" ht="16.5" customHeight="1">
      <c r="A30" s="398"/>
      <c r="B30" s="398"/>
      <c r="C30" s="398"/>
      <c r="D30" s="398"/>
      <c r="E30" s="398"/>
      <c r="F30" s="397"/>
      <c r="G30" s="29"/>
      <c r="H30" s="394">
        <v>8</v>
      </c>
      <c r="I30" s="395" t="s">
        <v>467</v>
      </c>
      <c r="J30" s="395" t="s">
        <v>344</v>
      </c>
      <c r="K30" s="328"/>
      <c r="L30" s="328"/>
      <c r="M30" s="329"/>
      <c r="O30" s="31"/>
    </row>
    <row r="31" spans="1:15" ht="16.5" customHeight="1">
      <c r="A31" s="353">
        <v>1</v>
      </c>
      <c r="B31" s="686" t="s">
        <v>301</v>
      </c>
      <c r="C31" s="687"/>
      <c r="D31" s="317"/>
      <c r="E31" s="317"/>
      <c r="F31" s="371"/>
      <c r="G31" s="29"/>
      <c r="H31" s="394">
        <v>9</v>
      </c>
      <c r="I31" s="395" t="s">
        <v>432</v>
      </c>
      <c r="J31" s="395" t="s">
        <v>344</v>
      </c>
      <c r="K31" s="328"/>
      <c r="L31" s="328"/>
      <c r="M31" s="329"/>
    </row>
    <row r="32" spans="1:15" ht="16.5" customHeight="1">
      <c r="A32" s="405">
        <v>2</v>
      </c>
      <c r="B32" s="360" t="s">
        <v>461</v>
      </c>
      <c r="C32" s="359" t="s">
        <v>462</v>
      </c>
      <c r="D32" s="359" t="s">
        <v>398</v>
      </c>
      <c r="E32" s="402">
        <v>949517171</v>
      </c>
      <c r="F32" s="318" t="s">
        <v>331</v>
      </c>
      <c r="G32" s="29"/>
      <c r="H32" s="394">
        <v>10</v>
      </c>
      <c r="I32" s="395" t="s">
        <v>468</v>
      </c>
      <c r="J32" s="395" t="s">
        <v>344</v>
      </c>
      <c r="K32" s="328"/>
      <c r="L32" s="328"/>
      <c r="M32" s="329"/>
    </row>
    <row r="33" spans="1:13" ht="16.5" customHeight="1">
      <c r="A33" s="405">
        <v>3</v>
      </c>
      <c r="B33" s="401" t="s">
        <v>396</v>
      </c>
      <c r="C33" s="359" t="s">
        <v>397</v>
      </c>
      <c r="D33" s="359" t="s">
        <v>398</v>
      </c>
      <c r="E33" s="402">
        <v>828998689</v>
      </c>
      <c r="F33" s="318" t="s">
        <v>336</v>
      </c>
      <c r="G33" s="29"/>
      <c r="H33" s="381"/>
      <c r="I33" s="381"/>
      <c r="J33" s="381"/>
      <c r="K33" s="381"/>
      <c r="L33" s="381"/>
      <c r="M33" s="381"/>
    </row>
    <row r="34" spans="1:13" ht="16.5" customHeight="1">
      <c r="A34" s="405">
        <v>4</v>
      </c>
      <c r="B34" s="342" t="s">
        <v>463</v>
      </c>
      <c r="C34" s="343" t="s">
        <v>464</v>
      </c>
      <c r="D34" s="359" t="s">
        <v>403</v>
      </c>
      <c r="E34" s="402">
        <v>943546294</v>
      </c>
      <c r="F34" s="318" t="s">
        <v>336</v>
      </c>
      <c r="G34" s="29"/>
      <c r="H34" s="45"/>
      <c r="I34" s="709" t="s">
        <v>345</v>
      </c>
      <c r="J34" s="710"/>
      <c r="K34" s="45"/>
      <c r="L34" s="45"/>
      <c r="M34" s="45"/>
    </row>
    <row r="35" spans="1:13" ht="16.5" customHeight="1">
      <c r="F35" s="397"/>
      <c r="G35" s="29"/>
      <c r="H35" s="140">
        <v>1</v>
      </c>
      <c r="I35" s="351" t="s">
        <v>355</v>
      </c>
      <c r="J35" s="351"/>
      <c r="K35" s="351" t="s">
        <v>345</v>
      </c>
      <c r="L35" s="351" t="s">
        <v>356</v>
      </c>
      <c r="M35" s="395" t="s">
        <v>430</v>
      </c>
    </row>
    <row r="36" spans="1:13" ht="16.5" customHeight="1">
      <c r="A36" s="44" t="str">
        <f t="shared" ref="A36:A39" si="4">IF(B36="","",ROW(A14))</f>
        <v/>
      </c>
      <c r="B36" s="44" t="str" cm="1">
        <f t="array" ref="B36">IFERROR(INDEX(ROSTER!$B$24:$B$150,MATCH(1,INDEX(($B$20=ROSTER!Z$24:Z$150)*(COUNTIFS(B$7:B34,ROSTER!$B$24:$B$150)=0),0,1),0),1),"")</f>
        <v/>
      </c>
      <c r="C36" s="44" t="str">
        <f>IFERROR(INDEX(ROSTER!$C$24:$C$150,MATCH($B36,ROSTER!$B$24:$B$150,0),1),"")</f>
        <v/>
      </c>
      <c r="D36" s="44" t="str">
        <f>IFERROR(INDEX(ROSTER!$AK$23:$AK$134,MATCH($B36,ROSTER!$B$23:$B$150,0),1),"")</f>
        <v/>
      </c>
      <c r="E36" s="44" t="str">
        <f>IFERROR(INDEX(ROSTER!$AL$23:$AL$134,MATCH($B36,ROSTER!$B$23:$B$150,0),1),"")</f>
        <v/>
      </c>
      <c r="F36" s="44"/>
      <c r="G36" s="29"/>
      <c r="H36" s="45"/>
      <c r="I36" s="709" t="s">
        <v>347</v>
      </c>
      <c r="J36" s="710"/>
      <c r="K36" s="45"/>
      <c r="L36" s="45"/>
      <c r="M36" s="44"/>
    </row>
    <row r="37" spans="1:13" ht="16.5" customHeight="1">
      <c r="A37" s="44" t="str">
        <f t="shared" si="4"/>
        <v/>
      </c>
      <c r="B37" s="44" t="str" cm="1">
        <f t="array" ref="B37">IFERROR(INDEX(ROSTER!$B$24:$B$150,MATCH(1,INDEX(($B$20=ROSTER!Z$24:Z$150)*(COUNTIFS(B$7:B36,ROSTER!$B$24:$B$150)=0),0,1),0),1),"")</f>
        <v/>
      </c>
      <c r="C37" s="44" t="str">
        <f>IFERROR(INDEX(ROSTER!$C$24:$C$150,MATCH($B37,ROSTER!$B$24:$B$150,0),1),"")</f>
        <v/>
      </c>
      <c r="D37" s="44" t="str">
        <f>IFERROR(INDEX(ROSTER!$AK$23:$AK$134,MATCH($B37,ROSTER!$B$23:$B$150,0),1),"")</f>
        <v/>
      </c>
      <c r="E37" s="44" t="str">
        <f>IFERROR(INDEX(ROSTER!$AL$23:$AL$134,MATCH($B37,ROSTER!$B$23:$B$150,0),1),"")</f>
        <v/>
      </c>
      <c r="F37" s="44" t="str">
        <f>IFERROR(INDEX(ROSTER!$AK$23:$AK$134,MATCH($B37,ROSTER!$B$23:$B$150,0),1),"")</f>
        <v/>
      </c>
      <c r="G37" s="29"/>
      <c r="H37" s="140">
        <v>1</v>
      </c>
      <c r="I37" s="140" t="s">
        <v>470</v>
      </c>
      <c r="J37" s="140"/>
      <c r="K37" s="140" t="s">
        <v>347</v>
      </c>
      <c r="L37" s="406" t="s">
        <v>367</v>
      </c>
      <c r="M37" s="395" t="s">
        <v>430</v>
      </c>
    </row>
    <row r="38" spans="1:13" ht="16.5" customHeight="1">
      <c r="A38" s="44" t="str">
        <f t="shared" si="4"/>
        <v/>
      </c>
      <c r="B38" s="44" t="str" cm="1">
        <f t="array" ref="B38">IFERROR(INDEX(ROSTER!$B$24:$B$150,MATCH(1,INDEX(($B$20=ROSTER!Z$24:Z$150)*(COUNTIFS(B$7:B37,ROSTER!$B$24:$B$150)=0),0,1),0),1),"")</f>
        <v/>
      </c>
      <c r="C38" s="44" t="str">
        <f>IFERROR(INDEX(ROSTER!$C$24:$C$150,MATCH($B38,ROSTER!$B$24:$B$150,0),1),"")</f>
        <v/>
      </c>
      <c r="D38" s="44" t="str">
        <f>IFERROR(INDEX(ROSTER!$AK$23:$AK$134,MATCH($B38,ROSTER!$B$23:$B$150,0),1),"")</f>
        <v/>
      </c>
      <c r="E38" s="44" t="str">
        <f>IFERROR(INDEX(ROSTER!$AL$23:$AL$134,MATCH($B38,ROSTER!$B$23:$B$150,0),1),"")</f>
        <v/>
      </c>
      <c r="F38" s="44"/>
      <c r="G38" s="29"/>
      <c r="H38" s="45"/>
      <c r="I38" s="45"/>
      <c r="J38" s="45"/>
      <c r="K38" s="45"/>
      <c r="L38" s="45"/>
      <c r="M38" s="45"/>
    </row>
    <row r="39" spans="1:13" ht="16.5" customHeight="1">
      <c r="A39" s="44" t="str">
        <f t="shared" si="4"/>
        <v/>
      </c>
      <c r="B39" s="44" t="str" cm="1">
        <f t="array" ref="B39">IFERROR(INDEX(ROSTER!$B$24:$B$150,MATCH(1,INDEX(($B$20=ROSTER!Z$24:Z$150)*(COUNTIFS(B$7:B38,ROSTER!$B$24:$B$150)=0),0,1),0),1),"")</f>
        <v/>
      </c>
      <c r="C39" s="44" t="str">
        <f>IFERROR(INDEX(ROSTER!$C$24:$C$150,MATCH($B39,ROSTER!$B$24:$B$150,0),1),"")</f>
        <v/>
      </c>
      <c r="D39" s="44" t="str">
        <f>IFERROR(INDEX(ROSTER!$AK$23:$AK$134,MATCH($B39,ROSTER!$B$23:$B$150,0),1),"")</f>
        <v/>
      </c>
      <c r="E39" s="44" t="str">
        <f>IFERROR(INDEX(ROSTER!$AL$23:$AL$134,MATCH($B39,ROSTER!$B$23:$B$150,0),1),"")</f>
        <v/>
      </c>
      <c r="F39" s="44"/>
      <c r="G39" s="29"/>
      <c r="H39" s="45"/>
      <c r="I39" s="45"/>
      <c r="J39" s="45"/>
      <c r="K39" s="45"/>
      <c r="L39" s="45"/>
      <c r="M39" s="45"/>
    </row>
    <row r="40" spans="1:13" ht="16.5" customHeight="1">
      <c r="E40" s="1"/>
      <c r="F40" s="1"/>
      <c r="G40" s="29"/>
    </row>
    <row r="41" spans="1:13" ht="16.5" customHeight="1">
      <c r="E41" s="1"/>
      <c r="F41" s="1"/>
    </row>
    <row r="42" spans="1:13" ht="16.5" customHeight="1">
      <c r="E42" s="1"/>
      <c r="F42" s="1"/>
    </row>
    <row r="43" spans="1:13" ht="16.5" customHeight="1">
      <c r="E43" s="1"/>
      <c r="F43" s="1"/>
    </row>
    <row r="44" spans="1:13" ht="16.5" customHeight="1">
      <c r="E44" s="1"/>
      <c r="F44" s="1"/>
    </row>
    <row r="45" spans="1:13" ht="16.5" customHeight="1">
      <c r="E45" s="1"/>
      <c r="F45" s="1"/>
    </row>
    <row r="46" spans="1:13" ht="16.5" customHeight="1">
      <c r="E46" s="1"/>
      <c r="F46" s="1"/>
    </row>
    <row r="47" spans="1:13" ht="16.5" customHeight="1">
      <c r="F47" s="1"/>
    </row>
    <row r="48" spans="1:13" ht="16.5" customHeight="1">
      <c r="F48" s="1"/>
    </row>
    <row r="49" spans="5:7" ht="16.5" customHeight="1">
      <c r="E49" s="1"/>
      <c r="F49" s="1"/>
    </row>
    <row r="50" spans="5:7" ht="16.5" customHeight="1">
      <c r="E50" s="1"/>
      <c r="F50" s="1"/>
    </row>
    <row r="51" spans="5:7" ht="16.5" customHeight="1">
      <c r="E51" s="1"/>
      <c r="F51" s="1"/>
    </row>
    <row r="52" spans="5:7" ht="16.5" customHeight="1">
      <c r="E52" s="1"/>
      <c r="F52" s="1"/>
      <c r="G52" s="35"/>
    </row>
    <row r="53" spans="5:7" ht="16.5" customHeight="1">
      <c r="E53" s="1"/>
      <c r="F53" s="1"/>
      <c r="G53" s="35"/>
    </row>
    <row r="54" spans="5:7" ht="16.5" customHeight="1">
      <c r="E54" s="1"/>
      <c r="F54" s="1"/>
      <c r="G54" s="35"/>
    </row>
    <row r="55" spans="5:7" ht="16.5" customHeight="1">
      <c r="E55" s="1"/>
      <c r="F55" s="1"/>
      <c r="G55" s="35"/>
    </row>
    <row r="56" spans="5:7" ht="16.5" customHeight="1">
      <c r="E56" s="1"/>
      <c r="F56" s="1"/>
      <c r="G56" s="35"/>
    </row>
    <row r="57" spans="5:7" ht="16.5" customHeight="1">
      <c r="E57" s="1"/>
      <c r="F57" s="1"/>
      <c r="G57" s="35"/>
    </row>
    <row r="58" spans="5:7" ht="16.5" customHeight="1">
      <c r="E58" s="1"/>
      <c r="F58" s="1"/>
      <c r="G58" s="35"/>
    </row>
    <row r="59" spans="5:7" ht="16.5" customHeight="1">
      <c r="E59" s="1"/>
      <c r="F59" s="1"/>
      <c r="G59" s="35"/>
    </row>
    <row r="60" spans="5:7" ht="16.5" customHeight="1">
      <c r="E60" s="1"/>
      <c r="F60" s="1"/>
      <c r="G60" s="35"/>
    </row>
    <row r="61" spans="5:7" ht="16.5" customHeight="1">
      <c r="E61" s="1"/>
      <c r="F61" s="1"/>
      <c r="G61" s="35"/>
    </row>
    <row r="62" spans="5:7" ht="16.5" customHeight="1">
      <c r="E62" s="1"/>
      <c r="F62" s="1"/>
      <c r="G62" s="35"/>
    </row>
    <row r="63" spans="5:7" ht="16.5" customHeight="1">
      <c r="E63" s="1"/>
      <c r="F63" s="1"/>
      <c r="G63" s="35"/>
    </row>
    <row r="64" spans="5:7" ht="16.5" customHeight="1">
      <c r="E64" s="1"/>
      <c r="F64" s="1"/>
      <c r="G64" s="35"/>
    </row>
    <row r="65" spans="5:7" ht="16.5" customHeight="1">
      <c r="E65" s="1"/>
      <c r="F65" s="1"/>
      <c r="G65" s="35"/>
    </row>
    <row r="66" spans="5:7" ht="16.5" customHeight="1">
      <c r="E66" s="1"/>
      <c r="F66" s="1"/>
      <c r="G66" s="35"/>
    </row>
    <row r="67" spans="5:7" ht="16.5" customHeight="1">
      <c r="E67" s="1"/>
      <c r="F67" s="1"/>
      <c r="G67" s="35"/>
    </row>
    <row r="68" spans="5:7" ht="16.5" customHeight="1">
      <c r="E68" s="1"/>
      <c r="F68" s="1"/>
      <c r="G68" s="35"/>
    </row>
    <row r="69" spans="5:7" ht="16.5" customHeight="1">
      <c r="E69" s="1"/>
      <c r="F69" s="1"/>
      <c r="G69" s="35"/>
    </row>
    <row r="70" spans="5:7" ht="16.5" customHeight="1">
      <c r="E70" s="1"/>
      <c r="F70" s="1"/>
      <c r="G70" s="35"/>
    </row>
    <row r="71" spans="5:7" ht="16.5" customHeight="1">
      <c r="E71" s="1"/>
      <c r="F71" s="1"/>
      <c r="G71" s="35"/>
    </row>
    <row r="72" spans="5:7" ht="16.5" customHeight="1">
      <c r="E72" s="1"/>
      <c r="F72" s="1"/>
      <c r="G72" s="35"/>
    </row>
    <row r="73" spans="5:7" ht="16.5" customHeight="1">
      <c r="E73" s="1"/>
      <c r="F73" s="1"/>
      <c r="G73" s="35"/>
    </row>
    <row r="74" spans="5:7" ht="16.5" customHeight="1">
      <c r="E74" s="1"/>
      <c r="F74" s="1"/>
      <c r="G74" s="35"/>
    </row>
    <row r="75" spans="5:7" ht="16.5" customHeight="1">
      <c r="E75" s="1"/>
      <c r="F75" s="1"/>
      <c r="G75" s="35"/>
    </row>
    <row r="76" spans="5:7" ht="16.5" customHeight="1">
      <c r="E76" s="1"/>
      <c r="F76" s="1"/>
      <c r="G76" s="35"/>
    </row>
    <row r="77" spans="5:7" ht="16.5" customHeight="1">
      <c r="E77" s="1"/>
      <c r="F77" s="1"/>
      <c r="G77" s="35"/>
    </row>
    <row r="78" spans="5:7" ht="16.5" customHeight="1">
      <c r="E78" s="1"/>
      <c r="F78" s="1"/>
      <c r="G78" s="35"/>
    </row>
    <row r="79" spans="5:7" ht="16.5" customHeight="1">
      <c r="E79" s="1"/>
      <c r="F79" s="1"/>
      <c r="G79" s="35"/>
    </row>
    <row r="80" spans="5:7" ht="16.5" customHeight="1">
      <c r="E80" s="1"/>
      <c r="F80" s="1"/>
      <c r="G80" s="35"/>
    </row>
    <row r="81" spans="5:7" ht="16.5" customHeight="1">
      <c r="E81" s="1"/>
      <c r="F81" s="1"/>
      <c r="G81" s="35"/>
    </row>
    <row r="82" spans="5:7" ht="16.5" customHeight="1">
      <c r="E82" s="1"/>
      <c r="F82" s="1"/>
      <c r="G82" s="35"/>
    </row>
    <row r="83" spans="5:7" ht="16.5" customHeight="1">
      <c r="E83" s="1"/>
      <c r="F83" s="1"/>
      <c r="G83" s="35"/>
    </row>
    <row r="84" spans="5:7" ht="16.5" customHeight="1">
      <c r="E84" s="1"/>
      <c r="F84" s="1"/>
      <c r="G84" s="35"/>
    </row>
    <row r="85" spans="5:7" ht="16.5" customHeight="1">
      <c r="E85" s="1"/>
      <c r="F85" s="1"/>
      <c r="G85" s="35"/>
    </row>
    <row r="86" spans="5:7" ht="16.5" customHeight="1">
      <c r="E86" s="1"/>
      <c r="F86" s="1"/>
      <c r="G86" s="35"/>
    </row>
    <row r="87" spans="5:7" ht="16.5" customHeight="1">
      <c r="E87" s="1"/>
      <c r="F87" s="1"/>
      <c r="G87" s="35"/>
    </row>
    <row r="88" spans="5:7" ht="16.5" customHeight="1">
      <c r="E88" s="1"/>
      <c r="G88" s="35"/>
    </row>
    <row r="89" spans="5:7" ht="16.5" customHeight="1">
      <c r="E89" s="1"/>
      <c r="G89" s="36"/>
    </row>
    <row r="90" spans="5:7" ht="16.5" customHeight="1">
      <c r="E90" s="1"/>
      <c r="G90" s="36"/>
    </row>
    <row r="91" spans="5:7" ht="16.5" customHeight="1">
      <c r="E91" s="1"/>
      <c r="G91" s="36"/>
    </row>
    <row r="92" spans="5:7" ht="16.5" customHeight="1">
      <c r="E92" s="1"/>
      <c r="G92" s="36"/>
    </row>
    <row r="93" spans="5:7" ht="16.5" customHeight="1">
      <c r="E93" s="1"/>
      <c r="G93" s="36"/>
    </row>
    <row r="94" spans="5:7" ht="16.5" customHeight="1">
      <c r="E94" s="1"/>
    </row>
    <row r="95" spans="5:7" ht="16.5" customHeight="1">
      <c r="E95" s="1"/>
    </row>
    <row r="96" spans="5:7" ht="16.5" customHeight="1">
      <c r="E96" s="1"/>
    </row>
  </sheetData>
  <protectedRanges>
    <protectedRange sqref="F7 M7" name="Range1_2_2"/>
    <protectedRange sqref="B7" name="Range1_2_2_1"/>
    <protectedRange sqref="I7" name="Range1_2_1_1"/>
  </protectedRanges>
  <mergeCells count="11">
    <mergeCell ref="B27:C27"/>
    <mergeCell ref="B31:C31"/>
    <mergeCell ref="I34:J34"/>
    <mergeCell ref="I36:J36"/>
    <mergeCell ref="A1:E1"/>
    <mergeCell ref="F1:H1"/>
    <mergeCell ref="A2:M2"/>
    <mergeCell ref="E3:F3"/>
    <mergeCell ref="B7:C7"/>
    <mergeCell ref="I7:J7"/>
    <mergeCell ref="I22:J22"/>
  </mergeCells>
  <conditionalFormatting sqref="I35:L35">
    <cfRule type="expression" dxfId="55" priority="1">
      <formula>MOD(ROW(I35),2)=0</formula>
    </cfRule>
  </conditionalFormatting>
  <pageMargins left="0.7" right="0.7" top="0.75" bottom="0.75" header="0.3" footer="0.3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FF00"/>
  </sheetPr>
  <dimension ref="A1:O94"/>
  <sheetViews>
    <sheetView zoomScale="59" zoomScaleNormal="85" workbookViewId="0">
      <selection activeCell="F28" sqref="F28"/>
    </sheetView>
  </sheetViews>
  <sheetFormatPr defaultColWidth="9" defaultRowHeight="23.25" customHeight="1"/>
  <cols>
    <col min="1" max="1" width="5.33203125" style="1" customWidth="1"/>
    <col min="2" max="2" width="21.5546875" style="1" customWidth="1"/>
    <col min="3" max="3" width="18" style="1" customWidth="1"/>
    <col min="4" max="4" width="13.44140625" style="1" customWidth="1"/>
    <col min="5" max="5" width="19.44140625" style="2" customWidth="1"/>
    <col min="6" max="6" width="22.109375" style="2" customWidth="1"/>
    <col min="7" max="7" width="1" style="1" customWidth="1"/>
    <col min="8" max="8" width="4.44140625" style="1" customWidth="1"/>
    <col min="9" max="9" width="22.33203125" style="1" customWidth="1"/>
    <col min="10" max="10" width="23.6640625" style="1" customWidth="1"/>
    <col min="11" max="11" width="15.5546875" style="1" customWidth="1"/>
    <col min="12" max="12" width="17" style="1" customWidth="1"/>
    <col min="13" max="13" width="20.5546875" style="1" customWidth="1"/>
    <col min="14" max="14" width="8.66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">
        <v>324</v>
      </c>
      <c r="C3" s="7"/>
      <c r="D3" s="8"/>
      <c r="E3" s="666">
        <f>ROSTER!AA24</f>
        <v>46166</v>
      </c>
      <c r="F3" s="666"/>
      <c r="G3" s="9"/>
      <c r="I3" s="47"/>
      <c r="J3" s="48"/>
      <c r="K3" s="49"/>
      <c r="L3" s="50"/>
    </row>
    <row r="4" spans="1:15" ht="14.7" customHeight="1">
      <c r="A4" s="51"/>
      <c r="B4" s="18" t="s">
        <v>257</v>
      </c>
      <c r="C4" s="19" t="str">
        <f>INDEX(ROSTER!$B$25:$B$150,MATCH("*FM1*",ROSTER!AA$25:AA$227,0),1)</f>
        <v>Hà Quang Vinh</v>
      </c>
      <c r="D4" s="20" t="s">
        <v>258</v>
      </c>
      <c r="E4" s="34" t="str">
        <f>INDEX(ROSTER!$AL$25:$AL$211,MATCH(C4,ROSTER!$B$25:$B$150,0),1)</f>
        <v>0904298289</v>
      </c>
      <c r="F4" s="52"/>
      <c r="G4" s="53"/>
      <c r="H4" s="51"/>
      <c r="M4" s="42"/>
    </row>
    <row r="5" spans="1:15" ht="14.7" customHeight="1">
      <c r="A5" s="51"/>
      <c r="B5" s="18" t="s">
        <v>262</v>
      </c>
      <c r="C5" s="19" t="e">
        <f>INDEX(ROSTER!$B$25:$B$150,MATCH("*QC1*",ROSTER!AA$25:AA$227,0),1)</f>
        <v>#N/A</v>
      </c>
      <c r="D5" s="20" t="s">
        <v>258</v>
      </c>
      <c r="E5" s="34" t="e">
        <f>INDEX(ROSTER!$AL$25:$AL$211,MATCH(C5,ROSTER!$B$25:$B$150,0),1)</f>
        <v>#N/A</v>
      </c>
      <c r="F5" s="52"/>
      <c r="G5" s="53"/>
      <c r="H5" s="51"/>
      <c r="I5" s="18" t="s">
        <v>260</v>
      </c>
      <c r="J5" s="19" t="str">
        <f>INDEX(ROSTER!$B$25:$B$150,MATCH("*TE*",ROSTER!AA$25:AA$227,0),1)</f>
        <v>Huỳnh Tố Như</v>
      </c>
      <c r="K5" s="20" t="s">
        <v>258</v>
      </c>
      <c r="L5" s="34" t="str">
        <f>INDEX(ROSTER!$AL$25:$AL$211,MATCH(J5,ROSTER!$B$25:$B$150,0),1)</f>
        <v>0702785789</v>
      </c>
      <c r="M5" s="42"/>
    </row>
    <row r="6" spans="1:15" ht="14.7" customHeight="1">
      <c r="A6" s="23"/>
      <c r="B6" s="18" t="s">
        <v>310</v>
      </c>
      <c r="C6" s="19" t="s">
        <v>27</v>
      </c>
      <c r="D6" s="20" t="s">
        <v>258</v>
      </c>
      <c r="E6" s="34" t="str">
        <f>INDEX(ROSTER!$AL$25:$AL$211,MATCH(C6,ROSTER!$B$25:$B$150,0),1)</f>
        <v>0908206182</v>
      </c>
      <c r="F6" s="23"/>
      <c r="G6" s="54"/>
      <c r="H6" s="23"/>
      <c r="I6" s="18" t="s">
        <v>263</v>
      </c>
      <c r="J6" s="19" t="e">
        <f>INDEX(ROSTER!$B$25:$B$150,MATCH("*PPC*",ROSTER!AA$25:AA$227,0),1)</f>
        <v>#N/A</v>
      </c>
      <c r="K6" s="20" t="s">
        <v>258</v>
      </c>
      <c r="L6" s="34" t="e">
        <f>INDEX(ROSTER!$AL$25:$AL$211,MATCH(J6,ROSTER!$B$25:$B$150,0),1)</f>
        <v>#N/A</v>
      </c>
      <c r="M6" s="23"/>
    </row>
    <row r="7" spans="1:15" ht="14.7" customHeight="1">
      <c r="A7" s="23" t="s">
        <v>264</v>
      </c>
      <c r="B7" s="23" t="s">
        <v>265</v>
      </c>
      <c r="C7" s="23" t="s">
        <v>266</v>
      </c>
      <c r="D7" s="23" t="s">
        <v>267</v>
      </c>
      <c r="E7" s="23" t="s">
        <v>268</v>
      </c>
      <c r="F7" s="23" t="s">
        <v>269</v>
      </c>
      <c r="G7" s="54"/>
      <c r="H7" s="23" t="s">
        <v>264</v>
      </c>
      <c r="I7" s="23" t="s">
        <v>265</v>
      </c>
      <c r="J7" s="23" t="s">
        <v>266</v>
      </c>
      <c r="K7" s="23" t="s">
        <v>267</v>
      </c>
      <c r="L7" s="23" t="s">
        <v>268</v>
      </c>
      <c r="M7" s="23" t="s">
        <v>269</v>
      </c>
    </row>
    <row r="8" spans="1:15" ht="14.7" customHeight="1">
      <c r="A8" s="26"/>
      <c r="B8" s="676" t="str">
        <f>$B$3&amp;"-128"</f>
        <v>HL8082-128</v>
      </c>
      <c r="C8" s="676"/>
      <c r="D8" s="27"/>
      <c r="E8" s="27"/>
      <c r="F8" s="28"/>
      <c r="G8" s="55"/>
      <c r="H8" s="26"/>
      <c r="I8" s="676" t="str">
        <f>$B$3&amp;"-34567"</f>
        <v>HL8082-34567</v>
      </c>
      <c r="J8" s="676"/>
      <c r="K8" s="30"/>
      <c r="L8" s="30"/>
      <c r="M8" s="28"/>
      <c r="O8" s="43" t="s">
        <v>261</v>
      </c>
    </row>
    <row r="9" spans="1:15" ht="14.7" customHeight="1">
      <c r="A9" s="44" t="str">
        <f t="shared" ref="A9:A14" si="0">IF(B9="","",ROW(A1))</f>
        <v/>
      </c>
      <c r="B9" s="44" t="str" cm="1">
        <f t="array" ref="B9">IFERROR(INDEX(ROSTER!$B$24:$B$150,MATCH(1,INDEX(($B$8=ROSTER!AA$24:AA$150)*(COUNTIFS(B$8:B8,ROSTER!$B$24:$B$150)=0),0,1),0),1),"")</f>
        <v/>
      </c>
      <c r="C9" s="44" t="str">
        <f>IFERROR(INDEX(ROSTER!$C$24:$C$150,MATCH($B9,ROSTER!$B$24:$B$150,0),1),"")</f>
        <v/>
      </c>
      <c r="D9" s="44" t="str">
        <f>IFERROR(INDEX(ROSTER!$AK$23:$AK$134,MATCH($B9,ROSTER!$B$23:$B$150,0),1),"")</f>
        <v/>
      </c>
      <c r="E9" s="44" t="str">
        <f>IFERROR(INDEX(ROSTER!$AL$23:$AL$134,MATCH($B9,ROSTER!$B$23:$B$150,0),1),"")</f>
        <v/>
      </c>
      <c r="F9" s="45" t="s">
        <v>472</v>
      </c>
      <c r="G9" s="55"/>
      <c r="H9" s="45" t="str">
        <f>IF(I9="","",ROW(A1))</f>
        <v/>
      </c>
      <c r="I9" s="45" t="str" cm="1">
        <f t="array" ref="I9">IFERROR(INDEX(ROSTER!$B$24:$B$150,MATCH(1,INDEX(($I$8=ROSTER!AA$24:AA$150)*(COUNTIFS(I$8:I8,ROSTER!$B$24:$B$150)=0),0,1),0),1),"")</f>
        <v/>
      </c>
      <c r="J9" s="45" t="str">
        <f>IFERROR(INDEX(ROSTER!$C$24:$C$150,MATCH($I9,ROSTER!$B$24:$B$150,0),1),"")</f>
        <v/>
      </c>
      <c r="K9" s="45" t="str">
        <f>IFERROR(INDEX(ROSTER!$AK$23:$AK$134,MATCH($I9,ROSTER!$B$23:$B$150,0),1),"")</f>
        <v/>
      </c>
      <c r="L9" s="45" t="str">
        <f>IFERROR(INDEX(ROSTER!$AL$23:$AL$134,MATCH($I9,ROSTER!$B$23:$B$150,0),1),"")</f>
        <v/>
      </c>
      <c r="M9" s="45" t="s">
        <v>473</v>
      </c>
      <c r="O9" s="31" t="s">
        <v>270</v>
      </c>
    </row>
    <row r="10" spans="1:15" ht="14.7" customHeight="1">
      <c r="A10" s="44" t="str">
        <f t="shared" si="0"/>
        <v/>
      </c>
      <c r="B10" s="44" t="str" cm="1">
        <f t="array" ref="B10">IFERROR(INDEX(ROSTER!$B$24:$B$150,MATCH(1,INDEX(($B$8=ROSTER!AA$24:AA$150)*(COUNTIFS(B$8:B9,ROSTER!$B$24:$B$150)=0),0,1),0),1),"")</f>
        <v/>
      </c>
      <c r="C10" s="44" t="str">
        <f>IFERROR(INDEX(ROSTER!$C$24:$C$150,MATCH($B10,ROSTER!$B$24:$B$150,0),1),"")</f>
        <v/>
      </c>
      <c r="D10" s="44" t="str">
        <f>IFERROR(INDEX(ROSTER!$AK$23:$AK$134,MATCH($B10,ROSTER!$B$23:$B$150,0),1),"")</f>
        <v/>
      </c>
      <c r="E10" s="44" t="str">
        <f>IFERROR(INDEX(ROSTER!$AL$23:$AL$134,MATCH($B10,ROSTER!$B$23:$B$150,0),1),"")</f>
        <v/>
      </c>
      <c r="F10" s="44"/>
      <c r="G10" s="55"/>
      <c r="H10" s="45" t="str">
        <f>IF(I10="","",ROW(A2))</f>
        <v/>
      </c>
      <c r="I10" s="45" t="str" cm="1">
        <f t="array" ref="I10">IFERROR(INDEX(ROSTER!$B$24:$B$150,MATCH(1,INDEX(($I$8=ROSTER!AA$24:AA$150)*(COUNTIFS(I$8:I9,ROSTER!$B$24:$B$150)=0),0,1),0),1),"")</f>
        <v/>
      </c>
      <c r="J10" s="45" t="str">
        <f>IFERROR(INDEX(ROSTER!$C$24:$C$150,MATCH($I10,ROSTER!$B$24:$B$150,0),1),"")</f>
        <v/>
      </c>
      <c r="K10" s="45" t="str">
        <f>IFERROR(INDEX(ROSTER!$AK$23:$AK$134,MATCH($I10,ROSTER!$B$23:$B$150,0),1),"")</f>
        <v/>
      </c>
      <c r="L10" s="45" t="str">
        <f>IFERROR(INDEX(ROSTER!$AL$23:$AL$134,MATCH($I10,ROSTER!$B$23:$B$150,0),1),"")</f>
        <v/>
      </c>
      <c r="M10" s="44"/>
      <c r="O10" s="31" t="s">
        <v>271</v>
      </c>
    </row>
    <row r="11" spans="1:15" ht="14.7" customHeight="1">
      <c r="A11" s="44" t="str">
        <f t="shared" si="0"/>
        <v/>
      </c>
      <c r="B11" s="44" t="str" cm="1">
        <f t="array" ref="B11">IFERROR(INDEX(ROSTER!$B$24:$B$150,MATCH(1,INDEX(($B$8=ROSTER!AA$24:AA$150)*(COUNTIFS(B$8:B10,ROSTER!$B$24:$B$150)=0),0,1),0),1),"")</f>
        <v/>
      </c>
      <c r="C11" s="44" t="str">
        <f>IFERROR(INDEX(ROSTER!$C$24:$C$150,MATCH($B11,ROSTER!$B$24:$B$150,0),1),"")</f>
        <v/>
      </c>
      <c r="D11" s="44" t="str">
        <f>IFERROR(INDEX(ROSTER!$AK$23:$AK$134,MATCH($B11,ROSTER!$B$23:$B$150,0),1),"")</f>
        <v/>
      </c>
      <c r="E11" s="44" t="str">
        <f>IFERROR(INDEX(ROSTER!$AL$23:$AL$134,MATCH($B11,ROSTER!$B$23:$B$150,0),1),"")</f>
        <v/>
      </c>
      <c r="F11" s="44"/>
      <c r="G11" s="55"/>
      <c r="H11" s="45" t="str">
        <f>IF(I11="","",ROW(A3))</f>
        <v/>
      </c>
      <c r="I11" s="45" t="str" cm="1">
        <f t="array" ref="I11">IFERROR(INDEX(ROSTER!$B$24:$B$150,MATCH(1,INDEX(($I$8=ROSTER!AA$24:AA$150)*(COUNTIFS(I$8:I10,ROSTER!$B$24:$B$150)=0),0,1),0),1),"")</f>
        <v/>
      </c>
      <c r="J11" s="45" t="str">
        <f>IFERROR(INDEX(ROSTER!$C$24:$C$150,MATCH($I11,ROSTER!$B$24:$B$150,0),1),"")</f>
        <v/>
      </c>
      <c r="K11" s="45" t="str">
        <f>IFERROR(INDEX(ROSTER!$AK$23:$AK$134,MATCH($I11,ROSTER!$B$23:$B$150,0),1),"")</f>
        <v/>
      </c>
      <c r="L11" s="45" t="str">
        <f>IFERROR(INDEX(ROSTER!$AL$23:$AL$134,MATCH($I11,ROSTER!$B$23:$B$150,0),1),"")</f>
        <v/>
      </c>
      <c r="M11" s="332" t="s">
        <v>261</v>
      </c>
      <c r="O11" s="31" t="s">
        <v>272</v>
      </c>
    </row>
    <row r="12" spans="1:15" ht="14.7" customHeight="1">
      <c r="A12" s="44" t="str">
        <f t="shared" si="0"/>
        <v/>
      </c>
      <c r="B12" s="44" t="str" cm="1">
        <f t="array" ref="B12">IFERROR(INDEX(ROSTER!$B$24:$B$150,MATCH(1,INDEX(($B$8=ROSTER!AA$24:AA$150)*(COUNTIFS(B$8:B11,ROSTER!$B$24:$B$150)=0),0,1),0),1),"")</f>
        <v/>
      </c>
      <c r="C12" s="44" t="str">
        <f>IFERROR(INDEX(ROSTER!$C$24:$C$150,MATCH($B12,ROSTER!$B$24:$B$150,0),1),"")</f>
        <v/>
      </c>
      <c r="D12" s="44" t="str">
        <f>IFERROR(INDEX(ROSTER!$AK$23:$AK$134,MATCH($B12,ROSTER!$B$23:$B$150,0),1),"")</f>
        <v/>
      </c>
      <c r="E12" s="44" t="str">
        <f>IFERROR(INDEX(ROSTER!$AL$23:$AL$134,MATCH($B12,ROSTER!$B$23:$B$150,0),1),"")</f>
        <v/>
      </c>
      <c r="F12" s="44"/>
      <c r="G12" s="55"/>
      <c r="H12" s="45" t="str">
        <f>IF(I12="","",ROW(A4))</f>
        <v/>
      </c>
      <c r="I12" s="45" t="str" cm="1">
        <f t="array" ref="I12">IFERROR(INDEX(ROSTER!$B$24:$B$150,MATCH(1,INDEX(($I$8=ROSTER!AA$24:AA$150)*(COUNTIFS(I$8:I11,ROSTER!$B$24:$B$150)=0),0,1),0),1),"")</f>
        <v/>
      </c>
      <c r="J12" s="45" t="str">
        <f>IFERROR(INDEX(ROSTER!$C$24:$C$150,MATCH($I12,ROSTER!$B$24:$B$150,0),1),"")</f>
        <v/>
      </c>
      <c r="K12" s="45" t="str">
        <f>IFERROR(INDEX(ROSTER!$AK$23:$AK$134,MATCH($I12,ROSTER!$B$23:$B$150,0),1),"")</f>
        <v/>
      </c>
      <c r="L12" s="45" t="str">
        <f>IFERROR(INDEX(ROSTER!$AL$23:$AL$134,MATCH($I12,ROSTER!$B$23:$B$150,0),1),"")</f>
        <v/>
      </c>
      <c r="M12" s="334"/>
      <c r="O12" s="31"/>
    </row>
    <row r="13" spans="1:15" ht="14.7" customHeight="1">
      <c r="A13" s="44" t="str">
        <f t="shared" si="0"/>
        <v/>
      </c>
      <c r="B13" s="44" t="str" cm="1">
        <f t="array" ref="B13">IFERROR(INDEX(ROSTER!$B$24:$B$150,MATCH(1,INDEX(($B$8=ROSTER!AA$24:AA$150)*(COUNTIFS(B$8:B12,ROSTER!$B$24:$B$150)=0),0,1),0),1),"")</f>
        <v/>
      </c>
      <c r="C13" s="44" t="str">
        <f>IFERROR(INDEX(ROSTER!$C$24:$C$150,MATCH($B13,ROSTER!$B$24:$B$150,0),1),"")</f>
        <v/>
      </c>
      <c r="D13" s="44" t="str">
        <f>IFERROR(INDEX(ROSTER!$AK$23:$AK$134,MATCH($B13,ROSTER!$B$23:$B$150,0),1),"")</f>
        <v/>
      </c>
      <c r="E13" s="44" t="str">
        <f>IFERROR(INDEX(ROSTER!$AL$23:$AL$134,MATCH($B13,ROSTER!$B$23:$B$150,0),1),"")</f>
        <v/>
      </c>
      <c r="F13" s="44"/>
      <c r="G13" s="55"/>
      <c r="H13" s="45" t="str">
        <f>IF(I13="","",ROW(A5))</f>
        <v/>
      </c>
      <c r="I13" s="45" t="str" cm="1">
        <f t="array" ref="I13">IFERROR(INDEX(ROSTER!$B$24:$B$150,MATCH(1,INDEX(($I$8=ROSTER!AA$24:AA$150)*(COUNTIFS(I$8:I12,ROSTER!$B$24:$B$150)=0),0,1),0),1),"")</f>
        <v/>
      </c>
      <c r="J13" s="45" t="str">
        <f>IFERROR(INDEX(ROSTER!$C$24:$C$150,MATCH($I13,ROSTER!$B$24:$B$150,0),1),"")</f>
        <v/>
      </c>
      <c r="K13" s="45" t="str">
        <f>IFERROR(INDEX(ROSTER!$AK$23:$AK$134,MATCH($I13,ROSTER!$B$23:$B$150,0),1),"")</f>
        <v/>
      </c>
      <c r="L13" s="45" t="str">
        <f>IFERROR(INDEX(ROSTER!$AL$23:$AL$134,MATCH($I13,ROSTER!$B$23:$B$150,0),1),"")</f>
        <v/>
      </c>
      <c r="M13" s="44"/>
      <c r="O13" s="31"/>
    </row>
    <row r="14" spans="1:15" ht="14.7" customHeight="1">
      <c r="A14" s="44" t="str">
        <f t="shared" si="0"/>
        <v/>
      </c>
      <c r="B14" s="44" t="str" cm="1">
        <f t="array" ref="B14">IFERROR(INDEX(ROSTER!$B$24:$B$150,MATCH(1,INDEX(($B$8=ROSTER!AA$24:AA$150)*(COUNTIFS(B$8:B13,ROSTER!$B$24:$B$150)=0),0,1),0),1),"")</f>
        <v/>
      </c>
      <c r="C14" s="44" t="str">
        <f>IFERROR(INDEX(ROSTER!$C$24:$C$150,MATCH($B14,ROSTER!$B$24:$B$150,0),1),"")</f>
        <v/>
      </c>
      <c r="D14" s="44" t="str">
        <f>IFERROR(INDEX(ROSTER!$AK$23:$AK$134,MATCH($B14,ROSTER!$B$23:$B$150,0),1),"")</f>
        <v/>
      </c>
      <c r="E14" s="44" t="str">
        <f>IFERROR(INDEX(ROSTER!$AL$23:$AL$134,MATCH($B14,ROSTER!$B$23:$B$150,0),1),"")</f>
        <v/>
      </c>
      <c r="F14" s="332" t="s">
        <v>261</v>
      </c>
      <c r="G14" s="55"/>
      <c r="H14" s="45" t="str">
        <f t="shared" ref="H14:H15" si="1">IF(I14="","",ROW(A6))</f>
        <v/>
      </c>
      <c r="I14" s="45" t="str" cm="1">
        <f t="array" ref="I14">IFERROR(INDEX(ROSTER!$B$24:$B$150,MATCH(1,INDEX(($I$8=ROSTER!AA$24:AA$150)*(COUNTIFS(I$8:I13,ROSTER!$B$24:$B$150)=0),0,1),0),1),"")</f>
        <v/>
      </c>
      <c r="J14" s="45" t="str">
        <f>IFERROR(INDEX(ROSTER!$C$24:$C$150,MATCH($I14,ROSTER!$B$24:$B$150,0),1),"")</f>
        <v/>
      </c>
      <c r="K14" s="45" t="str">
        <f>IFERROR(INDEX(ROSTER!$AK$23:$AK$134,MATCH($I14,ROSTER!$B$23:$B$150,0),1),"")</f>
        <v/>
      </c>
      <c r="L14" s="45" t="str">
        <f>IFERROR(INDEX(ROSTER!$AL$23:$AL$134,MATCH($I14,ROSTER!$B$23:$B$150,0),1),"")</f>
        <v/>
      </c>
      <c r="M14" s="44" t="s">
        <v>309</v>
      </c>
      <c r="O14" s="31"/>
    </row>
    <row r="15" spans="1:15" ht="14.7" customHeight="1">
      <c r="A15" s="44" t="str">
        <f t="shared" ref="A15:A20" si="2">IF(B15="","",ROW(A7))</f>
        <v/>
      </c>
      <c r="B15" s="44" t="str" cm="1">
        <f t="array" ref="B15">IFERROR(INDEX(ROSTER!$B$24:$B$150,MATCH(1,INDEX(($B$8=ROSTER!AA$24:AA$150)*(COUNTIFS(B$8:B14,ROSTER!$B$24:$B$150)=0),0,1),0),1),"")</f>
        <v/>
      </c>
      <c r="C15" s="44" t="str">
        <f>IFERROR(INDEX(ROSTER!$C$24:$C$150,MATCH($B15,ROSTER!$B$24:$B$150,0),1),"")</f>
        <v/>
      </c>
      <c r="D15" s="44" t="str">
        <f>IFERROR(INDEX(ROSTER!$AK$23:$AK$134,MATCH($B15,ROSTER!$B$23:$B$150,0),1),"")</f>
        <v/>
      </c>
      <c r="E15" s="44" t="str">
        <f>IFERROR(INDEX(ROSTER!$AL$23:$AL$134,MATCH($B15,ROSTER!$B$23:$B$150,0),1),"")</f>
        <v/>
      </c>
      <c r="F15" s="44" t="s">
        <v>309</v>
      </c>
      <c r="G15" s="55"/>
      <c r="H15" s="45" t="str">
        <f t="shared" si="1"/>
        <v/>
      </c>
      <c r="I15" s="45" t="str" cm="1">
        <f t="array" ref="I15">IFERROR(INDEX(ROSTER!$B$24:$B$150,MATCH(1,INDEX(($I$8=ROSTER!AA$24:AA$150)*(COUNTIFS(I$8:I14,ROSTER!$B$24:$B$150)=0),0,1),0),1),"")</f>
        <v/>
      </c>
      <c r="J15" s="45" t="str">
        <f>IFERROR(INDEX(ROSTER!$C$24:$C$150,MATCH($I15,ROSTER!$B$24:$B$150,0),1),"")</f>
        <v/>
      </c>
      <c r="K15" s="45" t="str">
        <f>IFERROR(INDEX(ROSTER!$AK$23:$AK$134,MATCH($I15,ROSTER!$B$23:$B$150,0),1),"")</f>
        <v/>
      </c>
      <c r="L15" s="45" t="str">
        <f>IFERROR(INDEX(ROSTER!$AL$23:$AL$134,MATCH($I15,ROSTER!$B$23:$B$150,0),1),"")</f>
        <v/>
      </c>
      <c r="M15" s="44" t="s">
        <v>309</v>
      </c>
      <c r="O15" s="31"/>
    </row>
    <row r="16" spans="1:15" ht="14.7" customHeight="1">
      <c r="A16" s="44" t="str">
        <f t="shared" si="2"/>
        <v/>
      </c>
      <c r="B16" s="44" t="str" cm="1">
        <f t="array" ref="B16">IFERROR(INDEX(ROSTER!$B$24:$B$150,MATCH(1,INDEX(($B$8=ROSTER!AA$24:AA$150)*(COUNTIFS(B$8:B15,ROSTER!$B$24:$B$150)=0),0,1),0),1),"")</f>
        <v/>
      </c>
      <c r="C16" s="44" t="str">
        <f>IFERROR(INDEX(ROSTER!$C$24:$C$150,MATCH($B16,ROSTER!$B$24:$B$150,0),1),"")</f>
        <v/>
      </c>
      <c r="D16" s="44" t="str">
        <f>IFERROR(INDEX(ROSTER!$AK$23:$AK$134,MATCH($B16,ROSTER!$B$23:$B$150,0),1),"")</f>
        <v/>
      </c>
      <c r="E16" s="44" t="str">
        <f>IFERROR(INDEX(ROSTER!$AL$23:$AL$134,MATCH($B16,ROSTER!$B$23:$B$150,0),1),"")</f>
        <v/>
      </c>
      <c r="F16" s="44"/>
      <c r="G16" s="55"/>
      <c r="H16" s="45" t="str">
        <f>IF(I16="","",ROW(A9))</f>
        <v/>
      </c>
      <c r="I16" s="45" t="str" cm="1">
        <f t="array" ref="I16">IFERROR(INDEX(ROSTER!$B$24:$B$150,MATCH(1,INDEX(($I$8=ROSTER!AA$24:AA$150)*(COUNTIFS(I$8:I15,ROSTER!$B$24:$B$150)=0),0,1),0),1),"")</f>
        <v/>
      </c>
      <c r="J16" s="45" t="str">
        <f>IFERROR(INDEX(ROSTER!$C$24:$C$150,MATCH($I16,ROSTER!$B$24:$B$150,0),1),"")</f>
        <v/>
      </c>
      <c r="K16" s="45" t="str">
        <f>IFERROR(INDEX(ROSTER!$AK$23:$AK$134,MATCH($I16,ROSTER!$B$23:$B$150,0),1),"")</f>
        <v/>
      </c>
      <c r="L16" s="45" t="str">
        <f>IFERROR(INDEX(ROSTER!$AL$23:$AL$134,MATCH($I16,ROSTER!$B$23:$B$150,0),1),"")</f>
        <v/>
      </c>
      <c r="M16" s="45"/>
      <c r="O16" s="31"/>
    </row>
    <row r="17" spans="1:15" ht="14.7" customHeight="1">
      <c r="A17" s="44" t="str">
        <f t="shared" si="2"/>
        <v/>
      </c>
      <c r="B17" s="44" t="str" cm="1">
        <f t="array" ref="B17">IFERROR(INDEX(ROSTER!$B$24:$B$150,MATCH(1,INDEX(($B$8=ROSTER!AA$24:AA$150)*(COUNTIFS(B$8:B16,ROSTER!$B$24:$B$150)=0),0,1),0),1),"")</f>
        <v/>
      </c>
      <c r="C17" s="44" t="str">
        <f>IFERROR(INDEX(ROSTER!$C$24:$C$150,MATCH($B17,ROSTER!$B$24:$B$150,0),1),"")</f>
        <v/>
      </c>
      <c r="D17" s="44" t="str">
        <f>IFERROR(INDEX(ROSTER!$AK$23:$AK$134,MATCH($B17,ROSTER!$B$23:$B$150,0),1),"")</f>
        <v/>
      </c>
      <c r="E17" s="44" t="str">
        <f>IFERROR(INDEX(ROSTER!$AL$23:$AL$134,MATCH($B17,ROSTER!$B$23:$B$150,0),1),"")</f>
        <v/>
      </c>
      <c r="F17" s="44" t="s">
        <v>309</v>
      </c>
      <c r="G17" s="55"/>
      <c r="H17" s="45"/>
      <c r="I17" s="407"/>
      <c r="J17" s="407"/>
      <c r="K17" s="45"/>
      <c r="L17" s="45"/>
      <c r="M17" s="45"/>
      <c r="O17" s="31" t="s">
        <v>273</v>
      </c>
    </row>
    <row r="18" spans="1:15" ht="14.7" customHeight="1">
      <c r="A18" s="44" t="str">
        <f t="shared" si="2"/>
        <v/>
      </c>
      <c r="B18" s="44" t="str" cm="1">
        <f t="array" ref="B18">IFERROR(INDEX(ROSTER!$B$24:$B$150,MATCH(1,INDEX(($B$8=ROSTER!AA$24:AA$150)*(COUNTIFS(B$8:B17,ROSTER!$B$24:$B$150)=0),0,1),0),1),"")</f>
        <v/>
      </c>
      <c r="C18" s="44" t="str">
        <f>IFERROR(INDEX(ROSTER!$C$24:$C$150,MATCH($B18,ROSTER!$B$24:$B$150,0),1),"")</f>
        <v/>
      </c>
      <c r="D18" s="44" t="str">
        <f>IFERROR(INDEX(ROSTER!$AK$23:$AK$134,MATCH($B18,ROSTER!$B$23:$B$150,0),1),"")</f>
        <v/>
      </c>
      <c r="E18" s="44" t="str">
        <f>IFERROR(INDEX(ROSTER!$AL$23:$AL$134,MATCH($B18,ROSTER!$B$23:$B$150,0),1),"")</f>
        <v/>
      </c>
      <c r="F18" s="44"/>
      <c r="G18" s="55"/>
      <c r="H18" s="45"/>
      <c r="I18" s="45"/>
      <c r="J18" s="45"/>
      <c r="K18" s="45"/>
      <c r="L18" s="45"/>
      <c r="M18" s="45"/>
      <c r="O18" s="31"/>
    </row>
    <row r="19" spans="1:15" ht="14.7" customHeight="1">
      <c r="A19" s="44" t="str">
        <f t="shared" si="2"/>
        <v/>
      </c>
      <c r="B19" s="44" t="str" cm="1">
        <f t="array" ref="B19">IFERROR(INDEX(ROSTER!$B$24:$B$150,MATCH(1,INDEX(($B$8=ROSTER!AA$24:AA$150)*(COUNTIFS(B$8:B18,ROSTER!$B$24:$B$150)=0),0,1),0),1),"")</f>
        <v/>
      </c>
      <c r="C19" s="44" t="str">
        <f>IFERROR(INDEX(ROSTER!$C$24:$C$150,MATCH($B19,ROSTER!$B$24:$B$150,0),1),"")</f>
        <v/>
      </c>
      <c r="D19" s="44" t="str">
        <f>IFERROR(INDEX(ROSTER!$AK$23:$AK$134,MATCH($B19,ROSTER!$B$23:$B$150,0),1),"")</f>
        <v/>
      </c>
      <c r="E19" s="44" t="str">
        <f>IFERROR(INDEX(ROSTER!$AL$23:$AL$134,MATCH($B19,ROSTER!$B$23:$B$150,0),1),"")</f>
        <v/>
      </c>
      <c r="G19" s="55"/>
      <c r="H19" s="45"/>
      <c r="I19" s="45"/>
      <c r="J19" s="45"/>
      <c r="K19" s="45"/>
      <c r="L19" s="45"/>
      <c r="M19" s="45"/>
      <c r="O19" s="31"/>
    </row>
    <row r="20" spans="1:15" ht="14.7" customHeight="1">
      <c r="A20" s="44" t="str">
        <f t="shared" si="2"/>
        <v/>
      </c>
      <c r="B20" s="44" t="str" cm="1">
        <f t="array" ref="B20">IFERROR(INDEX(ROSTER!$B$24:$B$150,MATCH(1,INDEX(($B$8=ROSTER!AA$24:AA$150)*(COUNTIFS(B$8:B19,ROSTER!$B$24:$B$150)=0),0,1),0),1),"")</f>
        <v/>
      </c>
      <c r="C20" s="44" t="str">
        <f>IFERROR(INDEX(ROSTER!$C$24:$C$150,MATCH($B20,ROSTER!$B$24:$B$150,0),1),"")</f>
        <v/>
      </c>
      <c r="D20" s="44" t="str">
        <f>IFERROR(INDEX(ROSTER!$AK$23:$AK$134,MATCH($B20,ROSTER!$B$23:$B$150,0),1),"")</f>
        <v/>
      </c>
      <c r="E20" s="44" t="str">
        <f>IFERROR(INDEX(ROSTER!$AL$23:$AL$134,MATCH($B20,ROSTER!$B$23:$B$150,0),1),"")</f>
        <v/>
      </c>
      <c r="F20" s="332" t="s">
        <v>261</v>
      </c>
      <c r="G20" s="55"/>
      <c r="H20" s="45"/>
      <c r="I20" s="45"/>
      <c r="J20" s="45"/>
      <c r="K20" s="45"/>
      <c r="L20" s="45"/>
      <c r="M20" s="44"/>
      <c r="O20" s="31"/>
    </row>
    <row r="21" spans="1:15" ht="14.7" customHeight="1">
      <c r="A21" s="44" t="str">
        <f t="shared" ref="A21:A22" si="3">IF(B21="","",ROW(A13))</f>
        <v/>
      </c>
      <c r="B21" s="44" t="str" cm="1">
        <f t="array" ref="B21">IFERROR(INDEX(ROSTER!$B$24:$B$150,MATCH(1,INDEX(($B$8=ROSTER!AA$24:AA$150)*(COUNTIFS(B$8:B20,ROSTER!$B$24:$B$150)=0),0,1),0),1),"")</f>
        <v/>
      </c>
      <c r="C21" s="44" t="str">
        <f>IFERROR(INDEX(ROSTER!$C$24:$C$150,MATCH($B21,ROSTER!$B$24:$B$150,0),1),"")</f>
        <v/>
      </c>
      <c r="D21" s="44" t="str">
        <f>IFERROR(INDEX(ROSTER!$AK$23:$AK$134,MATCH($B21,ROSTER!$B$23:$B$150,0),1),"")</f>
        <v/>
      </c>
      <c r="E21" s="44" t="str">
        <f>IFERROR(INDEX(ROSTER!$AL$23:$AL$134,MATCH($B21,ROSTER!$B$23:$B$150,0),1),"")</f>
        <v/>
      </c>
      <c r="G21" s="55"/>
      <c r="H21" s="45"/>
      <c r="I21" s="45"/>
      <c r="J21" s="45"/>
      <c r="K21" s="45"/>
      <c r="L21" s="45"/>
      <c r="M21" s="44"/>
      <c r="O21" s="31"/>
    </row>
    <row r="22" spans="1:15" ht="14.7" customHeight="1">
      <c r="A22" s="44" t="str">
        <f t="shared" si="3"/>
        <v/>
      </c>
      <c r="B22" s="44" t="str" cm="1">
        <f t="array" ref="B22">IFERROR(INDEX(ROSTER!$B$24:$B$150,MATCH(1,INDEX(($B$8=ROSTER!AA$24:AA$150)*(COUNTIFS(B$8:B21,ROSTER!$B$24:$B$150)=0),0,1),0),1),"")</f>
        <v/>
      </c>
      <c r="C22" s="44" t="str">
        <f>IFERROR(INDEX(ROSTER!$C$24:$C$150,MATCH($B22,ROSTER!$B$24:$B$150,0),1),"")</f>
        <v/>
      </c>
      <c r="D22" s="44" t="str">
        <f>IFERROR(INDEX(ROSTER!$AK$23:$AK$134,MATCH($B22,ROSTER!$B$23:$B$150,0),1),"")</f>
        <v/>
      </c>
      <c r="E22" s="44" t="str">
        <f>IFERROR(INDEX(ROSTER!$AL$23:$AL$134,MATCH($B22,ROSTER!$B$23:$B$150,0),1),"")</f>
        <v/>
      </c>
      <c r="G22" s="55"/>
      <c r="H22" s="45"/>
      <c r="I22" s="45"/>
      <c r="J22" s="45"/>
      <c r="K22" s="45"/>
      <c r="L22" s="45"/>
      <c r="M22" s="44"/>
      <c r="O22" s="31"/>
    </row>
    <row r="23" spans="1:15" ht="14.7" customHeight="1">
      <c r="A23" s="44"/>
      <c r="B23" s="396" t="str">
        <f>$B$3&amp;"-AVI"</f>
        <v>HL8082-AVI</v>
      </c>
      <c r="C23" s="396"/>
      <c r="D23" s="44" t="str">
        <f>IFERROR(INDEX(ROSTER!$AK$23:$AK$134,MATCH($B23,ROSTER!$B$23:$B$150,0),1),"")</f>
        <v/>
      </c>
      <c r="E23" s="44" t="str">
        <f>IFERROR(INDEX(ROSTER!$AL$23:$AL$134,MATCH($B23,ROSTER!$B$23:$B$150,0),1),"")</f>
        <v/>
      </c>
      <c r="F23" s="44"/>
      <c r="G23" s="55"/>
      <c r="H23" s="45"/>
      <c r="I23" s="45"/>
      <c r="J23" s="45"/>
      <c r="K23" s="45"/>
      <c r="L23" s="45"/>
      <c r="M23" s="44"/>
      <c r="O23" s="31"/>
    </row>
    <row r="24" spans="1:15" ht="14.7" customHeight="1">
      <c r="A24" s="44" t="str">
        <f>IF(B24="","",ROW(A1))</f>
        <v/>
      </c>
      <c r="B24" s="44" t="str" cm="1">
        <f t="array" ref="B24">IFERROR(INDEX(ROSTER!$B$24:$B$150,MATCH(1,INDEX(($B$23=ROSTER!AA$24:AA$150)*(COUNTIFS(B$8:B23,ROSTER!$B$24:$B$150)=0),0,1),0),1),"")</f>
        <v/>
      </c>
      <c r="C24" s="44" t="str">
        <f>IFERROR(INDEX(ROSTER!$C$24:$C$150,MATCH($B24,ROSTER!$B$24:$B$150,0),1),"")</f>
        <v/>
      </c>
      <c r="D24" s="44" t="str">
        <f>IFERROR(INDEX(ROSTER!$AK$23:$AK$134,MATCH($B24,ROSTER!$B$23:$B$150,0),1),"")</f>
        <v/>
      </c>
      <c r="E24" s="44" t="str">
        <f>IFERROR(INDEX(ROSTER!$AL$23:$AL$134,MATCH($B24,ROSTER!$B$23:$B$150,0),1),"")</f>
        <v/>
      </c>
      <c r="F24" s="377" t="s">
        <v>259</v>
      </c>
      <c r="G24" s="55"/>
      <c r="H24" s="45"/>
      <c r="I24" s="45"/>
      <c r="J24" s="45"/>
      <c r="K24" s="45"/>
      <c r="L24" s="45"/>
      <c r="M24" s="44"/>
      <c r="O24" s="31"/>
    </row>
    <row r="25" spans="1:15" ht="14.7" customHeight="1">
      <c r="A25" s="44" t="str">
        <f>IF(B25="","",ROW(A2))</f>
        <v/>
      </c>
      <c r="B25" s="44" t="str" cm="1">
        <f t="array" ref="B25">IFERROR(INDEX(ROSTER!$B$24:$B$150,MATCH(1,INDEX(($B$23=ROSTER!AA$24:AA$150)*(COUNTIFS(B$8:B24,ROSTER!$B$24:$B$150)=0),0,1),0),1),"")</f>
        <v/>
      </c>
      <c r="C25" s="44" t="str">
        <f>IFERROR(INDEX(ROSTER!$C$24:$C$150,MATCH($B25,ROSTER!$B$24:$B$150,0),1),"")</f>
        <v/>
      </c>
      <c r="D25" s="44" t="str">
        <f>IFERROR(INDEX(ROSTER!$AK$23:$AK$134,MATCH($B25,ROSTER!$B$23:$B$150,0),1),"")</f>
        <v/>
      </c>
      <c r="E25" s="44" t="str">
        <f>IFERROR(INDEX(ROSTER!$AL$23:$AL$134,MATCH($B25,ROSTER!$B$23:$B$150,0),1),"")</f>
        <v/>
      </c>
      <c r="F25" s="45"/>
      <c r="G25" s="55"/>
      <c r="H25" s="45"/>
      <c r="I25" s="45"/>
      <c r="J25" s="45"/>
      <c r="K25" s="45"/>
      <c r="L25" s="45"/>
      <c r="M25" s="45"/>
      <c r="O25" s="31" t="s">
        <v>259</v>
      </c>
    </row>
    <row r="26" spans="1:15" ht="14.7" customHeight="1">
      <c r="A26" s="44" t="str">
        <f>IF(B26="","",ROW(A3))</f>
        <v/>
      </c>
      <c r="B26" s="44" t="str" cm="1">
        <f t="array" ref="B26">IFERROR(INDEX(ROSTER!$B$24:$B$150,MATCH(1,INDEX(($B$23=ROSTER!AA$24:AA$150)*(COUNTIFS(B$8:B25,ROSTER!$B$24:$B$150)=0),0,1),0),1),"")</f>
        <v/>
      </c>
      <c r="C26" s="44" t="str">
        <f>IFERROR(INDEX(ROSTER!$C$24:$C$150,MATCH($B26,ROSTER!$B$24:$B$150,0),1),"")</f>
        <v/>
      </c>
      <c r="D26" s="44" t="str">
        <f>IFERROR(INDEX(ROSTER!$AK$23:$AK$134,MATCH($B26,ROSTER!$B$23:$B$150,0),1),"")</f>
        <v/>
      </c>
      <c r="E26" s="44" t="str">
        <f>IFERROR(INDEX(ROSTER!$AL$23:$AL$134,MATCH($B26,ROSTER!$B$23:$B$150,0),1),"")</f>
        <v/>
      </c>
      <c r="F26" s="367" t="s">
        <v>309</v>
      </c>
      <c r="G26" s="55"/>
      <c r="H26" s="45"/>
      <c r="I26" s="45"/>
      <c r="J26" s="45"/>
      <c r="K26" s="45"/>
      <c r="L26" s="45"/>
      <c r="M26" s="42"/>
      <c r="O26" s="31"/>
    </row>
    <row r="27" spans="1:15" ht="14.7" customHeight="1">
      <c r="A27" s="44" t="str">
        <f>IF(B27="","",ROW(A4))</f>
        <v/>
      </c>
      <c r="B27" s="44" t="str" cm="1">
        <f t="array" ref="B27">IFERROR(INDEX(ROSTER!$B$24:$B$150,MATCH(1,INDEX(($B$23=ROSTER!AA$24:AA$150)*(COUNTIFS(B$8:B26,ROSTER!$B$24:$B$150)=0),0,1),0),1),"")</f>
        <v/>
      </c>
      <c r="C27" s="44" t="str">
        <f>IFERROR(INDEX(ROSTER!$C$24:$C$150,MATCH($B27,ROSTER!$B$24:$B$150,0),1),"")</f>
        <v/>
      </c>
      <c r="D27" s="44" t="str">
        <f>IFERROR(INDEX(ROSTER!$AK$23:$AK$134,MATCH($B27,ROSTER!$B$23:$B$150,0),1),"")</f>
        <v/>
      </c>
      <c r="E27" s="44" t="str">
        <f>IFERROR(INDEX(ROSTER!$AL$23:$AL$134,MATCH($B27,ROSTER!$B$23:$B$150,0),1),"")</f>
        <v/>
      </c>
      <c r="F27" s="332" t="s">
        <v>261</v>
      </c>
      <c r="G27" s="55"/>
      <c r="H27" s="45"/>
      <c r="I27" s="45"/>
      <c r="J27" s="45"/>
      <c r="K27" s="45"/>
      <c r="L27" s="45"/>
      <c r="M27" s="45"/>
      <c r="O27" s="31"/>
    </row>
    <row r="28" spans="1:15" ht="14.7" customHeight="1">
      <c r="A28" s="332" t="str">
        <f>IF(B28="","",ROW(A5))</f>
        <v/>
      </c>
      <c r="B28" s="332" t="str" cm="1">
        <f t="array" ref="B28">IFERROR(INDEX(ROSTER!$B$24:$B$150,MATCH(1,INDEX(($B$23=ROSTER!AA$24:AA$150)*(COUNTIFS(B$8:B27,ROSTER!$B$24:$B$150)=0),0,1),0),1),"")</f>
        <v/>
      </c>
      <c r="C28" s="332" t="str">
        <f>IFERROR(INDEX(ROSTER!$C$24:$C$150,MATCH($B28,ROSTER!$B$24:$B$150,0),1),"")</f>
        <v/>
      </c>
      <c r="D28" s="332" t="str">
        <f>IFERROR(INDEX(ROSTER!$AK$23:$AK$134,MATCH($B28,ROSTER!$B$23:$B$150,0),1),"")</f>
        <v/>
      </c>
      <c r="E28" s="332" t="str">
        <f>IFERROR(INDEX(ROSTER!$AL$23:$AL$134,MATCH($B28,ROSTER!$B$23:$B$150,0),1),"")</f>
        <v/>
      </c>
      <c r="F28" s="77"/>
      <c r="G28" s="55"/>
      <c r="H28" s="45"/>
      <c r="I28" s="45"/>
      <c r="J28" s="45"/>
      <c r="K28" s="45"/>
      <c r="L28" s="45"/>
      <c r="M28" s="34"/>
      <c r="O28" s="31"/>
    </row>
    <row r="29" spans="1:15" ht="14.7" customHeight="1">
      <c r="A29" s="332" t="str">
        <f t="shared" ref="A29:A30" si="4">IF(B29="","",ROW(A6))</f>
        <v/>
      </c>
      <c r="B29" s="332" t="str" cm="1">
        <f t="array" ref="B29">IFERROR(INDEX(ROSTER!$B$24:$B$150,MATCH(1,INDEX(($B$23=ROSTER!AA$24:AA$150)*(COUNTIFS(B$8:B28,ROSTER!$B$24:$B$150)=0),0,1),0),1),"")</f>
        <v/>
      </c>
      <c r="C29" s="332" t="str">
        <f>IFERROR(INDEX(ROSTER!$C$24:$C$150,MATCH($B29,ROSTER!$B$24:$B$150,0),1),"")</f>
        <v/>
      </c>
      <c r="D29" s="332" t="str">
        <f>IFERROR(INDEX(ROSTER!$AK$23:$AK$134,MATCH($B29,ROSTER!$B$23:$B$150,0),1),"")</f>
        <v/>
      </c>
      <c r="E29" s="332" t="str">
        <f>IFERROR(INDEX(ROSTER!$AL$23:$AL$134,MATCH($B29,ROSTER!$B$23:$B$150,0),1),"")</f>
        <v/>
      </c>
      <c r="F29" s="77" t="s">
        <v>278</v>
      </c>
      <c r="G29" s="55"/>
      <c r="H29" s="45"/>
      <c r="I29" s="45"/>
      <c r="J29" s="45"/>
      <c r="K29" s="45"/>
      <c r="L29" s="45"/>
      <c r="M29" s="45"/>
      <c r="O29" s="31"/>
    </row>
    <row r="30" spans="1:15" ht="14.7" customHeight="1">
      <c r="A30" s="332" t="str">
        <f t="shared" si="4"/>
        <v/>
      </c>
      <c r="B30" s="332" t="str" cm="1">
        <f t="array" ref="B30">IFERROR(INDEX(ROSTER!$B$24:$B$150,MATCH(1,INDEX(($B$23=ROSTER!AA$24:AA$150)*(COUNTIFS(B$8:B29,ROSTER!$B$24:$B$150)=0),0,1),0),1),"")</f>
        <v/>
      </c>
      <c r="C30" s="332" t="str">
        <f>IFERROR(INDEX(ROSTER!$C$24:$C$150,MATCH($B30,ROSTER!$B$24:$B$150,0),1),"")</f>
        <v/>
      </c>
      <c r="D30" s="332" t="str">
        <f>IFERROR(INDEX(ROSTER!$AK$23:$AK$134,MATCH($B30,ROSTER!$B$23:$B$150,0),1),"")</f>
        <v/>
      </c>
      <c r="E30" s="332" t="str">
        <f>IFERROR(INDEX(ROSTER!$AL$23:$AL$134,MATCH($B30,ROSTER!$B$23:$B$150,0),1),"")</f>
        <v/>
      </c>
      <c r="F30" s="331"/>
      <c r="G30" s="55"/>
      <c r="H30" s="45"/>
      <c r="I30" s="45"/>
      <c r="J30" s="45"/>
      <c r="K30" s="45"/>
      <c r="L30" s="45"/>
      <c r="M30" s="45"/>
      <c r="O30" s="31"/>
    </row>
    <row r="31" spans="1:15" ht="14.7" customHeight="1">
      <c r="A31" s="227"/>
      <c r="B31" s="227"/>
      <c r="C31" s="227"/>
      <c r="D31" s="227"/>
      <c r="E31" s="331"/>
      <c r="F31" s="331"/>
      <c r="G31" s="55"/>
      <c r="H31" s="45"/>
      <c r="I31" s="45"/>
      <c r="J31" s="45"/>
      <c r="K31" s="45"/>
      <c r="L31" s="45"/>
      <c r="M31" s="44"/>
      <c r="O31" s="31"/>
    </row>
    <row r="32" spans="1:15" ht="14.7" customHeight="1">
      <c r="A32" s="44"/>
      <c r="B32" s="44"/>
      <c r="C32" s="44"/>
      <c r="D32" s="44"/>
      <c r="E32" s="44"/>
      <c r="F32" s="43"/>
      <c r="G32" s="55"/>
      <c r="H32" s="45"/>
      <c r="I32" s="45"/>
      <c r="J32" s="45"/>
      <c r="K32" s="45"/>
      <c r="L32" s="45"/>
      <c r="M32" s="44"/>
    </row>
    <row r="33" spans="1:13" ht="14.7" customHeight="1">
      <c r="A33" s="44" t="str">
        <f t="shared" ref="A33" si="5">IF(B33="","",ROW(A14))</f>
        <v/>
      </c>
      <c r="B33" s="44" t="str" cm="1">
        <f t="array" ref="B33">IFERROR(INDEX(ROSTER!$B$24:$B$150,MATCH(1,INDEX(($B$23=ROSTER!AA$24:AA$150)*(COUNTIFS(B$8:B32,ROSTER!$B$24:$B$150)=0),0,1),0),1),"")</f>
        <v/>
      </c>
      <c r="C33" s="44" t="str">
        <f>IFERROR(INDEX(ROSTER!$C$24:$C$150,MATCH($B33,ROSTER!$B$24:$B$150,0),1),"")</f>
        <v/>
      </c>
      <c r="D33" s="44" t="str">
        <f>IFERROR(INDEX(ROSTER!$AK$23:$AK$134,MATCH($B33,ROSTER!$B$23:$B$150,0),1),"")</f>
        <v/>
      </c>
      <c r="E33" s="44" t="str">
        <f>IFERROR(INDEX(ROSTER!$AL$23:$AL$134,MATCH($B33,ROSTER!$B$23:$B$150,0),1),"")</f>
        <v/>
      </c>
      <c r="F33" s="44"/>
      <c r="G33" s="55"/>
      <c r="H33" s="45"/>
      <c r="I33" s="45"/>
      <c r="J33" s="45"/>
      <c r="K33" s="45"/>
      <c r="L33" s="45"/>
      <c r="M33" s="44"/>
    </row>
    <row r="34" spans="1:13" ht="14.7" customHeight="1">
      <c r="E34" s="1"/>
      <c r="F34" s="1"/>
    </row>
    <row r="35" spans="1:13" ht="14.7" customHeight="1">
      <c r="E35" s="1"/>
      <c r="F35" s="1"/>
    </row>
    <row r="36" spans="1:13" ht="14.7" customHeight="1">
      <c r="E36" s="1"/>
      <c r="F36" s="1"/>
    </row>
    <row r="37" spans="1:13" ht="14.7" customHeight="1">
      <c r="E37" s="1"/>
      <c r="F37" s="1"/>
    </row>
    <row r="38" spans="1:13" ht="14.7" customHeight="1">
      <c r="E38" s="1"/>
      <c r="F38" s="1"/>
    </row>
    <row r="39" spans="1:13" ht="14.7" customHeight="1">
      <c r="E39" s="1"/>
      <c r="F39" s="1"/>
    </row>
    <row r="40" spans="1:13" ht="14.7" customHeight="1">
      <c r="E40" s="1"/>
      <c r="F40" s="1"/>
    </row>
    <row r="41" spans="1:13" ht="14.4">
      <c r="E41" s="1"/>
      <c r="F41" s="1"/>
    </row>
    <row r="42" spans="1:13" ht="14.4">
      <c r="E42" s="1"/>
      <c r="F42" s="1"/>
    </row>
    <row r="43" spans="1:13" ht="14.4">
      <c r="E43" s="1"/>
      <c r="F43" s="1"/>
    </row>
    <row r="44" spans="1:13" ht="14.4">
      <c r="E44" s="1"/>
      <c r="F44" s="1"/>
    </row>
    <row r="45" spans="1:13" ht="14.4">
      <c r="E45" s="1"/>
      <c r="F45" s="1"/>
    </row>
    <row r="46" spans="1:13" ht="14.4">
      <c r="F46" s="1"/>
    </row>
    <row r="47" spans="1:13" ht="14.4">
      <c r="E47" s="1"/>
      <c r="F47" s="1"/>
    </row>
    <row r="48" spans="1:13" ht="27" customHeight="1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G86" s="35"/>
    </row>
    <row r="87" spans="5:7" ht="14.4">
      <c r="E87" s="1"/>
      <c r="G87" s="35"/>
    </row>
    <row r="88" spans="5:7" ht="14.4">
      <c r="E88" s="1"/>
      <c r="G88" s="35"/>
    </row>
    <row r="89" spans="5:7" ht="14.4">
      <c r="E89" s="1"/>
      <c r="G89" s="35"/>
    </row>
    <row r="90" spans="5:7" ht="14.4">
      <c r="E90" s="1"/>
      <c r="G90" s="36"/>
    </row>
    <row r="91" spans="5:7" ht="14.4">
      <c r="E91" s="1"/>
      <c r="G91" s="36"/>
    </row>
    <row r="92" spans="5:7" ht="14.4">
      <c r="E92" s="1"/>
      <c r="G92" s="36"/>
    </row>
    <row r="93" spans="5:7" ht="14.4">
      <c r="E93" s="1"/>
      <c r="G93" s="36"/>
    </row>
    <row r="94" spans="5:7" ht="14.4">
      <c r="E94" s="1"/>
      <c r="G94" s="36"/>
    </row>
  </sheetData>
  <protectedRanges>
    <protectedRange sqref="F8 M8" name="Range1_2_2_2"/>
    <protectedRange sqref="B8" name="Range1_2_2_1_1"/>
    <protectedRange sqref="I8" name="Range1_2_1_1_2"/>
  </protectedRanges>
  <mergeCells count="6">
    <mergeCell ref="A1:E1"/>
    <mergeCell ref="F1:H1"/>
    <mergeCell ref="A2:M2"/>
    <mergeCell ref="E3:F3"/>
    <mergeCell ref="B8:C8"/>
    <mergeCell ref="I8:J8"/>
  </mergeCells>
  <pageMargins left="0.7" right="0.7" top="0.75" bottom="0.75" header="0.3" footer="0.3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7">
    <tabColor rgb="FFFFFF00"/>
  </sheetPr>
  <dimension ref="A1:O94"/>
  <sheetViews>
    <sheetView zoomScale="45" zoomScaleNormal="85" workbookViewId="0">
      <selection sqref="A1:E1"/>
    </sheetView>
  </sheetViews>
  <sheetFormatPr defaultColWidth="9" defaultRowHeight="23.25" customHeight="1"/>
  <cols>
    <col min="1" max="1" width="5.33203125" style="1" customWidth="1"/>
    <col min="2" max="2" width="21.5546875" style="1" customWidth="1"/>
    <col min="3" max="3" width="21.44140625" style="1" customWidth="1"/>
    <col min="4" max="4" width="13.44140625" style="1" customWidth="1"/>
    <col min="5" max="5" width="21.44140625" style="2" customWidth="1"/>
    <col min="6" max="6" width="19.6640625" style="2" customWidth="1"/>
    <col min="7" max="7" width="1" style="1" customWidth="1"/>
    <col min="8" max="8" width="4.44140625" style="1" customWidth="1"/>
    <col min="9" max="9" width="22.33203125" style="1" customWidth="1"/>
    <col min="10" max="10" width="23.6640625" style="1" customWidth="1"/>
    <col min="11" max="11" width="15.5546875" style="1" customWidth="1"/>
    <col min="12" max="12" width="17" style="1" customWidth="1"/>
    <col min="13" max="13" width="22.33203125" style="1" customWidth="1"/>
    <col min="14" max="14" width="8.66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">
        <v>5</v>
      </c>
      <c r="C3" s="7"/>
      <c r="D3" s="8"/>
      <c r="E3" s="666">
        <f>ROSTER!AA24</f>
        <v>46166</v>
      </c>
      <c r="F3" s="666"/>
      <c r="G3" s="9"/>
      <c r="I3" s="47"/>
      <c r="J3" s="48"/>
      <c r="K3" s="49"/>
      <c r="L3" s="50"/>
    </row>
    <row r="4" spans="1:15" ht="14.7" customHeight="1">
      <c r="A4" s="51"/>
      <c r="B4" s="18" t="s">
        <v>257</v>
      </c>
      <c r="C4" s="19" t="str">
        <f>INDEX(ROSTER!$B$25:$B$150,MATCH("*FM*",ROSTER!AA$25:AA$227,0),1)</f>
        <v>Hà Quang Vinh</v>
      </c>
      <c r="D4" s="20" t="s">
        <v>258</v>
      </c>
      <c r="E4" s="34" t="str">
        <f>INDEX(ROSTER!$AL$25:$AL$211,MATCH(C4,ROSTER!$B$25:$B$150,0),1)</f>
        <v>0904298289</v>
      </c>
      <c r="F4" s="52" t="s">
        <v>474</v>
      </c>
      <c r="G4" s="53"/>
      <c r="H4" s="51"/>
      <c r="M4" s="42"/>
    </row>
    <row r="5" spans="1:15" ht="14.7" customHeight="1">
      <c r="A5" s="51"/>
      <c r="B5" s="18" t="s">
        <v>262</v>
      </c>
      <c r="C5" s="19" t="str">
        <f>INDEX(ROSTER!$B$25:$B$150,MATCH("*QC*",ROSTER!AA$25:AA$227,0),1)</f>
        <v>Võ Lục Nguyên Thông</v>
      </c>
      <c r="D5" s="20" t="s">
        <v>258</v>
      </c>
      <c r="E5" s="34" t="str">
        <f>INDEX(ROSTER!$AL$25:$AL$211,MATCH(C5,ROSTER!$B$25:$B$150,0),1)</f>
        <v>0909028666</v>
      </c>
      <c r="F5" s="52"/>
      <c r="G5" s="53"/>
      <c r="H5" s="51"/>
      <c r="I5" s="18" t="s">
        <v>260</v>
      </c>
      <c r="J5" s="19" t="str">
        <f>INDEX(ROSTER!$B$25:$B$150,MATCH("*TE*",ROSTER!AA$25:AA$227,0),1)</f>
        <v>Huỳnh Tố Như</v>
      </c>
      <c r="K5" s="20" t="s">
        <v>258</v>
      </c>
      <c r="L5" s="34" t="str">
        <f>INDEX(ROSTER!$AL$25:$AL$211,MATCH(J5,ROSTER!$B$25:$B$150,0),1)</f>
        <v>0702785789</v>
      </c>
      <c r="M5" s="42"/>
    </row>
    <row r="6" spans="1:15" ht="14.7" customHeight="1">
      <c r="A6" s="23"/>
      <c r="B6" s="18" t="s">
        <v>310</v>
      </c>
      <c r="C6" s="19" t="s">
        <v>42</v>
      </c>
      <c r="D6" s="20" t="s">
        <v>258</v>
      </c>
      <c r="E6" s="34" t="str">
        <f>INDEX(ROSTER!$AL$25:$AL$211,MATCH(C6,ROSTER!$B$25:$B$150,0),1)</f>
        <v>0973339492</v>
      </c>
      <c r="F6" s="23"/>
      <c r="G6" s="54"/>
      <c r="H6" s="23"/>
      <c r="I6" s="18" t="s">
        <v>263</v>
      </c>
      <c r="J6" s="19" t="e">
        <f>INDEX(ROSTER!$B$25:$B$150,MATCH("*PPC1*",ROSTER!AA$25:AA$227,0),1)</f>
        <v>#N/A</v>
      </c>
      <c r="K6" s="20" t="s">
        <v>258</v>
      </c>
      <c r="L6" s="34" t="e">
        <f>INDEX(ROSTER!$AL$25:$AL$211,MATCH(J6,ROSTER!$B$25:$B$150,0),1)</f>
        <v>#N/A</v>
      </c>
      <c r="M6" s="23"/>
    </row>
    <row r="7" spans="1:15" ht="14.7" customHeight="1">
      <c r="A7" s="23" t="s">
        <v>264</v>
      </c>
      <c r="B7" s="23" t="s">
        <v>265</v>
      </c>
      <c r="C7" s="23" t="s">
        <v>266</v>
      </c>
      <c r="D7" s="23" t="s">
        <v>267</v>
      </c>
      <c r="E7" s="23" t="s">
        <v>268</v>
      </c>
      <c r="F7" s="23" t="s">
        <v>269</v>
      </c>
      <c r="G7" s="54"/>
      <c r="H7" s="23" t="s">
        <v>264</v>
      </c>
      <c r="I7" s="23" t="s">
        <v>265</v>
      </c>
      <c r="J7" s="23" t="s">
        <v>266</v>
      </c>
      <c r="K7" s="23" t="s">
        <v>267</v>
      </c>
      <c r="L7" s="23" t="s">
        <v>268</v>
      </c>
      <c r="M7" s="23" t="s">
        <v>269</v>
      </c>
    </row>
    <row r="8" spans="1:15" ht="14.7" customHeight="1">
      <c r="A8" s="26"/>
      <c r="B8" s="676" t="str">
        <f>$B$3&amp;"-128"</f>
        <v>A870-128</v>
      </c>
      <c r="C8" s="676"/>
      <c r="D8" s="27"/>
      <c r="E8" s="27"/>
      <c r="F8" s="28"/>
      <c r="G8" s="55"/>
      <c r="H8" s="26"/>
      <c r="I8" s="676" t="str">
        <f>$B$3&amp;"-34567"</f>
        <v>A870-34567</v>
      </c>
      <c r="J8" s="676"/>
      <c r="K8" s="30"/>
      <c r="L8" s="30"/>
      <c r="M8" s="28"/>
      <c r="O8" s="43" t="s">
        <v>261</v>
      </c>
    </row>
    <row r="9" spans="1:15" ht="14.7" customHeight="1">
      <c r="A9" s="44" t="str">
        <f t="shared" ref="A9:A14" si="0">IF(B9="","",ROW(A1))</f>
        <v/>
      </c>
      <c r="B9" s="44" t="str" cm="1">
        <f t="array" ref="B9">IFERROR(INDEX(ROSTER!$B$24:$B$150,MATCH(1,INDEX(($B$8=ROSTER!AA$24:AA$150)*(COUNTIFS(B$8:B8,ROSTER!$B$24:$B$150)=0),0,1),0),1),"")</f>
        <v/>
      </c>
      <c r="C9" s="44" t="str">
        <f>IFERROR(INDEX(ROSTER!$C$24:$C$150,MATCH($B9,ROSTER!$B$24:$B$150,0),1),"")</f>
        <v/>
      </c>
      <c r="D9" s="44" t="str">
        <f>IFERROR(INDEX(ROSTER!$AK$23:$AK$134,MATCH($B9,ROSTER!$B$23:$B$150,0),1),"")</f>
        <v/>
      </c>
      <c r="E9" s="44" t="str">
        <f>IFERROR(INDEX(ROSTER!$AL$23:$AL$134,MATCH($B9,ROSTER!$B$23:$B$150,0),1),"")</f>
        <v/>
      </c>
      <c r="F9" s="45" t="s">
        <v>278</v>
      </c>
      <c r="G9" s="55"/>
      <c r="H9" s="45" t="str">
        <f t="shared" ref="H9:H14" si="1">IF(I9="","",ROW(A1))</f>
        <v/>
      </c>
      <c r="I9" s="45" t="str" cm="1">
        <f t="array" ref="I9">IFERROR(INDEX(ROSTER!$B$24:$B$150,MATCH(1,INDEX(($I$8=ROSTER!AA$24:AA$150)*(COUNTIFS(I$8:I8,ROSTER!$B$24:$B$150)=0),0,1),0),1),"")</f>
        <v/>
      </c>
      <c r="J9" s="45" t="str">
        <f>IFERROR(INDEX(ROSTER!$C$24:$C$150,MATCH($I9,ROSTER!$B$24:$B$150,0),1),"")</f>
        <v/>
      </c>
      <c r="K9" s="45" t="str">
        <f>IFERROR(INDEX(ROSTER!$AK$23:$AK$134,MATCH($I9,ROSTER!$B$23:$B$150,0),1),"")</f>
        <v/>
      </c>
      <c r="L9" s="45" t="str">
        <f>IFERROR(INDEX(ROSTER!$AL$23:$AL$134,MATCH($I9,ROSTER!$B$23:$B$150,0),1),"")</f>
        <v/>
      </c>
      <c r="M9" s="45" t="s">
        <v>278</v>
      </c>
      <c r="O9" s="31" t="s">
        <v>270</v>
      </c>
    </row>
    <row r="10" spans="1:15" ht="14.7" customHeight="1">
      <c r="A10" s="44" t="str">
        <f t="shared" si="0"/>
        <v/>
      </c>
      <c r="B10" s="44" t="str" cm="1">
        <f t="array" ref="B10">IFERROR(INDEX(ROSTER!$B$24:$B$150,MATCH(1,INDEX(($B$8=ROSTER!AA$24:AA$150)*(COUNTIFS(B$8:B9,ROSTER!$B$24:$B$150)=0),0,1),0),1),"")</f>
        <v/>
      </c>
      <c r="C10" s="44" t="str">
        <f>IFERROR(INDEX(ROSTER!$C$24:$C$150,MATCH($B10,ROSTER!$B$24:$B$150,0),1),"")</f>
        <v/>
      </c>
      <c r="D10" s="44" t="str">
        <f>IFERROR(INDEX(ROSTER!$AK$23:$AK$134,MATCH($B10,ROSTER!$B$23:$B$150,0),1),"")</f>
        <v/>
      </c>
      <c r="E10" s="44" t="str">
        <f>IFERROR(INDEX(ROSTER!$AL$23:$AL$134,MATCH($B10,ROSTER!$B$23:$B$150,0),1),"")</f>
        <v/>
      </c>
      <c r="G10" s="55"/>
      <c r="H10" s="45" t="str">
        <f t="shared" si="1"/>
        <v/>
      </c>
      <c r="I10" s="45" t="str" cm="1">
        <f t="array" ref="I10">IFERROR(INDEX(ROSTER!$B$24:$B$150,MATCH(1,INDEX(($I$8=ROSTER!AA$24:AA$150)*(COUNTIFS(I$8:I9,ROSTER!$B$24:$B$150)=0),0,1),0),1),"")</f>
        <v/>
      </c>
      <c r="J10" s="45" t="str">
        <f>IFERROR(INDEX(ROSTER!$C$24:$C$150,MATCH($I10,ROSTER!$B$24:$B$150,0),1),"")</f>
        <v/>
      </c>
      <c r="K10" s="45" t="str">
        <f>IFERROR(INDEX(ROSTER!$AK$23:$AK$134,MATCH($I10,ROSTER!$B$23:$B$150,0),1),"")</f>
        <v/>
      </c>
      <c r="L10" s="45" t="str">
        <f>IFERROR(INDEX(ROSTER!$AL$23:$AL$134,MATCH($I10,ROSTER!$B$23:$B$150,0),1),"")</f>
        <v/>
      </c>
      <c r="M10" s="45"/>
      <c r="O10" s="31" t="s">
        <v>271</v>
      </c>
    </row>
    <row r="11" spans="1:15" ht="14.7" customHeight="1">
      <c r="A11" s="44" t="str">
        <f t="shared" si="0"/>
        <v/>
      </c>
      <c r="B11" s="44" t="str" cm="1">
        <f t="array" ref="B11">IFERROR(INDEX(ROSTER!$B$24:$B$150,MATCH(1,INDEX(($B$8=ROSTER!AA$24:AA$150)*(COUNTIFS(B$8:B10,ROSTER!$B$24:$B$150)=0),0,1),0),1),"")</f>
        <v/>
      </c>
      <c r="C11" s="44" t="str">
        <f>IFERROR(INDEX(ROSTER!$C$24:$C$150,MATCH($B11,ROSTER!$B$24:$B$150,0),1),"")</f>
        <v/>
      </c>
      <c r="D11" s="44" t="str">
        <f>IFERROR(INDEX(ROSTER!$AK$23:$AK$134,MATCH($B11,ROSTER!$B$23:$B$150,0),1),"")</f>
        <v/>
      </c>
      <c r="E11" s="44" t="str">
        <f>IFERROR(INDEX(ROSTER!$AL$23:$AL$134,MATCH($B11,ROSTER!$B$23:$B$150,0),1),"")</f>
        <v/>
      </c>
      <c r="F11" s="44"/>
      <c r="G11" s="55"/>
      <c r="H11" s="45" t="str">
        <f t="shared" si="1"/>
        <v/>
      </c>
      <c r="I11" s="45" t="str" cm="1">
        <f t="array" ref="I11">IFERROR(INDEX(ROSTER!$B$24:$B$150,MATCH(1,INDEX(($I$8=ROSTER!AA$24:AA$150)*(COUNTIFS(I$8:I10,ROSTER!$B$24:$B$150)=0),0,1),0),1),"")</f>
        <v/>
      </c>
      <c r="J11" s="45" t="str">
        <f>IFERROR(INDEX(ROSTER!$C$24:$C$150,MATCH($I11,ROSTER!$B$24:$B$150,0),1),"")</f>
        <v/>
      </c>
      <c r="K11" s="45" t="str">
        <f>IFERROR(INDEX(ROSTER!$AK$23:$AK$134,MATCH($I11,ROSTER!$B$23:$B$150,0),1),"")</f>
        <v/>
      </c>
      <c r="L11" s="45" t="str">
        <f>IFERROR(INDEX(ROSTER!$AL$23:$AL$134,MATCH($I11,ROSTER!$B$23:$B$150,0),1),"")</f>
        <v/>
      </c>
      <c r="M11" s="44"/>
      <c r="O11" s="31" t="s">
        <v>272</v>
      </c>
    </row>
    <row r="12" spans="1:15" ht="14.7" customHeight="1">
      <c r="A12" s="44" t="str">
        <f t="shared" si="0"/>
        <v/>
      </c>
      <c r="B12" s="44" t="str" cm="1">
        <f t="array" ref="B12">IFERROR(INDEX(ROSTER!$B$24:$B$150,MATCH(1,INDEX(($B$8=ROSTER!AA$24:AA$150)*(COUNTIFS(B$8:B11,ROSTER!$B$24:$B$150)=0),0,1),0),1),"")</f>
        <v/>
      </c>
      <c r="C12" s="44" t="str">
        <f>IFERROR(INDEX(ROSTER!$C$24:$C$150,MATCH($B12,ROSTER!$B$24:$B$150,0),1),"")</f>
        <v/>
      </c>
      <c r="D12" s="44" t="str">
        <f>IFERROR(INDEX(ROSTER!$AK$23:$AK$134,MATCH($B12,ROSTER!$B$23:$B$150,0),1),"")</f>
        <v/>
      </c>
      <c r="E12" s="44" t="str">
        <f>IFERROR(INDEX(ROSTER!$AL$23:$AL$134,MATCH($B12,ROSTER!$B$23:$B$150,0),1),"")</f>
        <v/>
      </c>
      <c r="F12" s="44"/>
      <c r="G12" s="55"/>
      <c r="H12" s="45" t="str">
        <f t="shared" si="1"/>
        <v/>
      </c>
      <c r="I12" s="45" t="str" cm="1">
        <f t="array" ref="I12">IFERROR(INDEX(ROSTER!$B$24:$B$150,MATCH(1,INDEX(($I$8=ROSTER!AA$24:AA$150)*(COUNTIFS(I$8:I11,ROSTER!$B$24:$B$150)=0),0,1),0),1),"")</f>
        <v/>
      </c>
      <c r="J12" s="45" t="str">
        <f>IFERROR(INDEX(ROSTER!$C$24:$C$150,MATCH($I12,ROSTER!$B$24:$B$150,0),1),"")</f>
        <v/>
      </c>
      <c r="K12" s="45" t="str">
        <f>IFERROR(INDEX(ROSTER!$AK$23:$AK$134,MATCH($I12,ROSTER!$B$23:$B$150,0),1),"")</f>
        <v/>
      </c>
      <c r="L12" s="45" t="str">
        <f>IFERROR(INDEX(ROSTER!$AL$23:$AL$134,MATCH($I12,ROSTER!$B$23:$B$150,0),1),"")</f>
        <v/>
      </c>
      <c r="M12" s="44" t="s">
        <v>261</v>
      </c>
      <c r="O12" s="31"/>
    </row>
    <row r="13" spans="1:15" ht="14.7" customHeight="1">
      <c r="A13" s="44" t="str">
        <f t="shared" si="0"/>
        <v/>
      </c>
      <c r="B13" s="44" t="str" cm="1">
        <f t="array" ref="B13">IFERROR(INDEX(ROSTER!$B$24:$B$150,MATCH(1,INDEX(($B$8=ROSTER!AA$24:AA$150)*(COUNTIFS(B$8:B12,ROSTER!$B$24:$B$150)=0),0,1),0),1),"")</f>
        <v/>
      </c>
      <c r="C13" s="44" t="str">
        <f>IFERROR(INDEX(ROSTER!$C$24:$C$150,MATCH($B13,ROSTER!$B$24:$B$150,0),1),"")</f>
        <v/>
      </c>
      <c r="D13" s="44" t="str">
        <f>IFERROR(INDEX(ROSTER!$AK$23:$AK$134,MATCH($B13,ROSTER!$B$23:$B$150,0),1),"")</f>
        <v/>
      </c>
      <c r="E13" s="44" t="str">
        <f>IFERROR(INDEX(ROSTER!$AL$23:$AL$134,MATCH($B13,ROSTER!$B$23:$B$150,0),1),"")</f>
        <v/>
      </c>
      <c r="F13" s="44" t="s">
        <v>261</v>
      </c>
      <c r="G13" s="55"/>
      <c r="H13" s="45" t="str">
        <f t="shared" si="1"/>
        <v/>
      </c>
      <c r="I13" s="45" t="str" cm="1">
        <f t="array" ref="I13">IFERROR(INDEX(ROSTER!$B$24:$B$150,MATCH(1,INDEX(($I$8=ROSTER!AA$24:AA$150)*(COUNTIFS(I$8:I12,ROSTER!$B$24:$B$150)=0),0,1),0),1),"")</f>
        <v/>
      </c>
      <c r="J13" s="45" t="str">
        <f>IFERROR(INDEX(ROSTER!$C$24:$C$150,MATCH($I13,ROSTER!$B$24:$B$150,0),1),"")</f>
        <v/>
      </c>
      <c r="K13" s="45" t="str">
        <f>IFERROR(INDEX(ROSTER!$AK$23:$AK$134,MATCH($I13,ROSTER!$B$23:$B$150,0),1),"")</f>
        <v/>
      </c>
      <c r="L13" s="45" t="str">
        <f>IFERROR(INDEX(ROSTER!$AL$23:$AL$134,MATCH($I13,ROSTER!$B$23:$B$150,0),1),"")</f>
        <v/>
      </c>
      <c r="M13" s="44" t="s">
        <v>261</v>
      </c>
      <c r="O13" s="31"/>
    </row>
    <row r="14" spans="1:15" ht="14.7" customHeight="1">
      <c r="A14" s="44" t="str">
        <f t="shared" si="0"/>
        <v/>
      </c>
      <c r="B14" s="44" t="str" cm="1">
        <f t="array" ref="B14">IFERROR(INDEX(ROSTER!$B$24:$B$150,MATCH(1,INDEX(($B$8=ROSTER!AA$24:AA$150)*(COUNTIFS(B$8:B13,ROSTER!$B$24:$B$150)=0),0,1),0),1),"")</f>
        <v/>
      </c>
      <c r="C14" s="44" t="str">
        <f>IFERROR(INDEX(ROSTER!$C$24:$C$150,MATCH($B14,ROSTER!$B$24:$B$150,0),1),"")</f>
        <v/>
      </c>
      <c r="D14" s="44" t="str">
        <f>IFERROR(INDEX(ROSTER!$AK$23:$AK$134,MATCH($B14,ROSTER!$B$23:$B$150,0),1),"")</f>
        <v/>
      </c>
      <c r="E14" s="44" t="str">
        <f>IFERROR(INDEX(ROSTER!$AL$23:$AL$134,MATCH($B14,ROSTER!$B$23:$B$150,0),1),"")</f>
        <v/>
      </c>
      <c r="F14" s="44"/>
      <c r="G14" s="55"/>
      <c r="H14" s="45" t="str">
        <f t="shared" si="1"/>
        <v/>
      </c>
      <c r="I14" s="45" t="str" cm="1">
        <f t="array" ref="I14">IFERROR(INDEX(ROSTER!$B$24:$B$150,MATCH(1,INDEX(($I$8=ROSTER!AA$24:AA$150)*(COUNTIFS(I$8:I13,ROSTER!$B$24:$B$150)=0),0,1),0),1),"")</f>
        <v/>
      </c>
      <c r="J14" s="45" t="str">
        <f>IFERROR(INDEX(ROSTER!$C$24:$C$150,MATCH($I14,ROSTER!$B$24:$B$150,0),1),"")</f>
        <v/>
      </c>
      <c r="K14" s="45" t="str">
        <f>IFERROR(INDEX(ROSTER!$AK$23:$AK$134,MATCH($I14,ROSTER!$B$23:$B$150,0),1),"")</f>
        <v/>
      </c>
      <c r="L14" s="45" t="str">
        <f>IFERROR(INDEX(ROSTER!$AL$23:$AL$134,MATCH($I14,ROSTER!$B$23:$B$150,0),1),"")</f>
        <v/>
      </c>
      <c r="M14" s="44" t="s">
        <v>309</v>
      </c>
      <c r="O14" s="31"/>
    </row>
    <row r="15" spans="1:15" ht="14.7" customHeight="1">
      <c r="A15" s="44" t="str">
        <f t="shared" ref="A15:A16" si="2">IF(B15="","",ROW(A7))</f>
        <v/>
      </c>
      <c r="B15" s="44" t="str" cm="1">
        <f t="array" ref="B15">IFERROR(INDEX(ROSTER!$B$24:$B$150,MATCH(1,INDEX(($B$8=ROSTER!AA$24:AA$150)*(COUNTIFS(B$8:B14,ROSTER!$B$24:$B$150)=0),0,1),0),1),"")</f>
        <v/>
      </c>
      <c r="C15" s="44" t="str">
        <f>IFERROR(INDEX(ROSTER!$C$24:$C$150,MATCH($B15,ROSTER!$B$24:$B$150,0),1),"")</f>
        <v/>
      </c>
      <c r="D15" s="44" t="str">
        <f>IFERROR(INDEX(ROSTER!$AK$23:$AK$134,MATCH($B15,ROSTER!$B$23:$B$150,0),1),"")</f>
        <v/>
      </c>
      <c r="E15" s="44" t="str">
        <f>IFERROR(INDEX(ROSTER!$AL$23:$AL$134,MATCH($B15,ROSTER!$B$23:$B$150,0),1),"")</f>
        <v/>
      </c>
      <c r="F15" s="44"/>
      <c r="G15" s="55"/>
      <c r="H15" s="45" t="str">
        <f t="shared" ref="H15:H18" si="3">IF(I15="","",ROW(A7))</f>
        <v/>
      </c>
      <c r="I15" s="45" t="str" cm="1">
        <f t="array" ref="I15">IFERROR(INDEX(ROSTER!$B$24:$B$150,MATCH(1,INDEX(($I$8=ROSTER!AA$24:AA$150)*(COUNTIFS(I$8:I14,ROSTER!$B$24:$B$150)=0),0,1),0),1),"")</f>
        <v/>
      </c>
      <c r="J15" s="45" t="str">
        <f>IFERROR(INDEX(ROSTER!$C$24:$C$150,MATCH($I15,ROSTER!$B$24:$B$150,0),1),"")</f>
        <v/>
      </c>
      <c r="K15" s="45" t="str">
        <f>IFERROR(INDEX(ROSTER!$AK$23:$AK$134,MATCH($I15,ROSTER!$B$23:$B$150,0),1),"")</f>
        <v/>
      </c>
      <c r="L15" s="45" t="str">
        <f>IFERROR(INDEX(ROSTER!$AL$23:$AL$134,MATCH($I15,ROSTER!$B$23:$B$150,0),1),"")</f>
        <v/>
      </c>
      <c r="M15" s="44" t="s">
        <v>309</v>
      </c>
      <c r="O15" s="31"/>
    </row>
    <row r="16" spans="1:15" ht="14.7" customHeight="1">
      <c r="A16" s="44" t="str">
        <f t="shared" si="2"/>
        <v/>
      </c>
      <c r="B16" s="44" t="str" cm="1">
        <f t="array" ref="B16">IFERROR(INDEX(ROSTER!$B$24:$B$150,MATCH(1,INDEX(($B$8=ROSTER!AA$24:AA$150)*(COUNTIFS(B$8:B15,ROSTER!$B$24:$B$150)=0),0,1),0),1),"")</f>
        <v/>
      </c>
      <c r="C16" s="44" t="str">
        <f>IFERROR(INDEX(ROSTER!$C$24:$C$150,MATCH($B16,ROSTER!$B$24:$B$150,0),1),"")</f>
        <v/>
      </c>
      <c r="D16" s="44" t="str">
        <f>IFERROR(INDEX(ROSTER!$AK$23:$AK$134,MATCH($B16,ROSTER!$B$23:$B$150,0),1),"")</f>
        <v/>
      </c>
      <c r="E16" s="44" t="str">
        <f>IFERROR(INDEX(ROSTER!$AL$23:$AL$134,MATCH($B16,ROSTER!$B$23:$B$150,0),1),"")</f>
        <v/>
      </c>
      <c r="F16" s="44" t="s">
        <v>261</v>
      </c>
      <c r="G16" s="55"/>
      <c r="H16" s="45" t="str">
        <f t="shared" si="3"/>
        <v/>
      </c>
      <c r="I16" s="45" t="str" cm="1">
        <f t="array" ref="I16">IFERROR(INDEX(ROSTER!$B$24:$B$150,MATCH(1,INDEX(($I$8=ROSTER!AA$24:AA$150)*(COUNTIFS(I$8:I15,ROSTER!$B$24:$B$150)=0),0,1),0),1),"")</f>
        <v/>
      </c>
      <c r="J16" s="45" t="str">
        <f>IFERROR(INDEX(ROSTER!$C$24:$C$150,MATCH($I16,ROSTER!$B$24:$B$150,0),1),"")</f>
        <v/>
      </c>
      <c r="K16" s="45" t="str">
        <f>IFERROR(INDEX(ROSTER!$AK$23:$AK$134,MATCH($I16,ROSTER!$B$23:$B$150,0),1),"")</f>
        <v/>
      </c>
      <c r="L16" s="45" t="str">
        <f>IFERROR(INDEX(ROSTER!$AL$23:$AL$134,MATCH($I16,ROSTER!$B$23:$B$150,0),1),"")</f>
        <v/>
      </c>
      <c r="M16" s="44"/>
      <c r="O16" s="31"/>
    </row>
    <row r="17" spans="1:15" ht="14.7" customHeight="1">
      <c r="A17" s="44" t="str">
        <f t="shared" ref="A17" si="4">IF(B17="","",ROW(A9))</f>
        <v/>
      </c>
      <c r="B17" s="44" t="str" cm="1">
        <f t="array" ref="B17">IFERROR(INDEX(ROSTER!$B$24:$B$150,MATCH(1,INDEX(($B$8=ROSTER!AA$24:AA$150)*(COUNTIFS(B$8:B16,ROSTER!$B$24:$B$150)=0),0,1),0),1),"")</f>
        <v/>
      </c>
      <c r="C17" s="44" t="str">
        <f>IFERROR(INDEX(ROSTER!$C$24:$C$150,MATCH($B17,ROSTER!$B$24:$B$150,0),1),"")</f>
        <v/>
      </c>
      <c r="D17" s="44" t="str">
        <f>IFERROR(INDEX(ROSTER!$AK$23:$AK$134,MATCH($B17,ROSTER!$B$23:$B$150,0),1),"")</f>
        <v/>
      </c>
      <c r="E17" s="44" t="str">
        <f>IFERROR(INDEX(ROSTER!$AL$23:$AL$134,MATCH($B17,ROSTER!$B$23:$B$150,0),1),"")</f>
        <v/>
      </c>
      <c r="F17" s="44" t="s">
        <v>309</v>
      </c>
      <c r="G17" s="55"/>
      <c r="H17" s="45" t="str">
        <f t="shared" si="3"/>
        <v/>
      </c>
      <c r="I17" s="45" t="str" cm="1">
        <f t="array" ref="I17">IFERROR(INDEX(ROSTER!$B$24:$B$150,MATCH(1,INDEX(($I$8=ROSTER!AA$24:AA$150)*(COUNTIFS(I$8:I16,ROSTER!$B$24:$B$150)=0),0,1),0),1),"")</f>
        <v/>
      </c>
      <c r="J17" s="45" t="str">
        <f>IFERROR(INDEX(ROSTER!$C$24:$C$150,MATCH($I17,ROSTER!$B$24:$B$150,0),1),"")</f>
        <v/>
      </c>
      <c r="K17" s="45" t="str">
        <f>IFERROR(INDEX(ROSTER!$AK$23:$AK$134,MATCH($I17,ROSTER!$B$23:$B$150,0),1),"")</f>
        <v/>
      </c>
      <c r="L17" s="45" t="str">
        <f>IFERROR(INDEX(ROSTER!$AL$23:$AL$134,MATCH($I17,ROSTER!$B$23:$B$150,0),1),"")</f>
        <v/>
      </c>
      <c r="M17" s="45"/>
      <c r="O17" s="31" t="s">
        <v>273</v>
      </c>
    </row>
    <row r="18" spans="1:15" ht="14.7" customHeight="1">
      <c r="A18" s="44" t="str">
        <f t="shared" ref="A18:A20" si="5">IF(B18="","",ROW(A10))</f>
        <v/>
      </c>
      <c r="B18" s="44" t="str" cm="1">
        <f t="array" ref="B18">IFERROR(INDEX(ROSTER!$B$24:$B$150,MATCH(1,INDEX(($B$8=ROSTER!AA$24:AA$150)*(COUNTIFS(B$8:B17,ROSTER!$B$24:$B$150)=0),0,1),0),1),"")</f>
        <v/>
      </c>
      <c r="C18" s="44" t="str">
        <f>IFERROR(INDEX(ROSTER!$C$24:$C$150,MATCH($B18,ROSTER!$B$24:$B$150,0),1),"")</f>
        <v/>
      </c>
      <c r="D18" s="44" t="str">
        <f>IFERROR(INDEX(ROSTER!$AK$23:$AK$134,MATCH($B18,ROSTER!$B$23:$B$150,0),1),"")</f>
        <v/>
      </c>
      <c r="E18" s="44" t="str">
        <f>IFERROR(INDEX(ROSTER!$AL$23:$AL$134,MATCH($B18,ROSTER!$B$23:$B$150,0),1),"")</f>
        <v/>
      </c>
      <c r="F18" s="44" t="s">
        <v>309</v>
      </c>
      <c r="G18" s="55"/>
      <c r="H18" s="45" t="str">
        <f t="shared" si="3"/>
        <v/>
      </c>
      <c r="I18" s="45" t="str" cm="1">
        <f t="array" ref="I18">IFERROR(INDEX(ROSTER!$B$24:$B$150,MATCH(1,INDEX(($I$8=ROSTER!AA$24:AA$150)*(COUNTIFS(I$8:I17,ROSTER!$B$24:$B$150)=0),0,1),0),1),"")</f>
        <v/>
      </c>
      <c r="J18" s="45" t="str">
        <f>IFERROR(INDEX(ROSTER!$C$24:$C$150,MATCH($I18,ROSTER!$B$24:$B$150,0),1),"")</f>
        <v/>
      </c>
      <c r="K18" s="45" t="str">
        <f>IFERROR(INDEX(ROSTER!$AK$23:$AK$134,MATCH($I18,ROSTER!$B$23:$B$150,0),1),"")</f>
        <v/>
      </c>
      <c r="L18" s="45" t="str">
        <f>IFERROR(INDEX(ROSTER!$AL$23:$AL$134,MATCH($I18,ROSTER!$B$23:$B$150,0),1),"")</f>
        <v/>
      </c>
      <c r="M18" s="45"/>
      <c r="O18" s="31"/>
    </row>
    <row r="19" spans="1:15" ht="14.7" customHeight="1">
      <c r="A19" s="44" t="str">
        <f t="shared" si="5"/>
        <v/>
      </c>
      <c r="B19" s="44" t="str" cm="1">
        <f t="array" ref="B19">IFERROR(INDEX(ROSTER!$B$24:$B$150,MATCH(1,INDEX(($B$8=ROSTER!AA$24:AA$150)*(COUNTIFS(B$8:B18,ROSTER!$B$24:$B$150)=0),0,1),0),1),"")</f>
        <v/>
      </c>
      <c r="C19" s="44" t="str">
        <f>IFERROR(INDEX(ROSTER!$C$24:$C$150,MATCH($B19,ROSTER!$B$24:$B$150,0),1),"")</f>
        <v/>
      </c>
      <c r="D19" s="44" t="str">
        <f>IFERROR(INDEX(ROSTER!$AK$23:$AK$134,MATCH($B19,ROSTER!$B$23:$B$150,0),1),"")</f>
        <v/>
      </c>
      <c r="E19" s="44" t="str">
        <f>IFERROR(INDEX(ROSTER!$AL$23:$AL$134,MATCH($B19,ROSTER!$B$23:$B$150,0),1),"")</f>
        <v/>
      </c>
      <c r="F19" s="331"/>
      <c r="G19" s="55"/>
      <c r="H19" s="217" t="str">
        <f t="shared" ref="H19" si="6">IF(I19="","",ROW(A12))</f>
        <v/>
      </c>
      <c r="I19" s="217" t="str" cm="1">
        <f t="array" ref="I19">IFERROR(INDEX(ROSTER!$B$24:$B$150,MATCH(1,INDEX(($I$8=ROSTER!AA$24:AA$150)*(COUNTIFS(I$8:I18,ROSTER!$B$24:$B$150)=0),0,1),0),1),"")</f>
        <v/>
      </c>
      <c r="J19" s="217" t="str">
        <f>IFERROR(INDEX(ROSTER!$C$24:$C$150,MATCH($I19,ROSTER!$B$24:$B$150,0),1),"")</f>
        <v/>
      </c>
      <c r="K19" s="217" t="str">
        <f>IFERROR(INDEX(ROSTER!$AK$23:$AK$134,MATCH($I19,ROSTER!$B$23:$B$150,0),1),"")</f>
        <v/>
      </c>
      <c r="L19" s="217" t="str">
        <f>IFERROR(INDEX(ROSTER!$AL$23:$AL$134,MATCH($I19,ROSTER!$B$23:$B$150,0),1),"")</f>
        <v/>
      </c>
      <c r="M19" s="217"/>
      <c r="O19" s="31"/>
    </row>
    <row r="20" spans="1:15" ht="14.7" customHeight="1">
      <c r="A20" s="44" t="str">
        <f t="shared" si="5"/>
        <v/>
      </c>
      <c r="B20" s="44" t="str" cm="1">
        <f t="array" ref="B20">IFERROR(INDEX(ROSTER!$B$24:$B$150,MATCH(1,INDEX(($B$8=ROSTER!AA$24:AA$150)*(COUNTIFS(B$8:B19,ROSTER!$B$24:$B$150)=0),0,1),0),1),"")</f>
        <v/>
      </c>
      <c r="C20" s="44" t="str">
        <f>IFERROR(INDEX(ROSTER!$C$24:$C$150,MATCH($B20,ROSTER!$B$24:$B$150,0),1),"")</f>
        <v/>
      </c>
      <c r="D20" s="44" t="str">
        <f>IFERROR(INDEX(ROSTER!$AK$23:$AK$134,MATCH($B20,ROSTER!$B$23:$B$150,0),1),"")</f>
        <v/>
      </c>
      <c r="E20" s="44" t="str">
        <f>IFERROR(INDEX(ROSTER!$AL$23:$AL$134,MATCH($B20,ROSTER!$B$23:$B$150,0),1),"")</f>
        <v/>
      </c>
      <c r="F20" s="331"/>
      <c r="G20" s="410"/>
      <c r="I20" s="717" t="s">
        <v>337</v>
      </c>
      <c r="J20" s="718"/>
      <c r="K20" s="380"/>
      <c r="L20" s="380"/>
      <c r="M20" s="380"/>
      <c r="O20" s="31"/>
    </row>
    <row r="21" spans="1:15" ht="14.7" customHeight="1">
      <c r="G21" s="410"/>
      <c r="H21" s="412">
        <v>1</v>
      </c>
      <c r="I21" s="413" t="s">
        <v>365</v>
      </c>
      <c r="J21" s="413" t="s">
        <v>366</v>
      </c>
      <c r="K21" s="412" t="s">
        <v>174</v>
      </c>
      <c r="L21" s="412">
        <v>905614845</v>
      </c>
      <c r="M21" s="413" t="s">
        <v>291</v>
      </c>
      <c r="O21" s="31"/>
    </row>
    <row r="22" spans="1:15" ht="14.7" customHeight="1">
      <c r="A22" s="44"/>
      <c r="B22" s="676" t="str">
        <f>$B$3&amp;"-AVI"</f>
        <v>A870-AVI</v>
      </c>
      <c r="C22" s="676"/>
      <c r="D22" s="44" t="str">
        <f>IFERROR(INDEX(ROSTER!$AK$23:$AK$134,MATCH($B22,ROSTER!$B$23:$B$150,0),1),"")</f>
        <v/>
      </c>
      <c r="E22" s="44" t="str">
        <f>IFERROR(INDEX(ROSTER!$AL$23:$AL$134,MATCH($B22,ROSTER!$B$23:$B$150,0),1),"")</f>
        <v/>
      </c>
      <c r="F22" s="44"/>
      <c r="G22" s="410"/>
      <c r="H22" s="412">
        <v>2</v>
      </c>
      <c r="I22" s="413" t="s">
        <v>358</v>
      </c>
      <c r="J22" s="413" t="s">
        <v>359</v>
      </c>
      <c r="K22" s="412" t="s">
        <v>293</v>
      </c>
      <c r="L22" s="412">
        <v>914321350</v>
      </c>
      <c r="M22" s="413" t="s">
        <v>294</v>
      </c>
      <c r="O22" s="31"/>
    </row>
    <row r="23" spans="1:15" ht="14.7" customHeight="1">
      <c r="A23" s="44" t="str">
        <f t="shared" ref="A23:A28" si="7">IF(B23="","",ROW(A1))</f>
        <v/>
      </c>
      <c r="B23" s="44" t="str" cm="1">
        <f t="array" ref="B23">IFERROR(INDEX(ROSTER!$B$24:$B$150,MATCH(1,INDEX(($B$22=ROSTER!AA$24:AA$150)*(COUNTIFS(B$8:B22,ROSTER!$B$24:$B$150)=0),0,1),0),1),"")</f>
        <v/>
      </c>
      <c r="C23" s="44" t="str">
        <f>IFERROR(INDEX(ROSTER!$C$24:$C$150,MATCH($B23,ROSTER!$B$24:$B$150,0),1),"")</f>
        <v/>
      </c>
      <c r="D23" s="44" t="str">
        <f>IFERROR(INDEX(ROSTER!$AK$23:$AK$134,MATCH($B23,ROSTER!$B$23:$B$150,0),1),"")</f>
        <v/>
      </c>
      <c r="E23" s="44" t="str">
        <f>IFERROR(INDEX(ROSTER!$AL$23:$AL$134,MATCH($B23,ROSTER!$B$23:$B$150,0),1),"")</f>
        <v/>
      </c>
      <c r="F23" s="45"/>
      <c r="G23" s="410"/>
      <c r="H23" s="412">
        <v>3</v>
      </c>
      <c r="I23" s="413" t="s">
        <v>426</v>
      </c>
      <c r="J23" s="413" t="s">
        <v>427</v>
      </c>
      <c r="K23" s="412" t="s">
        <v>340</v>
      </c>
      <c r="L23" s="412">
        <v>916567102</v>
      </c>
      <c r="M23" s="413" t="s">
        <v>294</v>
      </c>
      <c r="O23" s="31"/>
    </row>
    <row r="24" spans="1:15" ht="14.7" customHeight="1">
      <c r="A24" s="44" t="str">
        <f t="shared" si="7"/>
        <v/>
      </c>
      <c r="B24" s="44" t="str" cm="1">
        <f t="array" ref="B24">IFERROR(INDEX(ROSTER!$B$24:$B$150,MATCH(1,INDEX(($B$22=ROSTER!AA$24:AA$150)*(COUNTIFS(B$8:B23,ROSTER!$B$24:$B$150)=0),0,1),0),1),"")</f>
        <v/>
      </c>
      <c r="C24" s="44" t="str">
        <f>IFERROR(INDEX(ROSTER!$C$24:$C$150,MATCH($B24,ROSTER!$B$24:$B$150,0),1),"")</f>
        <v/>
      </c>
      <c r="D24" s="44" t="str">
        <f>IFERROR(INDEX(ROSTER!$AK$23:$AK$134,MATCH($B24,ROSTER!$B$23:$B$150,0),1),"")</f>
        <v/>
      </c>
      <c r="E24" s="44" t="str">
        <f>IFERROR(INDEX(ROSTER!$AL$23:$AL$134,MATCH($B24,ROSTER!$B$23:$B$150,0),1),"")</f>
        <v/>
      </c>
      <c r="F24" s="45" t="s">
        <v>278</v>
      </c>
      <c r="G24" s="410"/>
      <c r="H24" s="412">
        <v>4</v>
      </c>
      <c r="I24" s="413" t="s">
        <v>475</v>
      </c>
      <c r="J24" s="413" t="s">
        <v>476</v>
      </c>
      <c r="K24" s="412" t="s">
        <v>340</v>
      </c>
      <c r="L24" s="412">
        <v>389990061</v>
      </c>
      <c r="M24" s="413" t="s">
        <v>294</v>
      </c>
      <c r="O24" s="31"/>
    </row>
    <row r="25" spans="1:15" ht="14.7" customHeight="1">
      <c r="A25" s="44" t="str">
        <f t="shared" si="7"/>
        <v/>
      </c>
      <c r="B25" s="44" t="str" cm="1">
        <f t="array" ref="B25">IFERROR(INDEX(ROSTER!$B$24:$B$150,MATCH(1,INDEX(($B$22=ROSTER!AA$24:AA$150)*(COUNTIFS(B$8:B24,ROSTER!$B$24:$B$150)=0),0,1),0),1),"")</f>
        <v/>
      </c>
      <c r="C25" s="44" t="str">
        <f>IFERROR(INDEX(ROSTER!$C$24:$C$150,MATCH($B25,ROSTER!$B$24:$B$150,0),1),"")</f>
        <v/>
      </c>
      <c r="D25" s="44" t="str">
        <f>IFERROR(INDEX(ROSTER!$AK$23:$AK$134,MATCH($B25,ROSTER!$B$23:$B$150,0),1),"")</f>
        <v/>
      </c>
      <c r="E25" s="44" t="str">
        <f>IFERROR(INDEX(ROSTER!$AL$23:$AL$134,MATCH($B25,ROSTER!$B$23:$B$150,0),1),"")</f>
        <v/>
      </c>
      <c r="F25" s="408" t="s">
        <v>309</v>
      </c>
      <c r="G25" s="410"/>
      <c r="H25" s="412">
        <v>5</v>
      </c>
      <c r="I25" s="413" t="s">
        <v>465</v>
      </c>
      <c r="J25" s="413" t="s">
        <v>344</v>
      </c>
      <c r="K25" s="328"/>
      <c r="L25" s="412" t="s">
        <v>466</v>
      </c>
      <c r="M25" s="329"/>
      <c r="O25" s="31" t="s">
        <v>259</v>
      </c>
    </row>
    <row r="26" spans="1:15" ht="14.7" customHeight="1">
      <c r="A26" s="44" t="str">
        <f t="shared" si="7"/>
        <v/>
      </c>
      <c r="B26" s="44" t="str" cm="1">
        <f t="array" ref="B26">IFERROR(INDEX(ROSTER!$B$24:$B$150,MATCH(1,INDEX(($B$22=ROSTER!AA$24:AA$150)*(COUNTIFS(B$8:B25,ROSTER!$B$24:$B$150)=0),0,1),0),1),"")</f>
        <v/>
      </c>
      <c r="C26" s="44" t="str">
        <f>IFERROR(INDEX(ROSTER!$C$24:$C$150,MATCH($B26,ROSTER!$B$24:$B$150,0),1),"")</f>
        <v/>
      </c>
      <c r="D26" s="44" t="str">
        <f>IFERROR(INDEX(ROSTER!$AK$23:$AK$134,MATCH($B26,ROSTER!$B$23:$B$150,0),1),"")</f>
        <v/>
      </c>
      <c r="E26" s="44" t="str">
        <f>IFERROR(INDEX(ROSTER!$AL$23:$AL$134,MATCH($B26,ROSTER!$B$23:$B$150,0),1),"")</f>
        <v/>
      </c>
      <c r="F26" s="377" t="s">
        <v>424</v>
      </c>
      <c r="G26" s="410"/>
      <c r="H26" s="339">
        <v>6</v>
      </c>
      <c r="I26" s="340" t="s">
        <v>298</v>
      </c>
      <c r="J26" s="340" t="s">
        <v>299</v>
      </c>
      <c r="K26" s="339" t="s">
        <v>300</v>
      </c>
      <c r="L26" s="328"/>
      <c r="M26" s="340" t="s">
        <v>297</v>
      </c>
      <c r="O26" s="31"/>
    </row>
    <row r="27" spans="1:15" ht="14.7" customHeight="1">
      <c r="A27" s="44" t="str">
        <f t="shared" si="7"/>
        <v/>
      </c>
      <c r="B27" s="44" t="str" cm="1">
        <f t="array" ref="B27">IFERROR(INDEX(ROSTER!$B$24:$B$150,MATCH(1,INDEX(($B$22=ROSTER!AA$24:AA$150)*(COUNTIFS(B$8:B26,ROSTER!$B$24:$B$150)=0),0,1),0),1),"")</f>
        <v/>
      </c>
      <c r="C27" s="44" t="str">
        <f>IFERROR(INDEX(ROSTER!$C$24:$C$150,MATCH($B27,ROSTER!$B$24:$B$150,0),1),"")</f>
        <v/>
      </c>
      <c r="D27" s="44" t="str">
        <f>IFERROR(INDEX(ROSTER!$AK$23:$AK$134,MATCH($B27,ROSTER!$B$23:$B$150,0),1),"")</f>
        <v/>
      </c>
      <c r="E27" s="44" t="str">
        <f>IFERROR(INDEX(ROSTER!$AL$23:$AL$134,MATCH($B27,ROSTER!$B$23:$B$150,0),1),"")</f>
        <v/>
      </c>
      <c r="F27" s="408" t="s">
        <v>261</v>
      </c>
      <c r="G27" s="410"/>
      <c r="H27" s="339">
        <v>7</v>
      </c>
      <c r="I27" s="340" t="s">
        <v>360</v>
      </c>
      <c r="J27" s="340" t="s">
        <v>361</v>
      </c>
      <c r="K27" s="339" t="s">
        <v>340</v>
      </c>
      <c r="L27" s="328"/>
      <c r="M27" s="340" t="s">
        <v>297</v>
      </c>
      <c r="O27" s="31"/>
    </row>
    <row r="28" spans="1:15" ht="14.7" customHeight="1">
      <c r="A28" s="44" t="str">
        <f t="shared" si="7"/>
        <v/>
      </c>
      <c r="B28" s="44" t="str" cm="1">
        <f t="array" ref="B28">IFERROR(INDEX(ROSTER!$B$24:$B$150,MATCH(1,INDEX(($B$22=ROSTER!AA$24:AA$150)*(COUNTIFS(B$8:B27,ROSTER!$B$24:$B$150)=0),0,1),0),1),"")</f>
        <v/>
      </c>
      <c r="C28" s="44" t="str">
        <f>IFERROR(INDEX(ROSTER!$C$24:$C$150,MATCH($B28,ROSTER!$B$24:$B$150,0),1),"")</f>
        <v/>
      </c>
      <c r="D28" s="44" t="str">
        <f>IFERROR(INDEX(ROSTER!$AK$23:$AK$134,MATCH($B28,ROSTER!$B$23:$B$150,0),1),"")</f>
        <v/>
      </c>
      <c r="E28" s="44" t="str">
        <f>IFERROR(INDEX(ROSTER!$AL$23:$AL$134,MATCH($B28,ROSTER!$B$23:$B$150,0),1),"")</f>
        <v/>
      </c>
      <c r="F28" s="44"/>
      <c r="G28" s="410"/>
      <c r="H28" s="339">
        <v>8</v>
      </c>
      <c r="I28" s="340" t="s">
        <v>302</v>
      </c>
      <c r="J28" s="340" t="s">
        <v>303</v>
      </c>
      <c r="K28" s="339" t="s">
        <v>174</v>
      </c>
      <c r="L28" s="328"/>
      <c r="M28" s="329"/>
      <c r="O28" s="31"/>
    </row>
    <row r="29" spans="1:15" ht="14.7" customHeight="1">
      <c r="A29" s="371" t="str">
        <f t="shared" ref="A29" si="8">IF(B29="","",ROW(A8))</f>
        <v/>
      </c>
      <c r="B29" s="371" t="str" cm="1">
        <f t="array" ref="B29">IFERROR(INDEX(ROSTER!$B$24:$B$150,MATCH(1,INDEX(($B$22=ROSTER!AA$24:AA$150)*(COUNTIFS(B$8:B28,ROSTER!$B$24:$B$150)=0),0,1),0),1),"")</f>
        <v/>
      </c>
      <c r="C29" s="371" t="str">
        <f>IFERROR(INDEX(ROSTER!$C$24:$C$150,MATCH($B29,ROSTER!$B$24:$B$150,0),1),"")</f>
        <v/>
      </c>
      <c r="D29" s="371" t="str">
        <f>IFERROR(INDEX(ROSTER!$AK$23:$AK$134,MATCH($B29,ROSTER!$B$23:$B$150,0),1),"")</f>
        <v/>
      </c>
      <c r="E29" s="371" t="str">
        <f>IFERROR(INDEX(ROSTER!$AL$23:$AL$134,MATCH($B29,ROSTER!$B$23:$B$150,0),1),"")</f>
        <v/>
      </c>
      <c r="F29" s="371"/>
      <c r="G29" s="410"/>
      <c r="H29" s="339">
        <v>9</v>
      </c>
      <c r="I29" s="340" t="s">
        <v>341</v>
      </c>
      <c r="J29" s="340" t="s">
        <v>342</v>
      </c>
      <c r="K29" s="339" t="s">
        <v>174</v>
      </c>
      <c r="L29" s="328"/>
      <c r="M29" s="329"/>
      <c r="O29" s="31"/>
    </row>
    <row r="30" spans="1:15" ht="14.7" customHeight="1">
      <c r="A30" s="316" t="s">
        <v>329</v>
      </c>
      <c r="B30" s="686" t="s">
        <v>292</v>
      </c>
      <c r="C30" s="687"/>
      <c r="D30" s="317"/>
      <c r="E30" s="317"/>
      <c r="F30" s="318" t="s">
        <v>5</v>
      </c>
      <c r="G30" s="411"/>
      <c r="H30" s="339">
        <v>10</v>
      </c>
      <c r="I30" s="340" t="s">
        <v>467</v>
      </c>
      <c r="J30" s="340" t="s">
        <v>344</v>
      </c>
      <c r="K30" s="328"/>
      <c r="L30" s="328"/>
      <c r="M30" s="329"/>
      <c r="O30" s="31"/>
    </row>
    <row r="31" spans="1:15" ht="14.7" customHeight="1">
      <c r="A31" s="353">
        <v>1</v>
      </c>
      <c r="B31" s="414" t="s">
        <v>458</v>
      </c>
      <c r="C31" s="359" t="s">
        <v>459</v>
      </c>
      <c r="D31" s="359" t="s">
        <v>460</v>
      </c>
      <c r="E31" s="359">
        <v>819320321</v>
      </c>
      <c r="F31" s="319" t="s">
        <v>331</v>
      </c>
      <c r="G31" s="411"/>
      <c r="H31" s="339">
        <v>11</v>
      </c>
      <c r="I31" s="340" t="s">
        <v>432</v>
      </c>
      <c r="J31" s="340" t="s">
        <v>344</v>
      </c>
      <c r="K31" s="328"/>
      <c r="L31" s="328"/>
      <c r="M31" s="329"/>
      <c r="O31" s="31"/>
    </row>
    <row r="32" spans="1:15" ht="14.7" customHeight="1">
      <c r="A32" s="353">
        <v>2</v>
      </c>
      <c r="B32" s="360" t="s">
        <v>393</v>
      </c>
      <c r="C32" s="359" t="s">
        <v>394</v>
      </c>
      <c r="D32" s="359" t="s">
        <v>395</v>
      </c>
      <c r="E32" s="359">
        <v>982008629</v>
      </c>
      <c r="F32" s="318" t="s">
        <v>336</v>
      </c>
      <c r="G32" s="411"/>
      <c r="H32" s="339">
        <v>12</v>
      </c>
      <c r="I32" s="340" t="s">
        <v>468</v>
      </c>
      <c r="J32" s="340" t="s">
        <v>344</v>
      </c>
      <c r="K32" s="328"/>
      <c r="L32" s="328"/>
      <c r="M32" s="329"/>
    </row>
    <row r="33" spans="1:13" ht="14.7" customHeight="1">
      <c r="A33" s="332" t="str">
        <f t="shared" ref="A33" si="9">IF(B33="","",ROW(A15))</f>
        <v/>
      </c>
      <c r="B33" s="332" t="str" cm="1">
        <f t="array" ref="B33">IFERROR(INDEX(ROSTER!$B$24:$B$150,MATCH(1,INDEX(($B$22=ROSTER!AA$24:AA$150)*(COUNTIFS(B$8:B32,ROSTER!$B$24:$B$150)=0),0,1),0),1),"")</f>
        <v/>
      </c>
      <c r="C33" s="332" t="str">
        <f>IFERROR(INDEX(ROSTER!$C$24:$C$150,MATCH($B33,ROSTER!$B$24:$B$150,0),1),"")</f>
        <v/>
      </c>
      <c r="D33" s="332" t="str">
        <f>IFERROR(INDEX(ROSTER!$AK$23:$AK$134,MATCH($B33,ROSTER!$B$23:$B$150,0),1),"")</f>
        <v/>
      </c>
      <c r="E33" s="332" t="str">
        <f>IFERROR(INDEX(ROSTER!$AL$23:$AL$134,MATCH($B33,ROSTER!$B$23:$B$150,0),1),"")</f>
        <v/>
      </c>
      <c r="F33" s="332" t="str">
        <f>IFERROR(INDEX(ROSTER!$AK$23:$AK$134,MATCH($B33,ROSTER!$B$23:$B$150,0),1),"")</f>
        <v/>
      </c>
      <c r="G33" s="409"/>
      <c r="H33" s="381"/>
      <c r="I33" s="381"/>
      <c r="J33" s="381"/>
      <c r="K33" s="381"/>
      <c r="L33" s="381"/>
      <c r="M33" s="397"/>
    </row>
    <row r="34" spans="1:13" ht="14.7" customHeight="1">
      <c r="A34" s="353"/>
      <c r="B34" s="686" t="s">
        <v>301</v>
      </c>
      <c r="C34" s="687"/>
      <c r="D34" s="317"/>
      <c r="E34" s="317"/>
      <c r="F34" s="317"/>
      <c r="G34" s="409"/>
      <c r="H34" s="45"/>
      <c r="I34" s="709" t="s">
        <v>345</v>
      </c>
      <c r="J34" s="710"/>
      <c r="K34" s="45"/>
      <c r="L34" s="45"/>
      <c r="M34" s="45"/>
    </row>
    <row r="35" spans="1:13" ht="14.7" customHeight="1">
      <c r="A35" s="353">
        <v>1</v>
      </c>
      <c r="B35" s="415" t="s">
        <v>396</v>
      </c>
      <c r="C35" s="359" t="s">
        <v>397</v>
      </c>
      <c r="D35" s="359" t="s">
        <v>398</v>
      </c>
      <c r="E35" s="359">
        <v>828998689</v>
      </c>
      <c r="F35" s="318" t="s">
        <v>331</v>
      </c>
      <c r="G35" s="409"/>
      <c r="H35" s="45">
        <v>1</v>
      </c>
      <c r="I35" s="351" t="s">
        <v>355</v>
      </c>
      <c r="J35" s="351"/>
      <c r="K35" s="351" t="s">
        <v>345</v>
      </c>
      <c r="L35" s="351" t="s">
        <v>356</v>
      </c>
      <c r="M35" s="45"/>
    </row>
    <row r="36" spans="1:13" ht="14.7" customHeight="1">
      <c r="A36" s="353">
        <v>2</v>
      </c>
      <c r="B36" s="360" t="s">
        <v>461</v>
      </c>
      <c r="C36" s="359" t="s">
        <v>462</v>
      </c>
      <c r="D36" s="359" t="s">
        <v>398</v>
      </c>
      <c r="E36" s="359">
        <v>949517171</v>
      </c>
      <c r="F36" s="318" t="s">
        <v>336</v>
      </c>
      <c r="G36" s="409"/>
      <c r="I36" s="719" t="s">
        <v>347</v>
      </c>
      <c r="J36" s="720"/>
      <c r="M36" s="45"/>
    </row>
    <row r="37" spans="1:13" ht="14.7" customHeight="1">
      <c r="A37" s="353">
        <v>3</v>
      </c>
      <c r="B37" s="342" t="s">
        <v>404</v>
      </c>
      <c r="C37" s="343" t="s">
        <v>405</v>
      </c>
      <c r="D37" s="359" t="s">
        <v>403</v>
      </c>
      <c r="E37" s="359">
        <v>938698004</v>
      </c>
      <c r="F37" s="318" t="s">
        <v>336</v>
      </c>
      <c r="G37" s="409"/>
      <c r="H37" s="2">
        <v>1</v>
      </c>
      <c r="I37" s="336" t="s">
        <v>348</v>
      </c>
      <c r="J37" s="336"/>
      <c r="K37" s="336" t="s">
        <v>347</v>
      </c>
      <c r="L37" s="336" t="s">
        <v>349</v>
      </c>
      <c r="M37" s="45"/>
    </row>
    <row r="38" spans="1:13" ht="14.7" customHeight="1">
      <c r="E38" s="1"/>
      <c r="F38" s="1"/>
    </row>
    <row r="39" spans="1:13" ht="14.7" customHeight="1">
      <c r="E39" s="1"/>
      <c r="F39" s="1"/>
    </row>
    <row r="40" spans="1:13" ht="14.7" customHeight="1">
      <c r="E40" s="1"/>
      <c r="F40" s="1"/>
    </row>
    <row r="41" spans="1:13" ht="14.4">
      <c r="E41" s="1"/>
      <c r="F41" s="1"/>
    </row>
    <row r="42" spans="1:13" ht="14.4">
      <c r="E42" s="1"/>
      <c r="F42" s="1"/>
    </row>
    <row r="43" spans="1:13" ht="14.4">
      <c r="F43" s="1"/>
    </row>
    <row r="44" spans="1:13" ht="14.4">
      <c r="F44" s="1"/>
    </row>
    <row r="45" spans="1:13" ht="14.4">
      <c r="E45" s="1"/>
      <c r="F45" s="1"/>
    </row>
    <row r="46" spans="1:13" ht="14.4">
      <c r="E46" s="1"/>
      <c r="F46" s="1"/>
    </row>
    <row r="47" spans="1:13" ht="14.4">
      <c r="E47" s="1"/>
      <c r="F47" s="1"/>
    </row>
    <row r="48" spans="1:13" ht="27" customHeight="1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G84" s="35"/>
    </row>
    <row r="85" spans="5:7" ht="14.4">
      <c r="E85" s="1"/>
      <c r="G85" s="35"/>
    </row>
    <row r="86" spans="5:7" ht="14.4">
      <c r="E86" s="1"/>
      <c r="G86" s="35"/>
    </row>
    <row r="87" spans="5:7" ht="14.4">
      <c r="E87" s="1"/>
      <c r="G87" s="35"/>
    </row>
    <row r="88" spans="5:7" ht="14.4">
      <c r="E88" s="1"/>
      <c r="G88" s="35"/>
    </row>
    <row r="89" spans="5:7" ht="14.4">
      <c r="E89" s="1"/>
      <c r="G89" s="35"/>
    </row>
    <row r="90" spans="5:7" ht="14.4">
      <c r="E90" s="1"/>
      <c r="G90" s="36"/>
    </row>
    <row r="91" spans="5:7" ht="14.4">
      <c r="E91" s="1"/>
      <c r="G91" s="36"/>
    </row>
    <row r="92" spans="5:7" ht="14.4">
      <c r="E92" s="1"/>
      <c r="G92" s="36"/>
    </row>
    <row r="93" spans="5:7" ht="14.4">
      <c r="G93" s="36"/>
    </row>
    <row r="94" spans="5:7" ht="14.4">
      <c r="G94" s="36"/>
    </row>
  </sheetData>
  <protectedRanges>
    <protectedRange sqref="F8 M8" name="Range1_2_2_2"/>
    <protectedRange sqref="B8" name="Range1_2_2_1_1"/>
    <protectedRange sqref="I8" name="Range1_2_1_1"/>
  </protectedRanges>
  <mergeCells count="12">
    <mergeCell ref="B30:C30"/>
    <mergeCell ref="B34:C34"/>
    <mergeCell ref="I20:J20"/>
    <mergeCell ref="I34:J34"/>
    <mergeCell ref="I36:J36"/>
    <mergeCell ref="B22:C22"/>
    <mergeCell ref="A1:E1"/>
    <mergeCell ref="F1:H1"/>
    <mergeCell ref="A2:M2"/>
    <mergeCell ref="E3:F3"/>
    <mergeCell ref="B8:C8"/>
    <mergeCell ref="I8:J8"/>
  </mergeCells>
  <conditionalFormatting sqref="I35:L35">
    <cfRule type="expression" dxfId="54" priority="2">
      <formula>MOD(ROW(I35),2)=0</formula>
    </cfRule>
  </conditionalFormatting>
  <conditionalFormatting sqref="I37:L37">
    <cfRule type="expression" dxfId="53" priority="1">
      <formula>MOD(ROW(I37),2)=0</formula>
    </cfRule>
  </conditionalFormatting>
  <pageMargins left="0.7" right="0.7" top="0.75" bottom="0.75" header="0.3" footer="0.3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FF00"/>
  </sheetPr>
  <dimension ref="A1:O98"/>
  <sheetViews>
    <sheetView zoomScale="53" workbookViewId="0">
      <selection activeCell="R20" sqref="R20"/>
    </sheetView>
  </sheetViews>
  <sheetFormatPr defaultColWidth="9" defaultRowHeight="23.25" customHeight="1"/>
  <cols>
    <col min="1" max="1" width="5.33203125" style="1" customWidth="1"/>
    <col min="2" max="2" width="21.5546875" style="1" customWidth="1"/>
    <col min="3" max="3" width="24.5546875" style="1" customWidth="1"/>
    <col min="4" max="4" width="13.44140625" style="1" customWidth="1"/>
    <col min="5" max="5" width="19.5546875" style="2" customWidth="1"/>
    <col min="6" max="6" width="24.6640625" style="2" customWidth="1"/>
    <col min="7" max="7" width="1" style="1" customWidth="1"/>
    <col min="8" max="8" width="4.44140625" style="1" customWidth="1"/>
    <col min="9" max="9" width="22.33203125" style="1" customWidth="1"/>
    <col min="10" max="10" width="23.6640625" style="1" customWidth="1"/>
    <col min="11" max="11" width="15.5546875" style="1" customWidth="1"/>
    <col min="12" max="12" width="17" style="1" customWidth="1"/>
    <col min="13" max="13" width="22.33203125" style="1" customWidth="1"/>
    <col min="14" max="14" width="8.66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">
        <v>324</v>
      </c>
      <c r="C3" s="7"/>
      <c r="D3" s="8"/>
      <c r="E3" s="666">
        <f>ROSTER!AB24</f>
        <v>46167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44" t="str" cm="1">
        <f t="array" aca="1" ref="C4" ca="1">IFERROR(INDEX(ROSTER!$B$24:$B$150,MATCH(1,INDEX(($B$7=ROSTER!AC$24:AC$150)*(COUNTIFS(C3:C$7,ROSTER!$B$24:$B$150)=0),0,1),0),1),"")</f>
        <v>Nguyễn Văn Quyền</v>
      </c>
      <c r="D4" s="14" t="s">
        <v>258</v>
      </c>
      <c r="E4" s="15" t="e">
        <f ca="1">INDEX(ROSTER!$AL$25:$AL$211,MATCH(C4,ROSTER!$B$25:$B$150,0),1)</f>
        <v>#N/A</v>
      </c>
      <c r="G4" s="16"/>
      <c r="H4" s="17"/>
      <c r="I4" s="18" t="s">
        <v>260</v>
      </c>
      <c r="J4" s="19" t="str">
        <f>INDEX(ROSTER!$B$25:$B$150,MATCH("*TE*",ROSTER!AB$25:AB$227,0),1)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5.6">
      <c r="A5" s="11"/>
      <c r="B5" s="18" t="s">
        <v>262</v>
      </c>
      <c r="C5" s="13" t="str">
        <f>INDEX(ROSTER!$B$25:$B$150,MATCH("*QC1*",ROSTER!AB$25:AB$227,0),1)</f>
        <v>Võ Lục Nguyên Thông</v>
      </c>
      <c r="D5" s="20" t="s">
        <v>258</v>
      </c>
      <c r="E5" s="15" t="str">
        <f>INDEX(ROSTER!$AL$25:$AL$211,MATCH(C5,ROSTER!$B$25:$B$150,0),1)</f>
        <v>0909028666</v>
      </c>
      <c r="F5" s="21"/>
      <c r="G5" s="16"/>
      <c r="H5" s="17"/>
      <c r="I5" s="18" t="s">
        <v>263</v>
      </c>
      <c r="J5" s="19" t="e">
        <f>INDEX(ROSTER!$B$25:$B$150,MATCH("*PPC*",ROSTER!AB$25:AB$227,0),1)</f>
        <v>#N/A</v>
      </c>
      <c r="K5" s="20" t="s">
        <v>258</v>
      </c>
      <c r="L5" s="34" t="e">
        <f>INDEX(ROSTER!$AL$25:$AL$211,MATCH(J5,ROSTER!$B$25:$B$150,0),1)</f>
        <v>#N/A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$B$3&amp;"-128"</f>
        <v>HL8082-128</v>
      </c>
      <c r="C7" s="661"/>
      <c r="D7" s="27"/>
      <c r="E7" s="27"/>
      <c r="F7" s="28"/>
      <c r="G7" s="29"/>
      <c r="H7" s="26"/>
      <c r="I7" s="660" t="str">
        <f>$B$3&amp;"-34567"</f>
        <v>HL8082-34567</v>
      </c>
      <c r="J7" s="661"/>
      <c r="K7" s="30"/>
      <c r="L7" s="30"/>
      <c r="M7" s="28"/>
      <c r="O7" s="43" t="s">
        <v>261</v>
      </c>
    </row>
    <row r="8" spans="1:15" ht="14.4">
      <c r="A8" s="44" t="str">
        <f>IF(B8="","",ROW(A1))</f>
        <v/>
      </c>
      <c r="B8" s="44" t="str" cm="1">
        <f t="array" ref="B8">IFERROR(INDEX(ROSTER!$B$24:$B$150,MATCH(1,INDEX(($B$7=ROSTER!AB$24:AB$150)*(COUNTIFS(B$7:B7,ROSTER!$B$24:$B$150)=0),0,1),0),1),"")</f>
        <v/>
      </c>
      <c r="C8" s="44" t="str">
        <f>IFERROR(INDEX(ROSTER!$C$24:$C$150,MATCH($B8,ROSTER!$B$24:$B$150,0),1),"")</f>
        <v/>
      </c>
      <c r="D8" s="44" t="str">
        <f>IFERROR(INDEX(ROSTER!$AK$23:$AK$134,MATCH($B8,ROSTER!$B$23:$B$150,0),1),"")</f>
        <v/>
      </c>
      <c r="E8" s="44" t="str">
        <f>IFERROR(INDEX(ROSTER!$AL$23:$AL$134,MATCH($B8,ROSTER!$B$23:$B$150,0),1),"")</f>
        <v/>
      </c>
      <c r="F8" s="357" t="s">
        <v>479</v>
      </c>
      <c r="G8" s="29"/>
      <c r="H8" s="45" t="str">
        <f>IF(I8="","",ROW(A1))</f>
        <v/>
      </c>
      <c r="I8" s="45" t="str" cm="1">
        <f t="array" ref="I8">IFERROR(INDEX(ROSTER!$B$24:$B$150,MATCH(1,INDEX(($I$7=ROSTER!AB$24:AB$150)*(COUNTIFS(I$7:I7,ROSTER!$B$24:$B$150)=0),0,1),0),1),"")</f>
        <v/>
      </c>
      <c r="J8" s="45" t="str">
        <f>IFERROR(INDEX(ROSTER!$C$24:$C$150,MATCH($I8,ROSTER!$B$24:$B$150,0),1),"")</f>
        <v/>
      </c>
      <c r="K8" s="45" t="str">
        <f>IFERROR(INDEX(ROSTER!$AK$23:$AK$134,MATCH($I8,ROSTER!$B$23:$B$150,0),1),"")</f>
        <v/>
      </c>
      <c r="L8" s="45" t="str">
        <f>IFERROR(INDEX(ROSTER!$AL$23:$AL$134,MATCH($I8,ROSTER!$B$23:$B$150,0),1),"")</f>
        <v/>
      </c>
      <c r="M8" s="45" t="s">
        <v>278</v>
      </c>
      <c r="O8" s="31" t="s">
        <v>270</v>
      </c>
    </row>
    <row r="9" spans="1:15" ht="14.85" customHeight="1">
      <c r="A9" s="44" t="str">
        <f t="shared" ref="A9:A14" si="0">IF(B9="","",ROW(A2))</f>
        <v/>
      </c>
      <c r="B9" s="44" t="str" cm="1">
        <f t="array" ref="B9">IFERROR(INDEX(ROSTER!$B$24:$B$150,MATCH(1,INDEX(($B$7=ROSTER!AB$24:AB$150)*(COUNTIFS(B$7:B8,ROSTER!$B$24:$B$150)=0),0,1),0),1),"")</f>
        <v/>
      </c>
      <c r="C9" s="44" t="str">
        <f>IFERROR(INDEX(ROSTER!$C$24:$C$150,MATCH($B9,ROSTER!$B$24:$B$150,0),1),"")</f>
        <v/>
      </c>
      <c r="D9" s="44" t="str">
        <f>IFERROR(INDEX(ROSTER!$AK$23:$AK$134,MATCH($B9,ROSTER!$B$23:$B$150,0),1),"")</f>
        <v/>
      </c>
      <c r="E9" s="44" t="str">
        <f>IFERROR(INDEX(ROSTER!$AL$23:$AL$134,MATCH($B9,ROSTER!$B$23:$B$150,0),1),"")</f>
        <v/>
      </c>
      <c r="F9" s="44"/>
      <c r="G9" s="29"/>
      <c r="H9" s="45" t="str">
        <f t="shared" ref="H9:H33" si="1">IF(I9="","",ROW(A2))</f>
        <v/>
      </c>
      <c r="I9" s="45" t="str" cm="1">
        <f t="array" ref="I9">IFERROR(INDEX(ROSTER!$B$24:$B$150,MATCH(1,INDEX(($I$7=ROSTER!AB$24:AB$150)*(COUNTIFS(I$7:I8,ROSTER!$B$24:$B$150)=0),0,1),0),1),"")</f>
        <v/>
      </c>
      <c r="J9" s="45" t="str">
        <f>IFERROR(INDEX(ROSTER!$C$24:$C$150,MATCH($I9,ROSTER!$B$24:$B$150,0),1),"")</f>
        <v/>
      </c>
      <c r="K9" s="45" t="str">
        <f>IFERROR(INDEX(ROSTER!$AK$23:$AK$134,MATCH($I9,ROSTER!$B$23:$B$150,0),1),"")</f>
        <v/>
      </c>
      <c r="L9" s="45" t="str">
        <f>IFERROR(INDEX(ROSTER!$AL$23:$AL$134,MATCH($I9,ROSTER!$B$23:$B$150,0),1),"")</f>
        <v/>
      </c>
      <c r="O9" s="31" t="s">
        <v>271</v>
      </c>
    </row>
    <row r="10" spans="1:15" ht="14.85" customHeight="1">
      <c r="A10" s="44" t="str">
        <f t="shared" si="0"/>
        <v/>
      </c>
      <c r="B10" s="44" t="str" cm="1">
        <f t="array" ref="B10">IFERROR(INDEX(ROSTER!$B$24:$B$150,MATCH(1,INDEX(($B$7=ROSTER!AB$24:AB$150)*(COUNTIFS(B$7:B9,ROSTER!$B$24:$B$150)=0),0,1),0),1),"")</f>
        <v/>
      </c>
      <c r="C10" s="44" t="str">
        <f>IFERROR(INDEX(ROSTER!$C$24:$C$150,MATCH($B10,ROSTER!$B$24:$B$150,0),1),"")</f>
        <v/>
      </c>
      <c r="D10" s="44" t="str">
        <f>IFERROR(INDEX(ROSTER!$AK$23:$AK$134,MATCH($B10,ROSTER!$B$23:$B$150,0),1),"")</f>
        <v/>
      </c>
      <c r="E10" s="44" t="str">
        <f>IFERROR(INDEX(ROSTER!$AL$23:$AL$134,MATCH($B10,ROSTER!$B$23:$B$150,0),1),"")</f>
        <v/>
      </c>
      <c r="F10" s="44" t="s">
        <v>270</v>
      </c>
      <c r="G10" s="29"/>
      <c r="H10" s="45" t="str">
        <f t="shared" si="1"/>
        <v/>
      </c>
      <c r="I10" s="45" t="str" cm="1">
        <f t="array" ref="I10">IFERROR(INDEX(ROSTER!$B$24:$B$150,MATCH(1,INDEX(($I$7=ROSTER!AB$24:AB$150)*(COUNTIFS(I$7:I9,ROSTER!$B$24:$B$150)=0),0,1),0),1),"")</f>
        <v/>
      </c>
      <c r="J10" s="45" t="str">
        <f>IFERROR(INDEX(ROSTER!$C$24:$C$150,MATCH($I10,ROSTER!$B$24:$B$150,0),1),"")</f>
        <v/>
      </c>
      <c r="K10" s="45" t="str">
        <f>IFERROR(INDEX(ROSTER!$AK$23:$AK$134,MATCH($I10,ROSTER!$B$23:$B$150,0),1),"")</f>
        <v/>
      </c>
      <c r="L10" s="45" t="str">
        <f>IFERROR(INDEX(ROSTER!$AL$23:$AL$134,MATCH($I10,ROSTER!$B$23:$B$150,0),1),"")</f>
        <v/>
      </c>
      <c r="M10" s="45"/>
      <c r="O10" s="31" t="s">
        <v>272</v>
      </c>
    </row>
    <row r="11" spans="1:15" ht="14.85" customHeight="1">
      <c r="A11" s="44" t="str">
        <f t="shared" si="0"/>
        <v/>
      </c>
      <c r="B11" s="44" t="str" cm="1">
        <f t="array" ref="B11">IFERROR(INDEX(ROSTER!$B$24:$B$150,MATCH(1,INDEX(($B$7=ROSTER!AB$24:AB$150)*(COUNTIFS(B$7:B10,ROSTER!$B$24:$B$150)=0),0,1),0),1),"")</f>
        <v/>
      </c>
      <c r="C11" s="44" t="str">
        <f>IFERROR(INDEX(ROSTER!$C$24:$C$150,MATCH($B11,ROSTER!$B$24:$B$150,0),1),"")</f>
        <v/>
      </c>
      <c r="D11" s="44" t="str">
        <f>IFERROR(INDEX(ROSTER!$AK$23:$AK$134,MATCH($B11,ROSTER!$B$23:$B$150,0),1),"")</f>
        <v/>
      </c>
      <c r="E11" s="44" t="str">
        <f>IFERROR(INDEX(ROSTER!$AL$23:$AL$134,MATCH($B11,ROSTER!$B$23:$B$150,0),1),"")</f>
        <v/>
      </c>
      <c r="F11" s="44"/>
      <c r="G11" s="29"/>
      <c r="H11" s="45" t="str">
        <f t="shared" si="1"/>
        <v/>
      </c>
      <c r="I11" s="45" t="str" cm="1">
        <f t="array" ref="I11">IFERROR(INDEX(ROSTER!$B$24:$B$150,MATCH(1,INDEX(($I$7=ROSTER!AB$24:AB$150)*(COUNTIFS(I$7:I10,ROSTER!$B$24:$B$150)=0),0,1),0),1),"")</f>
        <v/>
      </c>
      <c r="J11" s="45" t="str">
        <f>IFERROR(INDEX(ROSTER!$C$24:$C$150,MATCH($I11,ROSTER!$B$24:$B$150,0),1),"")</f>
        <v/>
      </c>
      <c r="K11" s="45" t="str">
        <f>IFERROR(INDEX(ROSTER!$AK$23:$AK$134,MATCH($I11,ROSTER!$B$23:$B$150,0),1),"")</f>
        <v/>
      </c>
      <c r="L11" s="45" t="str">
        <f>IFERROR(INDEX(ROSTER!$AL$23:$AL$134,MATCH($I11,ROSTER!$B$23:$B$150,0),1),"")</f>
        <v/>
      </c>
      <c r="M11" s="44" t="s">
        <v>283</v>
      </c>
      <c r="O11" s="31"/>
    </row>
    <row r="12" spans="1:15" ht="14.85" customHeight="1">
      <c r="A12" s="44" t="str">
        <f t="shared" si="0"/>
        <v/>
      </c>
      <c r="B12" s="44" t="str" cm="1">
        <f t="array" ref="B12">IFERROR(INDEX(ROSTER!$B$24:$B$150,MATCH(1,INDEX(($B$7=ROSTER!AB$24:AB$150)*(COUNTIFS(B$7:B11,ROSTER!$B$24:$B$150)=0),0,1),0),1),"")</f>
        <v/>
      </c>
      <c r="C12" s="44" t="str">
        <f>IFERROR(INDEX(ROSTER!$C$24:$C$150,MATCH($B12,ROSTER!$B$24:$B$150,0),1),"")</f>
        <v/>
      </c>
      <c r="D12" s="44" t="str">
        <f>IFERROR(INDEX(ROSTER!$AK$23:$AK$134,MATCH($B12,ROSTER!$B$23:$B$150,0),1),"")</f>
        <v/>
      </c>
      <c r="E12" s="44" t="str">
        <f>IFERROR(INDEX(ROSTER!$AL$23:$AL$134,MATCH($B12,ROSTER!$B$23:$B$150,0),1),"")</f>
        <v/>
      </c>
      <c r="F12" s="45" t="s">
        <v>274</v>
      </c>
      <c r="G12" s="29"/>
      <c r="H12" s="45" t="str">
        <f t="shared" si="1"/>
        <v/>
      </c>
      <c r="I12" s="45" t="str" cm="1">
        <f t="array" ref="I12">IFERROR(INDEX(ROSTER!$B$24:$B$150,MATCH(1,INDEX(($I$7=ROSTER!AB$24:AB$150)*(COUNTIFS(I$7:I11,ROSTER!$B$24:$B$150)=0),0,1),0),1),"")</f>
        <v/>
      </c>
      <c r="J12" s="45" t="str">
        <f>IFERROR(INDEX(ROSTER!$C$24:$C$150,MATCH($I12,ROSTER!$B$24:$B$150,0),1),"")</f>
        <v/>
      </c>
      <c r="K12" s="45" t="str">
        <f>IFERROR(INDEX(ROSTER!$AK$23:$AK$134,MATCH($I12,ROSTER!$B$23:$B$150,0),1),"")</f>
        <v/>
      </c>
      <c r="L12" s="45" t="str">
        <f>IFERROR(INDEX(ROSTER!$AL$23:$AL$134,MATCH($I12,ROSTER!$B$23:$B$150,0),1),"")</f>
        <v/>
      </c>
      <c r="M12" s="45" t="s">
        <v>274</v>
      </c>
      <c r="O12" s="31"/>
    </row>
    <row r="13" spans="1:15" ht="14.85" customHeight="1">
      <c r="A13" s="44" t="str">
        <f t="shared" si="0"/>
        <v/>
      </c>
      <c r="B13" s="44" t="str" cm="1">
        <f t="array" ref="B13">IFERROR(INDEX(ROSTER!$B$24:$B$150,MATCH(1,INDEX(($B$7=ROSTER!AB$24:AB$150)*(COUNTIFS(B$7:B12,ROSTER!$B$24:$B$150)=0),0,1),0),1),"")</f>
        <v/>
      </c>
      <c r="C13" s="44" t="str">
        <f>IFERROR(INDEX(ROSTER!$C$24:$C$150,MATCH($B13,ROSTER!$B$24:$B$150,0),1),"")</f>
        <v/>
      </c>
      <c r="D13" s="44" t="str">
        <f>IFERROR(INDEX(ROSTER!$AK$23:$AK$134,MATCH($B13,ROSTER!$B$23:$B$150,0),1),"")</f>
        <v/>
      </c>
      <c r="E13" s="44" t="str">
        <f>IFERROR(INDEX(ROSTER!$AL$23:$AL$134,MATCH($B13,ROSTER!$B$23:$B$150,0),1),"")</f>
        <v/>
      </c>
      <c r="F13" s="44"/>
      <c r="G13" s="29"/>
      <c r="H13" s="45" t="str">
        <f t="shared" si="1"/>
        <v/>
      </c>
      <c r="I13" s="45" t="str" cm="1">
        <f t="array" ref="I13">IFERROR(INDEX(ROSTER!$B$24:$B$150,MATCH(1,INDEX(($I$7=ROSTER!AB$24:AB$150)*(COUNTIFS(I$7:I12,ROSTER!$B$24:$B$150)=0),0,1),0),1),"")</f>
        <v/>
      </c>
      <c r="J13" s="45" t="str">
        <f>IFERROR(INDEX(ROSTER!$C$24:$C$150,MATCH($I13,ROSTER!$B$24:$B$150,0),1),"")</f>
        <v/>
      </c>
      <c r="K13" s="45" t="str">
        <f>IFERROR(INDEX(ROSTER!$AK$23:$AK$134,MATCH($I13,ROSTER!$B$23:$B$150,0),1),"")</f>
        <v/>
      </c>
      <c r="L13" s="45" t="str">
        <f>IFERROR(INDEX(ROSTER!$AL$23:$AL$134,MATCH($I13,ROSTER!$B$23:$B$150,0),1),"")</f>
        <v/>
      </c>
      <c r="M13" s="44"/>
      <c r="O13" s="31"/>
    </row>
    <row r="14" spans="1:15" ht="14.85" customHeight="1">
      <c r="A14" s="44" t="str">
        <f t="shared" si="0"/>
        <v/>
      </c>
      <c r="B14" s="44" t="str" cm="1">
        <f t="array" ref="B14">IFERROR(INDEX(ROSTER!$B$24:$B$150,MATCH(1,INDEX(($B$7=ROSTER!AB$24:AB$150)*(COUNTIFS(B$7:B13,ROSTER!$B$24:$B$150)=0),0,1),0),1),"")</f>
        <v/>
      </c>
      <c r="C14" s="44" t="str">
        <f>IFERROR(INDEX(ROSTER!$C$24:$C$150,MATCH($B14,ROSTER!$B$24:$B$150,0),1),"")</f>
        <v/>
      </c>
      <c r="D14" s="44" t="str">
        <f>IFERROR(INDEX(ROSTER!$AK$23:$AK$134,MATCH($B14,ROSTER!$B$23:$B$150,0),1),"")</f>
        <v/>
      </c>
      <c r="E14" s="44" t="str">
        <f>IFERROR(INDEX(ROSTER!$AL$23:$AL$134,MATCH($B14,ROSTER!$B$23:$B$150,0),1),"")</f>
        <v/>
      </c>
      <c r="F14" s="45" t="s">
        <v>274</v>
      </c>
      <c r="G14" s="29"/>
      <c r="H14" s="45" t="str">
        <f t="shared" si="1"/>
        <v/>
      </c>
      <c r="I14" s="45" t="str" cm="1">
        <f t="array" ref="I14">IFERROR(INDEX(ROSTER!$B$24:$B$150,MATCH(1,INDEX(($I$7=ROSTER!AB$24:AB$150)*(COUNTIFS(I$7:I13,ROSTER!$B$24:$B$150)=0),0,1),0),1),"")</f>
        <v/>
      </c>
      <c r="J14" s="45" t="str">
        <f>IFERROR(INDEX(ROSTER!$C$24:$C$150,MATCH($I14,ROSTER!$B$24:$B$150,0),1),"")</f>
        <v/>
      </c>
      <c r="K14" s="45" t="str">
        <f>IFERROR(INDEX(ROSTER!$AK$23:$AK$134,MATCH($I14,ROSTER!$B$23:$B$150,0),1),"")</f>
        <v/>
      </c>
      <c r="L14" s="45" t="str">
        <f>IFERROR(INDEX(ROSTER!$AL$23:$AL$134,MATCH($I14,ROSTER!$B$23:$B$150,0),1),"")</f>
        <v/>
      </c>
      <c r="M14" s="44"/>
      <c r="O14" s="31"/>
    </row>
    <row r="15" spans="1:15" ht="14.85" customHeight="1">
      <c r="A15" s="44" t="str">
        <f t="shared" ref="A15:A20" si="2">IF(B15="","",ROW(A8))</f>
        <v/>
      </c>
      <c r="B15" s="44" t="str" cm="1">
        <f t="array" ref="B15">IFERROR(INDEX(ROSTER!$B$24:$B$150,MATCH(1,INDEX(($B$7=ROSTER!AB$24:AB$150)*(COUNTIFS(B$7:B14,ROSTER!$B$24:$B$150)=0),0,1),0),1),"")</f>
        <v/>
      </c>
      <c r="C15" s="44" t="str">
        <f>IFERROR(INDEX(ROSTER!$C$24:$C$150,MATCH($B15,ROSTER!$B$24:$B$150,0),1),"")</f>
        <v/>
      </c>
      <c r="D15" s="44" t="str">
        <f>IFERROR(INDEX(ROSTER!$AK$23:$AK$134,MATCH($B15,ROSTER!$B$23:$B$150,0),1),"")</f>
        <v/>
      </c>
      <c r="E15" s="44" t="str">
        <f>IFERROR(INDEX(ROSTER!$AL$23:$AL$134,MATCH($B15,ROSTER!$B$23:$B$150,0),1),"")</f>
        <v/>
      </c>
      <c r="F15" s="44"/>
      <c r="G15" s="29"/>
      <c r="H15" s="45" t="str">
        <f t="shared" ref="H15:H20" si="3">IF(I15="","",ROW(A8))</f>
        <v/>
      </c>
      <c r="I15" s="45" t="str" cm="1">
        <f t="array" ref="I15">IFERROR(INDEX(ROSTER!$B$24:$B$150,MATCH(1,INDEX(($I$7=ROSTER!AB$24:AB$150)*(COUNTIFS(I$7:I14,ROSTER!$B$24:$B$150)=0),0,1),0),1),"")</f>
        <v/>
      </c>
      <c r="J15" s="45" t="str">
        <f>IFERROR(INDEX(ROSTER!$C$24:$C$150,MATCH($I15,ROSTER!$B$24:$B$150,0),1),"")</f>
        <v/>
      </c>
      <c r="K15" s="45" t="str">
        <f>IFERROR(INDEX(ROSTER!$AK$23:$AK$134,MATCH($I15,ROSTER!$B$23:$B$150,0),1),"")</f>
        <v/>
      </c>
      <c r="L15" s="45" t="str">
        <f>IFERROR(INDEX(ROSTER!$AL$23:$AL$134,MATCH($I15,ROSTER!$B$23:$B$150,0),1),"")</f>
        <v/>
      </c>
      <c r="M15" s="44"/>
      <c r="O15" s="31"/>
    </row>
    <row r="16" spans="1:15" ht="14.85" customHeight="1">
      <c r="A16" s="44" t="str">
        <f t="shared" si="2"/>
        <v/>
      </c>
      <c r="B16" s="44" t="str" cm="1">
        <f t="array" ref="B16">IFERROR(INDEX(ROSTER!$B$24:$B$150,MATCH(1,INDEX(($B$7=ROSTER!AB$24:AB$150)*(COUNTIFS(B$7:B15,ROSTER!$B$24:$B$150)=0),0,1),0),1),"")</f>
        <v/>
      </c>
      <c r="C16" s="44" t="str">
        <f>IFERROR(INDEX(ROSTER!$C$24:$C$150,MATCH($B16,ROSTER!$B$24:$B$150,0),1),"")</f>
        <v/>
      </c>
      <c r="D16" s="44" t="str">
        <f>IFERROR(INDEX(ROSTER!$AK$23:$AK$134,MATCH($B16,ROSTER!$B$23:$B$150,0),1),"")</f>
        <v/>
      </c>
      <c r="E16" s="44" t="str">
        <f>IFERROR(INDEX(ROSTER!$AL$23:$AL$134,MATCH($B16,ROSTER!$B$23:$B$150,0),1),"")</f>
        <v/>
      </c>
      <c r="F16" s="44" t="s">
        <v>283</v>
      </c>
      <c r="G16" s="29"/>
      <c r="H16" s="45" t="str">
        <f t="shared" si="3"/>
        <v/>
      </c>
      <c r="I16" s="45" t="str" cm="1">
        <f t="array" ref="I16">IFERROR(INDEX(ROSTER!$B$24:$B$150,MATCH(1,INDEX(($I$7=ROSTER!AB$24:AB$150)*(COUNTIFS(I$7:I15,ROSTER!$B$24:$B$150)=0),0,1),0),1),"")</f>
        <v/>
      </c>
      <c r="J16" s="45" t="str">
        <f>IFERROR(INDEX(ROSTER!$C$24:$C$150,MATCH($I16,ROSTER!$B$24:$B$150,0),1),"")</f>
        <v/>
      </c>
      <c r="K16" s="45" t="str">
        <f>IFERROR(INDEX(ROSTER!$AK$23:$AK$134,MATCH($I16,ROSTER!$B$23:$B$150,0),1),"")</f>
        <v/>
      </c>
      <c r="L16" s="45" t="str">
        <f>IFERROR(INDEX(ROSTER!$AL$23:$AL$134,MATCH($I16,ROSTER!$B$23:$B$150,0),1),"")</f>
        <v/>
      </c>
      <c r="M16" s="44"/>
      <c r="O16" s="31"/>
    </row>
    <row r="17" spans="1:15" ht="14.85" customHeight="1">
      <c r="A17" s="44" t="str">
        <f t="shared" si="2"/>
        <v/>
      </c>
      <c r="B17" s="44" t="str" cm="1">
        <f t="array" ref="B17">IFERROR(INDEX(ROSTER!$B$24:$B$150,MATCH(1,INDEX(($B$7=ROSTER!AB$24:AB$150)*(COUNTIFS(B$7:B16,ROSTER!$B$24:$B$150)=0),0,1),0),1),"")</f>
        <v/>
      </c>
      <c r="C17" s="44" t="str">
        <f>IFERROR(INDEX(ROSTER!$C$24:$C$150,MATCH($B17,ROSTER!$B$24:$B$150,0),1),"")</f>
        <v/>
      </c>
      <c r="D17" s="44" t="str">
        <f>IFERROR(INDEX(ROSTER!$AK$23:$AK$134,MATCH($B17,ROSTER!$B$23:$B$150,0),1),"")</f>
        <v/>
      </c>
      <c r="E17" s="44" t="str">
        <f>IFERROR(INDEX(ROSTER!$AL$23:$AL$134,MATCH($B17,ROSTER!$B$23:$B$150,0),1),"")</f>
        <v/>
      </c>
      <c r="F17" s="44" t="s">
        <v>283</v>
      </c>
      <c r="G17" s="29"/>
      <c r="H17" s="45" t="str">
        <f t="shared" si="3"/>
        <v/>
      </c>
      <c r="I17" s="45" t="str" cm="1">
        <f t="array" ref="I17">IFERROR(INDEX(ROSTER!$B$24:$B$150,MATCH(1,INDEX(($I$7=ROSTER!AB$24:AB$150)*(COUNTIFS(I$7:I16,ROSTER!$B$24:$B$150)=0),0,1),0),1),"")</f>
        <v/>
      </c>
      <c r="J17" s="45" t="str">
        <f>IFERROR(INDEX(ROSTER!$C$24:$C$150,MATCH($I17,ROSTER!$B$24:$B$150,0),1),"")</f>
        <v/>
      </c>
      <c r="K17" s="45" t="str">
        <f>IFERROR(INDEX(ROSTER!$AK$23:$AK$134,MATCH($I17,ROSTER!$B$23:$B$150,0),1),"")</f>
        <v/>
      </c>
      <c r="L17" s="45" t="str">
        <f>IFERROR(INDEX(ROSTER!$AL$23:$AL$134,MATCH($I17,ROSTER!$B$23:$B$150,0),1),"")</f>
        <v/>
      </c>
      <c r="M17" s="45"/>
      <c r="O17" s="31"/>
    </row>
    <row r="18" spans="1:15" ht="14.85" customHeight="1">
      <c r="A18" s="44" t="str">
        <f t="shared" si="2"/>
        <v/>
      </c>
      <c r="B18" s="44" t="str" cm="1">
        <f t="array" ref="B18">IFERROR(INDEX(ROSTER!$B$24:$B$150,MATCH(1,INDEX(($B$7=ROSTER!AB$24:AB$150)*(COUNTIFS(B$7:B17,ROSTER!$B$24:$B$150)=0),0,1),0),1),"")</f>
        <v/>
      </c>
      <c r="C18" s="44" t="str">
        <f>IFERROR(INDEX(ROSTER!$C$24:$C$150,MATCH($B18,ROSTER!$B$24:$B$150,0),1),"")</f>
        <v/>
      </c>
      <c r="D18" s="44" t="str">
        <f>IFERROR(INDEX(ROSTER!$AK$23:$AK$134,MATCH($B18,ROSTER!$B$23:$B$150,0),1),"")</f>
        <v/>
      </c>
      <c r="E18" s="44" t="str">
        <f>IFERROR(INDEX(ROSTER!$AL$23:$AL$134,MATCH($B18,ROSTER!$B$23:$B$150,0),1),"")</f>
        <v/>
      </c>
      <c r="F18" s="45"/>
      <c r="G18" s="29"/>
      <c r="H18" s="45" t="str">
        <f t="shared" si="3"/>
        <v/>
      </c>
      <c r="I18" s="45" t="str" cm="1">
        <f t="array" ref="I18">IFERROR(INDEX(ROSTER!$B$24:$B$150,MATCH(1,INDEX(($I$7=ROSTER!AB$24:AB$150)*(COUNTIFS(I$7:I17,ROSTER!$B$24:$B$150)=0),0,1),0),1),"")</f>
        <v/>
      </c>
      <c r="J18" s="45" t="str">
        <f>IFERROR(INDEX(ROSTER!$C$24:$C$150,MATCH($I18,ROSTER!$B$24:$B$150,0),1),"")</f>
        <v/>
      </c>
      <c r="K18" s="45" t="str">
        <f>IFERROR(INDEX(ROSTER!$AK$23:$AK$134,MATCH($I18,ROSTER!$B$23:$B$150,0),1),"")</f>
        <v/>
      </c>
      <c r="L18" s="45" t="str">
        <f>IFERROR(INDEX(ROSTER!$AL$23:$AL$134,MATCH($I18,ROSTER!$B$23:$B$150,0),1),"")</f>
        <v/>
      </c>
      <c r="M18" s="45"/>
      <c r="O18" s="31" t="s">
        <v>273</v>
      </c>
    </row>
    <row r="19" spans="1:15" ht="14.85" customHeight="1">
      <c r="A19" s="44" t="str">
        <f t="shared" si="2"/>
        <v/>
      </c>
      <c r="B19" s="44" t="str" cm="1">
        <f t="array" ref="B19">IFERROR(INDEX(ROSTER!$B$24:$B$150,MATCH(1,INDEX(($B$7=ROSTER!AB$24:AB$150)*(COUNTIFS(B$7:B18,ROSTER!$B$24:$B$150)=0),0,1),0),1),"")</f>
        <v/>
      </c>
      <c r="C19" s="44" t="str">
        <f>IFERROR(INDEX(ROSTER!$C$24:$C$150,MATCH($B19,ROSTER!$B$24:$B$150,0),1),"")</f>
        <v/>
      </c>
      <c r="D19" s="44" t="str">
        <f>IFERROR(INDEX(ROSTER!$AK$23:$AK$134,MATCH($B19,ROSTER!$B$23:$B$150,0),1),"")</f>
        <v/>
      </c>
      <c r="E19" s="44" t="str">
        <f>IFERROR(INDEX(ROSTER!$AL$23:$AL$134,MATCH($B19,ROSTER!$B$23:$B$150,0),1),"")</f>
        <v/>
      </c>
      <c r="F19" s="44"/>
      <c r="G19" s="29"/>
      <c r="H19" s="45" t="str">
        <f t="shared" si="3"/>
        <v/>
      </c>
      <c r="I19" s="45" t="str" cm="1">
        <f t="array" ref="I19">IFERROR(INDEX(ROSTER!$B$24:$B$150,MATCH(1,INDEX(($I$7=ROSTER!AB$24:AB$150)*(COUNTIFS(I$7:I18,ROSTER!$B$24:$B$150)=0),0,1),0),1),"")</f>
        <v/>
      </c>
      <c r="J19" s="45" t="str">
        <f>IFERROR(INDEX(ROSTER!$C$24:$C$150,MATCH($I19,ROSTER!$B$24:$B$150,0),1),"")</f>
        <v/>
      </c>
      <c r="K19" s="45" t="str">
        <f>IFERROR(INDEX(ROSTER!$AK$23:$AK$134,MATCH($I19,ROSTER!$B$23:$B$150,0),1),"")</f>
        <v/>
      </c>
      <c r="L19" s="45" t="str">
        <f>IFERROR(INDEX(ROSTER!$AL$23:$AL$134,MATCH($I19,ROSTER!$B$23:$B$150,0),1),"")</f>
        <v/>
      </c>
      <c r="M19" s="45"/>
      <c r="O19" s="31"/>
    </row>
    <row r="20" spans="1:15" ht="14.85" customHeight="1">
      <c r="A20" s="44" t="str">
        <f t="shared" si="2"/>
        <v/>
      </c>
      <c r="B20" s="44" t="str" cm="1">
        <f t="array" ref="B20">IFERROR(INDEX(ROSTER!$B$24:$B$150,MATCH(1,INDEX(($B$7=ROSTER!AB$24:AB$150)*(COUNTIFS(B$7:B19,ROSTER!$B$24:$B$150)=0),0,1),0),1),"")</f>
        <v/>
      </c>
      <c r="C20" s="44" t="str">
        <f>IFERROR(INDEX(ROSTER!$C$24:$C$150,MATCH($B20,ROSTER!$B$24:$B$150,0),1),"")</f>
        <v/>
      </c>
      <c r="D20" s="44" t="str">
        <f>IFERROR(INDEX(ROSTER!$AK$23:$AK$134,MATCH($B20,ROSTER!$B$23:$B$150,0),1),"")</f>
        <v/>
      </c>
      <c r="E20" s="44" t="str">
        <f>IFERROR(INDEX(ROSTER!$AL$23:$AL$134,MATCH($B20,ROSTER!$B$23:$B$150,0),1),"")</f>
        <v/>
      </c>
      <c r="F20" s="44"/>
      <c r="G20" s="29"/>
      <c r="H20" s="45" t="str">
        <f t="shared" si="3"/>
        <v/>
      </c>
      <c r="I20" s="45"/>
      <c r="J20" s="45"/>
      <c r="K20" s="45"/>
      <c r="L20" s="45"/>
      <c r="M20" s="45"/>
      <c r="O20" s="31"/>
    </row>
    <row r="21" spans="1:15" ht="14.85" customHeight="1">
      <c r="A21" s="44" t="str">
        <f>IF(B21="","",ROW(A12))</f>
        <v/>
      </c>
      <c r="B21" s="44" t="str" cm="1">
        <f t="array" ref="B21">IFERROR(INDEX(ROSTER!$B$24:$B$150,MATCH(1,INDEX(($B$7=ROSTER!AB$24:AB$150)*(COUNTIFS(B$7:B20,ROSTER!$B$24:$B$150)=0),0,1),0),1),"")</f>
        <v/>
      </c>
      <c r="C21" s="44" t="str">
        <f>IFERROR(INDEX(ROSTER!$C$24:$C$150,MATCH($B21,ROSTER!$B$24:$B$150,0),1),"")</f>
        <v/>
      </c>
      <c r="D21" s="44" t="str">
        <f>IFERROR(INDEX(ROSTER!$AK$23:$AK$134,MATCH($B21,ROSTER!$B$23:$B$150,0),1),"")</f>
        <v/>
      </c>
      <c r="E21" s="44" t="str">
        <f>IFERROR(INDEX(ROSTER!$AL$23:$AL$134,MATCH($B21,ROSTER!$B$23:$B$150,0),1),"")</f>
        <v/>
      </c>
      <c r="F21" s="44"/>
      <c r="G21" s="29"/>
      <c r="H21" s="45"/>
      <c r="I21" s="355"/>
      <c r="J21" s="356"/>
      <c r="K21" s="45"/>
      <c r="L21" s="45"/>
      <c r="M21" s="45"/>
      <c r="O21" s="31"/>
    </row>
    <row r="22" spans="1:15" ht="14.85" customHeight="1">
      <c r="A22" s="44" t="str">
        <f>IF(B22="","",ROW(A13))</f>
        <v/>
      </c>
      <c r="B22" s="44" t="str" cm="1">
        <f t="array" ref="B22">IFERROR(INDEX(ROSTER!$B$24:$B$150,MATCH(1,INDEX(($B$7=ROSTER!AB$24:AB$150)*(COUNTIFS(B$7:B21,ROSTER!$B$24:$B$150)=0),0,1),0),1),"")</f>
        <v/>
      </c>
      <c r="C22" s="44" t="str">
        <f>IFERROR(INDEX(ROSTER!$C$24:$C$150,MATCH($B22,ROSTER!$B$24:$B$150,0),1),"")</f>
        <v/>
      </c>
      <c r="D22" s="44" t="str">
        <f>IFERROR(INDEX(ROSTER!$AK$23:$AK$134,MATCH($B22,ROSTER!$B$23:$B$150,0),1),"")</f>
        <v/>
      </c>
      <c r="E22" s="44" t="str">
        <f>IFERROR(INDEX(ROSTER!$AL$23:$AL$134,MATCH($B22,ROSTER!$B$23:$B$150,0),1),"")</f>
        <v/>
      </c>
      <c r="F22" s="26"/>
      <c r="G22" s="29"/>
      <c r="H22" s="45"/>
      <c r="I22" s="45"/>
      <c r="J22" s="45"/>
      <c r="K22" s="45"/>
      <c r="L22" s="45"/>
      <c r="M22" s="45"/>
      <c r="O22" s="31"/>
    </row>
    <row r="23" spans="1:15" ht="14.85" customHeight="1">
      <c r="A23" s="44" t="str">
        <f>IF(B23="","",ROW(A14))</f>
        <v/>
      </c>
      <c r="B23" s="44" t="str" cm="1">
        <f t="array" ref="B23">IFERROR(INDEX(ROSTER!$B$24:$B$150,MATCH(1,INDEX(($B$7=ROSTER!AB$24:AB$150)*(COUNTIFS(B$7:B22,ROSTER!$B$24:$B$150)=0),0,1),0),1),"")</f>
        <v/>
      </c>
      <c r="C23" s="44" t="str">
        <f>IFERROR(INDEX(ROSTER!$C$24:$C$150,MATCH($B23,ROSTER!$B$24:$B$150,0),1),"")</f>
        <v/>
      </c>
      <c r="D23" s="44" t="str">
        <f>IFERROR(INDEX(ROSTER!$AK$23:$AK$134,MATCH($B23,ROSTER!$B$23:$B$150,0),1),"")</f>
        <v/>
      </c>
      <c r="E23" s="44" t="str">
        <f>IFERROR(INDEX(ROSTER!$AL$23:$AL$134,MATCH($B23,ROSTER!$B$23:$B$150,0),1),"")</f>
        <v/>
      </c>
      <c r="F23" s="26"/>
      <c r="G23" s="29"/>
      <c r="H23" s="45"/>
      <c r="I23" s="45"/>
      <c r="J23" s="45"/>
      <c r="K23" s="45"/>
      <c r="L23" s="45"/>
      <c r="M23" s="45"/>
      <c r="O23" s="31"/>
    </row>
    <row r="24" spans="1:15" ht="14.85" customHeight="1">
      <c r="A24" s="44"/>
      <c r="B24" s="660" t="str">
        <f>$B$3&amp;"-AVI"</f>
        <v>HL8082-AVI</v>
      </c>
      <c r="C24" s="661"/>
      <c r="D24" s="26" t="str">
        <f>IFERROR(INDEX(ROSTER!$AK$23:$AK$134,MATCH($B24,ROSTER!$B$23:$B$150,0),1),"")</f>
        <v/>
      </c>
      <c r="E24" s="26" t="str">
        <f>IFERROR(INDEX(ROSTER!$AL$23:$AL$134,MATCH($B24,ROSTER!$B$23:$B$150,0),1),"")</f>
        <v/>
      </c>
      <c r="F24" s="44"/>
      <c r="G24" s="29"/>
      <c r="H24" s="45"/>
      <c r="I24" s="45"/>
      <c r="J24" s="45"/>
      <c r="K24" s="45"/>
      <c r="L24" s="45"/>
      <c r="M24" s="45"/>
      <c r="O24" s="31"/>
    </row>
    <row r="25" spans="1:15" ht="14.85" customHeight="1">
      <c r="A25" s="44" t="str">
        <f t="shared" ref="A25:A38" si="4">IF(B25="","",ROW(A1))</f>
        <v/>
      </c>
      <c r="B25" s="44" t="str" cm="1">
        <f t="array" ref="B25">IFERROR(INDEX(ROSTER!$B$24:$B$150,MATCH(1,INDEX(($B$24=ROSTER!AB$24:AB$150)*(COUNTIFS(B$7:B24,ROSTER!$B$24:$B$150)=0),0,1),0),1),"")</f>
        <v/>
      </c>
      <c r="C25" s="44" t="str">
        <f>IFERROR(INDEX(ROSTER!$C$24:$C$150,MATCH($B25,ROSTER!$B$24:$B$150,0),1),"")</f>
        <v/>
      </c>
      <c r="D25" s="44" t="str">
        <f>IFERROR(INDEX(ROSTER!$AK$23:$AK$134,MATCH($B25,ROSTER!$B$23:$B$150,0),1),"")</f>
        <v/>
      </c>
      <c r="E25" s="44" t="str">
        <f>IFERROR(INDEX(ROSTER!$AL$23:$AL$134,MATCH($B25,ROSTER!$B$23:$B$150,0),1),"")</f>
        <v/>
      </c>
      <c r="F25" s="45" t="s">
        <v>478</v>
      </c>
      <c r="G25" s="29"/>
      <c r="H25" s="45"/>
      <c r="I25" s="45"/>
      <c r="J25" s="45"/>
      <c r="K25" s="45"/>
      <c r="L25" s="45"/>
      <c r="M25" s="44"/>
      <c r="O25" s="31"/>
    </row>
    <row r="26" spans="1:15" ht="14.85" customHeight="1">
      <c r="A26" s="44" t="str">
        <f t="shared" si="4"/>
        <v/>
      </c>
      <c r="B26" s="44" t="str" cm="1">
        <f t="array" ref="B26">IFERROR(INDEX(ROSTER!$B$24:$B$150,MATCH(1,INDEX(($B$24=ROSTER!AB$24:AB$150)*(COUNTIFS(B$7:B25,ROSTER!$B$24:$B$150)=0),0,1),0),1),"")</f>
        <v/>
      </c>
      <c r="C26" s="44" t="str">
        <f>IFERROR(INDEX(ROSTER!$C$24:$C$150,MATCH($B26,ROSTER!$B$24:$B$150,0),1),"")</f>
        <v/>
      </c>
      <c r="D26" s="44" t="str">
        <f>IFERROR(INDEX(ROSTER!$AK$23:$AK$134,MATCH($B26,ROSTER!$B$23:$B$150,0),1),"")</f>
        <v/>
      </c>
      <c r="E26" s="44" t="str">
        <f>IFERROR(INDEX(ROSTER!$AL$23:$AL$134,MATCH($B26,ROSTER!$B$23:$B$150,0),1),"")</f>
        <v/>
      </c>
      <c r="F26" s="45" t="s">
        <v>278</v>
      </c>
      <c r="G26" s="29"/>
      <c r="H26" s="45"/>
      <c r="I26" s="45"/>
      <c r="J26" s="45"/>
      <c r="K26" s="45"/>
      <c r="L26" s="45"/>
      <c r="M26" s="44"/>
      <c r="O26" s="31" t="s">
        <v>259</v>
      </c>
    </row>
    <row r="27" spans="1:15" ht="14.85" customHeight="1">
      <c r="A27" s="44" t="str">
        <f t="shared" ref="A27" si="5">IF(B27="","",ROW(A3))</f>
        <v/>
      </c>
      <c r="B27" s="44" t="str" cm="1">
        <f t="array" ref="B27">IFERROR(INDEX(ROSTER!$B$24:$B$150,MATCH(1,INDEX(($B$24=ROSTER!AB$24:AB$150)*(COUNTIFS(B$7:B26,ROSTER!$B$24:$B$150)=0),0,1),0),1),"")</f>
        <v/>
      </c>
      <c r="C27" s="44" t="str">
        <f>IFERROR(INDEX(ROSTER!$C$24:$C$150,MATCH($B27,ROSTER!$B$24:$B$150,0),1),"")</f>
        <v/>
      </c>
      <c r="D27" s="44" t="str">
        <f>IFERROR(INDEX(ROSTER!$AK$23:$AK$134,MATCH($B27,ROSTER!$B$23:$B$150,0),1),"")</f>
        <v/>
      </c>
      <c r="E27" s="44" t="str">
        <f>IFERROR(INDEX(ROSTER!$AL$23:$AL$134,MATCH($B27,ROSTER!$B$23:$B$150,0),1),"")</f>
        <v/>
      </c>
      <c r="F27" s="44"/>
      <c r="G27" s="29"/>
      <c r="H27" s="45"/>
      <c r="I27" s="45"/>
      <c r="J27" s="45"/>
      <c r="K27" s="45"/>
      <c r="L27" s="45"/>
      <c r="M27" s="44"/>
      <c r="O27" s="31"/>
    </row>
    <row r="28" spans="1:15" ht="14.85" customHeight="1">
      <c r="A28" s="44" t="str">
        <f t="shared" si="4"/>
        <v/>
      </c>
      <c r="B28" s="44" t="str" cm="1">
        <f t="array" ref="B28">IFERROR(INDEX(ROSTER!$B$24:$B$150,MATCH(1,INDEX(($B$24=ROSTER!AB$24:AB$150)*(COUNTIFS(B$7:B27,ROSTER!$B$24:$B$150)=0),0,1),0),1),"")</f>
        <v/>
      </c>
      <c r="C28" s="44" t="str">
        <f>IFERROR(INDEX(ROSTER!$C$24:$C$150,MATCH($B28,ROSTER!$B$24:$B$150,0),1),"")</f>
        <v/>
      </c>
      <c r="D28" s="44" t="str">
        <f>IFERROR(INDEX(ROSTER!$AK$23:$AK$134,MATCH($B28,ROSTER!$B$23:$B$150,0),1),"")</f>
        <v/>
      </c>
      <c r="E28" s="44" t="str">
        <f>IFERROR(INDEX(ROSTER!$AL$23:$AL$134,MATCH($B28,ROSTER!$B$23:$B$150,0),1),"")</f>
        <v/>
      </c>
      <c r="G28" s="29"/>
      <c r="H28" s="45"/>
      <c r="I28" s="45"/>
      <c r="J28" s="45"/>
      <c r="K28" s="45"/>
      <c r="L28" s="45"/>
      <c r="M28" s="45"/>
      <c r="O28" s="31"/>
    </row>
    <row r="29" spans="1:15" ht="14.85" customHeight="1">
      <c r="A29" s="44" t="str">
        <f t="shared" si="4"/>
        <v/>
      </c>
      <c r="B29" s="44" t="str" cm="1">
        <f t="array" ref="B29">IFERROR(INDEX(ROSTER!$B$24:$B$150,MATCH(1,INDEX(($B$24=ROSTER!AB$24:AB$150)*(COUNTIFS(B$7:B28,ROSTER!$B$24:$B$150)=0),0,1),0),1),"")</f>
        <v/>
      </c>
      <c r="C29" s="44" t="str">
        <f>IFERROR(INDEX(ROSTER!$C$24:$C$150,MATCH($B29,ROSTER!$B$24:$B$150,0),1),"")</f>
        <v/>
      </c>
      <c r="D29" s="44" t="str">
        <f>IFERROR(INDEX(ROSTER!$AK$23:$AK$134,MATCH($B29,ROSTER!$B$23:$B$150,0),1),"")</f>
        <v/>
      </c>
      <c r="E29" s="44" t="str">
        <f>IFERROR(INDEX(ROSTER!$AL$23:$AL$134,MATCH($B29,ROSTER!$B$23:$B$150,0),1),"")</f>
        <v/>
      </c>
      <c r="F29" s="44"/>
      <c r="G29" s="29"/>
      <c r="H29" s="45"/>
      <c r="I29" s="45"/>
      <c r="J29" s="45"/>
      <c r="K29" s="45"/>
      <c r="L29" s="45"/>
      <c r="M29" s="34"/>
      <c r="O29" s="31"/>
    </row>
    <row r="30" spans="1:15" ht="14.85" customHeight="1">
      <c r="A30" s="44" t="str">
        <f t="shared" si="4"/>
        <v/>
      </c>
      <c r="B30" s="44" t="str" cm="1">
        <f t="array" ref="B30">IFERROR(INDEX(ROSTER!$B$24:$B$150,MATCH(1,INDEX(($B$24=ROSTER!AB$24:AB$150)*(COUNTIFS(B$7:B29,ROSTER!$B$24:$B$150)=0),0,1),0),1),"")</f>
        <v/>
      </c>
      <c r="C30" s="44" t="str">
        <f>IFERROR(INDEX(ROSTER!$C$24:$C$150,MATCH($B30,ROSTER!$B$24:$B$150,0),1),"")</f>
        <v/>
      </c>
      <c r="D30" s="44" t="str">
        <f>IFERROR(INDEX(ROSTER!$AK$23:$AK$134,MATCH($B30,ROSTER!$B$23:$B$150,0),1),"")</f>
        <v/>
      </c>
      <c r="E30" s="44" t="str">
        <f>IFERROR(INDEX(ROSTER!$AL$23:$AL$134,MATCH($B30,ROSTER!$B$23:$B$150,0),1),"")</f>
        <v/>
      </c>
      <c r="F30" s="44"/>
      <c r="G30" s="29"/>
      <c r="H30" s="45"/>
      <c r="I30" s="45"/>
      <c r="J30" s="45"/>
      <c r="K30" s="45"/>
      <c r="L30" s="45"/>
      <c r="M30" s="45"/>
      <c r="O30" s="31"/>
    </row>
    <row r="31" spans="1:15" ht="14.85" customHeight="1">
      <c r="A31" s="44" t="str">
        <f t="shared" si="4"/>
        <v/>
      </c>
      <c r="B31" s="44" t="str" cm="1">
        <f t="array" ref="B31">IFERROR(INDEX(ROSTER!$B$24:$B$150,MATCH(1,INDEX(($B$24=ROSTER!AB$24:AB$150)*(COUNTIFS(B$7:B30,ROSTER!$B$24:$B$150)=0),0,1),0),1),"")</f>
        <v/>
      </c>
      <c r="C31" s="44" t="str">
        <f>IFERROR(INDEX(ROSTER!$C$24:$C$150,MATCH($B31,ROSTER!$B$24:$B$150,0),1),"")</f>
        <v/>
      </c>
      <c r="D31" s="44" t="str">
        <f>IFERROR(INDEX(ROSTER!$AK$23:$AK$134,MATCH($B31,ROSTER!$B$23:$B$150,0),1),"")</f>
        <v/>
      </c>
      <c r="E31" s="44" t="str">
        <f>IFERROR(INDEX(ROSTER!$AL$23:$AL$134,MATCH($B31,ROSTER!$B$23:$B$150,0),1),"")</f>
        <v/>
      </c>
      <c r="F31" s="44"/>
      <c r="G31" s="29"/>
      <c r="H31" s="45"/>
      <c r="I31" s="45"/>
      <c r="J31" s="45"/>
      <c r="K31" s="45"/>
      <c r="L31" s="45"/>
      <c r="M31" s="45"/>
      <c r="O31" s="31"/>
    </row>
    <row r="32" spans="1:15" ht="14.85" customHeight="1">
      <c r="A32" s="44" t="str">
        <f t="shared" si="4"/>
        <v/>
      </c>
      <c r="B32" s="44" t="str" cm="1">
        <f t="array" ref="B32">IFERROR(INDEX(ROSTER!$B$24:$B$150,MATCH(1,INDEX(($B$24=ROSTER!AB$24:AB$150)*(COUNTIFS(B$7:B31,ROSTER!$B$24:$B$150)=0),0,1),0),1),"")</f>
        <v/>
      </c>
      <c r="C32" s="44" t="str">
        <f>IFERROR(INDEX(ROSTER!$C$24:$C$150,MATCH($B32,ROSTER!$B$24:$B$150,0),1),"")</f>
        <v/>
      </c>
      <c r="D32" s="44" t="str">
        <f>IFERROR(INDEX(ROSTER!$AK$23:$AK$134,MATCH($B32,ROSTER!$B$23:$B$150,0),1),"")</f>
        <v/>
      </c>
      <c r="E32" s="44" t="str">
        <f>IFERROR(INDEX(ROSTER!$AL$23:$AL$134,MATCH($B32,ROSTER!$B$23:$B$150,0),1),"")</f>
        <v/>
      </c>
      <c r="F32" s="44"/>
      <c r="G32" s="29"/>
      <c r="H32" s="45"/>
      <c r="I32" s="45"/>
      <c r="J32" s="45"/>
      <c r="K32" s="45"/>
      <c r="L32" s="45" t="str">
        <f>IFERROR(INDEX(ROSTER!$AL$23:$AL$134,MATCH($I32,ROSTER!$B$23:$B$150,0),1),"")</f>
        <v/>
      </c>
      <c r="M32" s="45"/>
      <c r="O32" s="31"/>
    </row>
    <row r="33" spans="1:13" ht="14.85" customHeight="1">
      <c r="A33" s="44" t="str">
        <f t="shared" si="4"/>
        <v/>
      </c>
      <c r="B33" s="44" t="str" cm="1">
        <f t="array" ref="B33">IFERROR(INDEX(ROSTER!$B$24:$B$150,MATCH(1,INDEX(($B$24=ROSTER!AB$24:AB$150)*(COUNTIFS(B$7:B32,ROSTER!$B$24:$B$150)=0),0,1),0),1),"")</f>
        <v/>
      </c>
      <c r="C33" s="44" t="str">
        <f>IFERROR(INDEX(ROSTER!$C$24:$C$150,MATCH($B33,ROSTER!$B$24:$B$150,0),1),"")</f>
        <v/>
      </c>
      <c r="D33" s="44" t="str">
        <f>IFERROR(INDEX(ROSTER!$AK$23:$AK$134,MATCH($B33,ROSTER!$B$23:$B$150,0),1),"")</f>
        <v/>
      </c>
      <c r="E33" s="44" t="str">
        <f>IFERROR(INDEX(ROSTER!$AL$23:$AL$134,MATCH($B33,ROSTER!$B$23:$B$150,0),1),"")</f>
        <v/>
      </c>
      <c r="F33" s="44"/>
      <c r="G33" s="29"/>
      <c r="H33" s="45" t="str">
        <f t="shared" si="1"/>
        <v/>
      </c>
      <c r="I33" s="45" t="str" cm="1">
        <f t="array" ref="I33">IFERROR(INDEX(ROSTER!$B$24:$B$150,MATCH(1,INDEX(($I$7=ROSTER!AB$24:AB$150)*(COUNTIFS(I$7:I32,ROSTER!$B$24:$B$150)=0),0,1),0),1),"")</f>
        <v/>
      </c>
      <c r="J33" s="45" t="str">
        <f>IFERROR(INDEX(ROSTER!$C$24:$C$150,MATCH($I33,ROSTER!$B$24:$B$150,0),1),"")</f>
        <v/>
      </c>
      <c r="K33" s="45" t="str">
        <f>IFERROR(INDEX(ROSTER!$AK$23:$AK$134,MATCH($I33,ROSTER!$B$23:$B$150,0),1),"")</f>
        <v/>
      </c>
      <c r="L33" s="45" t="str">
        <f>IFERROR(INDEX(ROSTER!$AL$23:$AL$134,MATCH($I33,ROSTER!$B$23:$B$150,0),1),"")</f>
        <v/>
      </c>
      <c r="M33" s="45"/>
    </row>
    <row r="34" spans="1:13" ht="14.4">
      <c r="A34" s="44" t="str">
        <f t="shared" si="4"/>
        <v/>
      </c>
      <c r="B34" s="44" t="str" cm="1">
        <f t="array" ref="B34">IFERROR(INDEX(ROSTER!$B$24:$B$150,MATCH(1,INDEX(($B$24=ROSTER!AB$24:AB$150)*(COUNTIFS(B$7:B33,ROSTER!$B$24:$B$150)=0),0,1),0),1),"")</f>
        <v/>
      </c>
      <c r="C34" s="44" t="str">
        <f>IFERROR(INDEX(ROSTER!$C$24:$C$150,MATCH($B34,ROSTER!$B$24:$B$150,0),1),"")</f>
        <v/>
      </c>
      <c r="D34" s="44" t="str">
        <f>IFERROR(INDEX(ROSTER!$AK$23:$AK$134,MATCH($B34,ROSTER!$B$23:$B$150,0),1),"")</f>
        <v/>
      </c>
      <c r="E34" s="44" t="str">
        <f>IFERROR(INDEX(ROSTER!$AL$23:$AL$134,MATCH($B34,ROSTER!$B$23:$B$150,0),1),"")</f>
        <v/>
      </c>
      <c r="F34" s="44"/>
      <c r="G34" s="29"/>
      <c r="H34" s="45"/>
      <c r="I34" s="45"/>
      <c r="J34" s="45"/>
      <c r="K34" s="45"/>
      <c r="L34" s="45"/>
      <c r="M34" s="44"/>
    </row>
    <row r="35" spans="1:13" ht="14.4">
      <c r="A35" s="44" t="str">
        <f t="shared" si="4"/>
        <v/>
      </c>
      <c r="B35" s="44" t="str" cm="1">
        <f t="array" ref="B35">IFERROR(INDEX(ROSTER!$B$24:$B$150,MATCH(1,INDEX(($B$24=ROSTER!AB$24:AB$150)*(COUNTIFS(B$7:B34,ROSTER!$B$24:$B$150)=0),0,1),0),1),"")</f>
        <v/>
      </c>
      <c r="C35" s="44" t="str">
        <f>IFERROR(INDEX(ROSTER!$C$24:$C$150,MATCH($B35,ROSTER!$B$24:$B$150,0),1),"")</f>
        <v/>
      </c>
      <c r="D35" s="44" t="str">
        <f>IFERROR(INDEX(ROSTER!$AK$23:$AK$134,MATCH($B35,ROSTER!$B$23:$B$150,0),1),"")</f>
        <v/>
      </c>
      <c r="E35" s="44" t="str">
        <f>IFERROR(INDEX(ROSTER!$AL$23:$AL$134,MATCH($B35,ROSTER!$B$23:$B$150,0),1),"")</f>
        <v/>
      </c>
      <c r="F35" s="44"/>
      <c r="G35" s="29"/>
      <c r="H35" s="45"/>
      <c r="I35" s="45"/>
      <c r="J35" s="45"/>
      <c r="K35" s="45"/>
      <c r="L35" s="45"/>
      <c r="M35" s="44"/>
    </row>
    <row r="36" spans="1:13" ht="14.4">
      <c r="A36" s="44" t="str">
        <f t="shared" si="4"/>
        <v/>
      </c>
      <c r="B36" s="44" t="str" cm="1">
        <f t="array" ref="B36">IFERROR(INDEX(ROSTER!$B$24:$B$150,MATCH(1,INDEX(($B$24=ROSTER!AB$24:AB$150)*(COUNTIFS(B$7:B35,ROSTER!$B$24:$B$150)=0),0,1),0),1),"")</f>
        <v/>
      </c>
      <c r="C36" s="44" t="str">
        <f>IFERROR(INDEX(ROSTER!$C$24:$C$150,MATCH($B36,ROSTER!$B$24:$B$150,0),1),"")</f>
        <v/>
      </c>
      <c r="D36" s="44" t="str">
        <f>IFERROR(INDEX(ROSTER!$AK$23:$AK$134,MATCH($B36,ROSTER!$B$23:$B$150,0),1),"")</f>
        <v/>
      </c>
      <c r="E36" s="44" t="str">
        <f>IFERROR(INDEX(ROSTER!$AL$23:$AL$134,MATCH($B36,ROSTER!$B$23:$B$150,0),1),"")</f>
        <v/>
      </c>
      <c r="F36" s="44"/>
      <c r="G36" s="29"/>
      <c r="H36" s="45"/>
      <c r="I36" s="45"/>
      <c r="J36" s="45"/>
      <c r="K36" s="45"/>
      <c r="L36" s="45"/>
      <c r="M36" s="44"/>
    </row>
    <row r="37" spans="1:13" ht="14.4">
      <c r="A37" s="44" t="str">
        <f t="shared" si="4"/>
        <v/>
      </c>
      <c r="B37" s="44" t="str" cm="1">
        <f t="array" ref="B37">IFERROR(INDEX(ROSTER!$B$24:$B$150,MATCH(1,INDEX(($B$24=ROSTER!AB$24:AB$150)*(COUNTIFS(B$7:B36,ROSTER!$B$24:$B$150)=0),0,1),0),1),"")</f>
        <v/>
      </c>
      <c r="C37" s="44" t="str">
        <f>IFERROR(INDEX(ROSTER!$C$24:$C$150,MATCH($B37,ROSTER!$B$24:$B$150,0),1),"")</f>
        <v/>
      </c>
      <c r="D37" s="44" t="str">
        <f>IFERROR(INDEX(ROSTER!$AK$23:$AK$134,MATCH($B37,ROSTER!$B$23:$B$150,0),1),"")</f>
        <v/>
      </c>
      <c r="E37" s="44" t="str">
        <f>IFERROR(INDEX(ROSTER!$AL$23:$AL$134,MATCH($B37,ROSTER!$B$23:$B$150,0),1),"")</f>
        <v/>
      </c>
      <c r="F37" s="44"/>
      <c r="G37" s="29"/>
      <c r="H37" s="45"/>
      <c r="I37" s="45"/>
      <c r="J37" s="45"/>
      <c r="K37" s="45"/>
      <c r="L37" s="45"/>
      <c r="M37" s="45"/>
    </row>
    <row r="38" spans="1:13" ht="14.4">
      <c r="A38" s="44" t="str">
        <f t="shared" si="4"/>
        <v/>
      </c>
      <c r="B38" s="44" t="str" cm="1">
        <f t="array" ref="B38">IFERROR(INDEX(ROSTER!$B$24:$B$150,MATCH(1,INDEX(($B$24=ROSTER!AB$24:AB$150)*(COUNTIFS(B$7:B37,ROSTER!$B$24:$B$150)=0),0,1),0),1),"")</f>
        <v/>
      </c>
      <c r="C38" s="44" t="str">
        <f>IFERROR(INDEX(ROSTER!$C$24:$C$150,MATCH($B38,ROSTER!$B$24:$B$150,0),1),"")</f>
        <v/>
      </c>
      <c r="D38" s="44" t="str">
        <f>IFERROR(INDEX(ROSTER!$AK$23:$AK$134,MATCH($B38,ROSTER!$B$23:$B$150,0),1),"")</f>
        <v/>
      </c>
      <c r="E38" s="44" t="str">
        <f>IFERROR(INDEX(ROSTER!$AL$23:$AL$134,MATCH($B38,ROSTER!$B$23:$B$150,0),1),"")</f>
        <v/>
      </c>
      <c r="F38" s="44"/>
      <c r="G38" s="29"/>
      <c r="H38" s="45"/>
      <c r="I38" s="45"/>
      <c r="J38" s="45"/>
      <c r="K38" s="45"/>
      <c r="L38" s="45"/>
      <c r="M38" s="45"/>
    </row>
    <row r="39" spans="1:13" ht="14.4">
      <c r="A39" s="44" t="str">
        <f t="shared" ref="A39:A40" si="6">IF(B39="","",ROW(A17))</f>
        <v/>
      </c>
      <c r="B39" s="44" t="str" cm="1">
        <f t="array" ref="B39">IFERROR(INDEX(ROSTER!$B$24:$B$150,MATCH(1,INDEX(($B$24=ROSTER!AB$24:AB$150)*(COUNTIFS(B$7:B38,ROSTER!$B$24:$B$150)=0),0,1),0),1),"")</f>
        <v/>
      </c>
      <c r="C39" s="44" t="str">
        <f>IFERROR(INDEX(ROSTER!$C$24:$C$150,MATCH($B39,ROSTER!$B$24:$B$150,0),1),"")</f>
        <v/>
      </c>
      <c r="D39" s="44" t="str">
        <f>IFERROR(INDEX(ROSTER!$AK$23:$AK$134,MATCH($B39,ROSTER!$B$23:$B$150,0),1),"")</f>
        <v/>
      </c>
      <c r="E39" s="44" t="str">
        <f>IFERROR(INDEX(ROSTER!$AL$23:$AL$134,MATCH($B39,ROSTER!$B$23:$B$150,0),1),"")</f>
        <v/>
      </c>
      <c r="F39" s="44" t="str">
        <f>IFERROR(INDEX(ROSTER!$AK$23:$AK$134,MATCH($B39,ROSTER!$B$23:$B$150,0),1),"")</f>
        <v/>
      </c>
      <c r="G39" s="29"/>
      <c r="H39" s="45"/>
      <c r="I39" s="45"/>
      <c r="J39" s="45"/>
      <c r="K39" s="45"/>
      <c r="L39" s="45"/>
      <c r="M39" s="45"/>
    </row>
    <row r="40" spans="1:13" ht="14.4">
      <c r="A40" s="44" t="str">
        <f t="shared" si="6"/>
        <v/>
      </c>
      <c r="B40" s="44" t="str" cm="1">
        <f t="array" ref="B40">IFERROR(INDEX(ROSTER!$B$24:$B$150,MATCH(1,INDEX(($B$24=ROSTER!AB$24:AB$150)*(COUNTIFS(B$7:B39,ROSTER!$B$24:$B$150)=0),0,1),0),1),"")</f>
        <v/>
      </c>
      <c r="C40" s="44" t="str">
        <f>IFERROR(INDEX(ROSTER!$C$24:$C$150,MATCH($B40,ROSTER!$B$24:$B$150,0),1),"")</f>
        <v/>
      </c>
      <c r="D40" s="44" t="str">
        <f>IFERROR(INDEX(ROSTER!$AK$23:$AK$134,MATCH($B40,ROSTER!$B$23:$B$150,0),1),"")</f>
        <v/>
      </c>
      <c r="E40" s="44" t="str">
        <f>IFERROR(INDEX(ROSTER!$AL$23:$AL$134,MATCH($B40,ROSTER!$B$23:$B$150,0),1),"")</f>
        <v/>
      </c>
      <c r="F40" s="44"/>
      <c r="G40" s="29"/>
      <c r="H40" s="45"/>
      <c r="I40" s="45"/>
      <c r="J40" s="45"/>
      <c r="K40" s="45"/>
      <c r="L40" s="45"/>
      <c r="M40" s="45"/>
    </row>
    <row r="41" spans="1:13" ht="14.4">
      <c r="A41" s="44"/>
      <c r="B41" s="44"/>
      <c r="C41" s="44"/>
      <c r="D41" s="44"/>
      <c r="E41" s="44"/>
      <c r="F41" s="44"/>
      <c r="G41" s="29"/>
      <c r="H41" s="45"/>
      <c r="I41" s="45"/>
      <c r="J41" s="45"/>
      <c r="K41" s="45"/>
      <c r="L41" s="45"/>
      <c r="M41" s="45"/>
    </row>
    <row r="42" spans="1:13" ht="14.4">
      <c r="E42" s="1"/>
      <c r="F42" s="1"/>
      <c r="G42" s="29"/>
    </row>
    <row r="43" spans="1:13" ht="14.4">
      <c r="E43" s="1"/>
      <c r="F43" s="1"/>
    </row>
    <row r="44" spans="1:13" ht="14.4">
      <c r="E44" s="1"/>
      <c r="F44" s="1"/>
    </row>
    <row r="45" spans="1:13" ht="14.4">
      <c r="E45" s="1"/>
      <c r="F45" s="1"/>
    </row>
    <row r="46" spans="1:13" ht="14.4">
      <c r="E46" s="1"/>
      <c r="F46" s="1"/>
    </row>
    <row r="47" spans="1:13" ht="14.4">
      <c r="E47" s="1"/>
      <c r="F47" s="1"/>
    </row>
    <row r="48" spans="1:13" ht="14.4">
      <c r="E48" s="1"/>
      <c r="F48" s="1"/>
    </row>
    <row r="49" spans="5:7" ht="27" customHeight="1">
      <c r="F49" s="1"/>
    </row>
    <row r="50" spans="5:7" ht="14.4">
      <c r="F50" s="1"/>
    </row>
    <row r="51" spans="5:7" ht="14.4">
      <c r="E51" s="1"/>
      <c r="F51" s="1"/>
    </row>
    <row r="52" spans="5:7" ht="14.4">
      <c r="E52" s="1"/>
      <c r="F52" s="1"/>
    </row>
    <row r="53" spans="5:7" ht="14.4">
      <c r="E53" s="1"/>
      <c r="F53" s="1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E87" s="1"/>
      <c r="F87" s="1"/>
      <c r="G87" s="35"/>
    </row>
    <row r="88" spans="5:7" ht="14.4">
      <c r="E88" s="1"/>
      <c r="F88" s="1"/>
      <c r="G88" s="35"/>
    </row>
    <row r="89" spans="5:7" ht="14.4">
      <c r="E89" s="1"/>
      <c r="F89" s="1"/>
      <c r="G89" s="35"/>
    </row>
    <row r="90" spans="5:7" ht="14.4">
      <c r="E90" s="1"/>
      <c r="G90" s="35"/>
    </row>
    <row r="91" spans="5:7" ht="14.4">
      <c r="E91" s="1"/>
      <c r="G91" s="36"/>
    </row>
    <row r="92" spans="5:7" ht="14.4">
      <c r="E92" s="1"/>
      <c r="G92" s="36"/>
    </row>
    <row r="93" spans="5:7" ht="14.4">
      <c r="E93" s="1"/>
      <c r="G93" s="36"/>
    </row>
    <row r="94" spans="5:7" ht="14.4">
      <c r="E94" s="1"/>
      <c r="G94" s="36"/>
    </row>
    <row r="95" spans="5:7" ht="14.4">
      <c r="E95" s="1"/>
      <c r="G95" s="36"/>
    </row>
    <row r="96" spans="5:7" ht="23.25" customHeight="1">
      <c r="E96" s="1"/>
    </row>
    <row r="97" spans="5:5" ht="23.25" customHeight="1">
      <c r="E97" s="1"/>
    </row>
    <row r="98" spans="5:5" ht="23.25" customHeight="1">
      <c r="E98" s="1"/>
    </row>
  </sheetData>
  <protectedRanges>
    <protectedRange sqref="F7 M7" name="Range1_2_2_2"/>
    <protectedRange sqref="B7" name="Range1_2_2_1_1"/>
    <protectedRange sqref="I7 I21" name="Range1_2_1_1_2_2"/>
  </protectedRanges>
  <mergeCells count="7">
    <mergeCell ref="B24:C24"/>
    <mergeCell ref="A1:E1"/>
    <mergeCell ref="F1:H1"/>
    <mergeCell ref="A2:M2"/>
    <mergeCell ref="E3:F3"/>
    <mergeCell ref="B7:C7"/>
    <mergeCell ref="I7:J7"/>
  </mergeCells>
  <conditionalFormatting sqref="C24">
    <cfRule type="expression" dxfId="52" priority="1">
      <formula>MOD(ROW(C24),2)=0</formula>
    </cfRule>
  </conditionalFormatting>
  <pageMargins left="0.7" right="0.7" top="0.75" bottom="0.75" header="0.3" footer="0.3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28">
    <tabColor rgb="FFFFFF00"/>
  </sheetPr>
  <dimension ref="A1:O93"/>
  <sheetViews>
    <sheetView topLeftCell="A7" zoomScale="73" zoomScaleNormal="73" workbookViewId="0">
      <selection activeCell="L29" sqref="L29"/>
    </sheetView>
  </sheetViews>
  <sheetFormatPr defaultColWidth="9" defaultRowHeight="23.25" customHeight="1"/>
  <cols>
    <col min="1" max="1" width="5.33203125" style="1" customWidth="1"/>
    <col min="2" max="2" width="21.5546875" style="1" customWidth="1"/>
    <col min="3" max="3" width="18" style="1" customWidth="1"/>
    <col min="4" max="4" width="13.44140625" style="1" customWidth="1"/>
    <col min="5" max="5" width="22.44140625" style="2" customWidth="1"/>
    <col min="6" max="6" width="19.6640625" style="2" customWidth="1"/>
    <col min="7" max="7" width="1" style="1" customWidth="1"/>
    <col min="8" max="8" width="4.44140625" style="1" customWidth="1"/>
    <col min="9" max="9" width="22.33203125" style="1" customWidth="1"/>
    <col min="10" max="10" width="23.6640625" style="1" customWidth="1"/>
    <col min="11" max="11" width="15.5546875" style="1" customWidth="1"/>
    <col min="12" max="12" width="17" style="1" customWidth="1"/>
    <col min="13" max="13" width="21" style="1" customWidth="1"/>
    <col min="14" max="14" width="8.66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">
        <v>5</v>
      </c>
      <c r="C3" s="7"/>
      <c r="D3" s="8"/>
      <c r="E3" s="666">
        <f>ROSTER!AB24</f>
        <v>46167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e">
        <f>INDEX(ROSTER!$B$25:$B$150,MATCH("*FM*",ROSTER!AB$25:AB$227,0),1)</f>
        <v>#N/A</v>
      </c>
      <c r="D4" s="14" t="s">
        <v>258</v>
      </c>
      <c r="E4" s="15" t="e">
        <f>INDEX(ROSTER!$AL$25:$AL$211,MATCH(C4,ROSTER!$B$25:$B$150,0),1)</f>
        <v>#N/A</v>
      </c>
      <c r="F4" s="21" t="s">
        <v>259</v>
      </c>
      <c r="G4" s="16"/>
      <c r="H4" s="17"/>
      <c r="I4" s="18" t="s">
        <v>260</v>
      </c>
      <c r="J4" s="19" t="str">
        <f>INDEX(ROSTER!$B$25:$B$150,MATCH("*TE*",ROSTER!AB$25:AB$227,0),1)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5.6">
      <c r="A5" s="11"/>
      <c r="B5" s="18" t="s">
        <v>262</v>
      </c>
      <c r="C5" s="13" t="str">
        <f>INDEX(ROSTER!$B$25:$B$150,MATCH("*QC*",ROSTER!AB$25:AB$227,0),1)</f>
        <v>Trần Phương</v>
      </c>
      <c r="D5" s="20" t="s">
        <v>258</v>
      </c>
      <c r="E5" s="15">
        <f>INDEX(ROSTER!$AL$25:$AL$211,MATCH(C5,ROSTER!$B$25:$B$150,0),1)</f>
        <v>84986222241</v>
      </c>
      <c r="F5" s="21"/>
      <c r="G5" s="16"/>
      <c r="H5" s="17"/>
      <c r="I5" s="18" t="s">
        <v>263</v>
      </c>
      <c r="J5" s="19" t="e">
        <f>INDEX(ROSTER!$B$25:$B$150,MATCH("*PPC*",ROSTER!AB$25:AB$227,0),1)</f>
        <v>#N/A</v>
      </c>
      <c r="K5" s="20" t="s">
        <v>258</v>
      </c>
      <c r="L5" s="34" t="e">
        <f>INDEX(ROSTER!$AL$25:$AL$211,MATCH(J5,ROSTER!$B$25:$B$150,0),1)</f>
        <v>#N/A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$B$3&amp;"-128"</f>
        <v>A870-128</v>
      </c>
      <c r="C7" s="661"/>
      <c r="D7" s="27"/>
      <c r="E7" s="27"/>
      <c r="F7" s="28"/>
      <c r="G7" s="29"/>
      <c r="H7" s="26"/>
      <c r="I7" s="660" t="str">
        <f>$B$3&amp;"-34567"</f>
        <v>A870-34567</v>
      </c>
      <c r="J7" s="661"/>
      <c r="K7" s="30"/>
      <c r="L7" s="30"/>
      <c r="M7" s="28"/>
      <c r="O7" s="43" t="s">
        <v>261</v>
      </c>
    </row>
    <row r="8" spans="1:15" ht="14.4">
      <c r="A8" s="44" t="str">
        <f>IF(B8="","",ROW(A1))</f>
        <v/>
      </c>
      <c r="B8" s="44" t="str" cm="1">
        <f t="array" ref="B8">IFERROR(INDEX(ROSTER!$B$24:$B$150,MATCH(1,INDEX(($B$7=ROSTER!AB$24:AB$150)*(COUNTIFS(B$7:B7,ROSTER!$B$24:$B$150)=0),0,1),0),1),"")</f>
        <v/>
      </c>
      <c r="C8" s="44" t="str">
        <f>IFERROR(INDEX(ROSTER!$C$24:$C$150,MATCH($B8,ROSTER!$B$24:$B$150,0),1),"")</f>
        <v/>
      </c>
      <c r="D8" s="44" t="str">
        <f>IFERROR(INDEX(ROSTER!$AK$23:$AK$134,MATCH($B8,ROSTER!$B$23:$B$150,0),1),"")</f>
        <v/>
      </c>
      <c r="E8" s="44" t="str">
        <f>IFERROR(INDEX(ROSTER!$AL$23:$AL$134,MATCH($B8,ROSTER!$B$23:$B$150,0),1),"")</f>
        <v/>
      </c>
      <c r="F8" s="44" t="s">
        <v>270</v>
      </c>
      <c r="G8" s="29"/>
      <c r="H8" s="45" t="str">
        <f t="shared" ref="H8:H9" si="0">IF(I8="","",ROW(A1))</f>
        <v/>
      </c>
      <c r="I8" s="45" t="str" cm="1">
        <f t="array" ref="I8">IFERROR(INDEX(ROSTER!$B$24:$B$150,MATCH(1,INDEX(($I$7=ROSTER!AB$24:AB$150)*(COUNTIFS(I$7:I7,ROSTER!$B$24:$B$150)=0),0,1),0),1),"")</f>
        <v/>
      </c>
      <c r="J8" s="45" t="str">
        <f>IFERROR(INDEX(ROSTER!$C$24:$C$150,MATCH($I8,ROSTER!$B$24:$B$150,0),1),"")</f>
        <v/>
      </c>
      <c r="K8" s="45" t="str">
        <f>IFERROR(INDEX(ROSTER!$AK$23:$AK$134,MATCH($I8,ROSTER!$B$23:$B$150,0),1),"")</f>
        <v/>
      </c>
      <c r="L8" s="45" t="str">
        <f>IFERROR(INDEX(ROSTER!$AL$23:$AL$134,MATCH($I8,ROSTER!$B$23:$B$150,0),1),"")</f>
        <v/>
      </c>
      <c r="M8" s="45" t="s">
        <v>278</v>
      </c>
      <c r="O8" s="31" t="s">
        <v>270</v>
      </c>
    </row>
    <row r="9" spans="1:15" ht="14.85" customHeight="1">
      <c r="A9" s="44" t="str">
        <f t="shared" ref="A9:A15" si="1">IF(B9="","",ROW(A2))</f>
        <v/>
      </c>
      <c r="B9" s="44" t="str" cm="1">
        <f t="array" ref="B9">IFERROR(INDEX(ROSTER!$B$24:$B$150,MATCH(1,INDEX(($B$7=ROSTER!AB$24:AB$150)*(COUNTIFS(B$7:B8,ROSTER!$B$24:$B$150)=0),0,1),0),1),"")</f>
        <v/>
      </c>
      <c r="C9" s="44" t="str">
        <f>IFERROR(INDEX(ROSTER!$C$24:$C$150,MATCH($B9,ROSTER!$B$24:$B$150,0),1),"")</f>
        <v/>
      </c>
      <c r="D9" s="44" t="str">
        <f>IFERROR(INDEX(ROSTER!$AK$23:$AK$134,MATCH($B9,ROSTER!$B$23:$B$150,0),1),"")</f>
        <v/>
      </c>
      <c r="E9" s="44" t="str">
        <f>IFERROR(INDEX(ROSTER!$AL$23:$AL$134,MATCH($B9,ROSTER!$B$23:$B$150,0),1),"")</f>
        <v/>
      </c>
      <c r="F9" s="44"/>
      <c r="G9" s="29"/>
      <c r="H9" s="45" t="str">
        <f t="shared" si="0"/>
        <v/>
      </c>
      <c r="I9" s="45" t="str" cm="1">
        <f t="array" ref="I9">IFERROR(INDEX(ROSTER!$B$24:$B$150,MATCH(1,INDEX(($I$7=ROSTER!AB$24:AB$150)*(COUNTIFS(I$7:I8,ROSTER!$B$24:$B$150)=0),0,1),0),1),"")</f>
        <v/>
      </c>
      <c r="J9" s="45" t="str">
        <f>IFERROR(INDEX(ROSTER!$C$24:$C$150,MATCH($I9,ROSTER!$B$24:$B$150,0),1),"")</f>
        <v/>
      </c>
      <c r="K9" s="45" t="str">
        <f>IFERROR(INDEX(ROSTER!$AK$23:$AK$134,MATCH($I9,ROSTER!$B$23:$B$150,0),1),"")</f>
        <v/>
      </c>
      <c r="L9" s="45" t="str">
        <f>IFERROR(INDEX(ROSTER!$AL$23:$AL$134,MATCH($I9,ROSTER!$B$23:$B$150,0),1),"")</f>
        <v/>
      </c>
      <c r="M9" s="44"/>
      <c r="O9" s="31" t="s">
        <v>271</v>
      </c>
    </row>
    <row r="10" spans="1:15" ht="14.85" customHeight="1">
      <c r="A10" s="44" t="str">
        <f t="shared" si="1"/>
        <v/>
      </c>
      <c r="B10" s="44" t="str" cm="1">
        <f t="array" ref="B10">IFERROR(INDEX(ROSTER!$B$24:$B$150,MATCH(1,INDEX(($B$7=ROSTER!AB$24:AB$150)*(COUNTIFS(B$7:B9,ROSTER!$B$24:$B$150)=0),0,1),0),1),"")</f>
        <v/>
      </c>
      <c r="C10" s="44" t="str">
        <f>IFERROR(INDEX(ROSTER!$C$24:$C$150,MATCH($B10,ROSTER!$B$24:$B$150,0),1),"")</f>
        <v/>
      </c>
      <c r="D10" s="44" t="str">
        <f>IFERROR(INDEX(ROSTER!$AK$23:$AK$134,MATCH($B10,ROSTER!$B$23:$B$150,0),1),"")</f>
        <v/>
      </c>
      <c r="E10" s="44" t="str">
        <f>IFERROR(INDEX(ROSTER!$AL$23:$AL$134,MATCH($B10,ROSTER!$B$23:$B$150,0),1),"")</f>
        <v/>
      </c>
      <c r="F10" s="44"/>
      <c r="G10" s="29"/>
      <c r="H10" s="45" t="str">
        <f t="shared" ref="H10:H16" si="2">IF(I10="","",ROW(A3))</f>
        <v/>
      </c>
      <c r="I10" s="45" t="str" cm="1">
        <f t="array" ref="I10">IFERROR(INDEX(ROSTER!$B$24:$B$150,MATCH(1,INDEX(($I$7=ROSTER!AB$24:AB$150)*(COUNTIFS(I$7:I9,ROSTER!$B$24:$B$150)=0),0,1),0),1),"")</f>
        <v/>
      </c>
      <c r="J10" s="45" t="str">
        <f>IFERROR(INDEX(ROSTER!$C$24:$C$150,MATCH($I10,ROSTER!$B$24:$B$150,0),1),"")</f>
        <v/>
      </c>
      <c r="K10" s="45" t="str">
        <f>IFERROR(INDEX(ROSTER!$AK$23:$AK$134,MATCH($I10,ROSTER!$B$23:$B$150,0),1),"")</f>
        <v/>
      </c>
      <c r="L10" s="45" t="str">
        <f>IFERROR(INDEX(ROSTER!$AL$23:$AL$134,MATCH($I10,ROSTER!$B$23:$B$150,0),1),"")</f>
        <v/>
      </c>
      <c r="M10" s="44"/>
      <c r="O10" s="31" t="s">
        <v>272</v>
      </c>
    </row>
    <row r="11" spans="1:15" ht="14.85" customHeight="1">
      <c r="A11" s="44" t="str">
        <f t="shared" si="1"/>
        <v/>
      </c>
      <c r="B11" s="44" t="str" cm="1">
        <f t="array" ref="B11">IFERROR(INDEX(ROSTER!$B$24:$B$150,MATCH(1,INDEX(($B$7=ROSTER!AB$24:AB$150)*(COUNTIFS(B$7:B10,ROSTER!$B$24:$B$150)=0),0,1),0),1),"")</f>
        <v/>
      </c>
      <c r="C11" s="44" t="str">
        <f>IFERROR(INDEX(ROSTER!$C$24:$C$150,MATCH($B11,ROSTER!$B$24:$B$150,0),1),"")</f>
        <v/>
      </c>
      <c r="D11" s="44" t="str">
        <f>IFERROR(INDEX(ROSTER!$AK$23:$AK$134,MATCH($B11,ROSTER!$B$23:$B$150,0),1),"")</f>
        <v/>
      </c>
      <c r="E11" s="44" t="str">
        <f>IFERROR(INDEX(ROSTER!$AL$23:$AL$134,MATCH($B11,ROSTER!$B$23:$B$150,0),1),"")</f>
        <v/>
      </c>
      <c r="F11" s="44"/>
      <c r="G11" s="29"/>
      <c r="H11" s="45" t="str">
        <f t="shared" si="2"/>
        <v/>
      </c>
      <c r="I11" s="45" t="str" cm="1">
        <f t="array" ref="I11">IFERROR(INDEX(ROSTER!$B$24:$B$150,MATCH(1,INDEX(($I$7=ROSTER!AB$24:AB$150)*(COUNTIFS(I$7:I10,ROSTER!$B$24:$B$150)=0),0,1),0),1),"")</f>
        <v/>
      </c>
      <c r="J11" s="45" t="str">
        <f>IFERROR(INDEX(ROSTER!$C$24:$C$150,MATCH($I11,ROSTER!$B$24:$B$150,0),1),"")</f>
        <v/>
      </c>
      <c r="K11" s="45" t="str">
        <f>IFERROR(INDEX(ROSTER!$AK$23:$AK$134,MATCH($I11,ROSTER!$B$23:$B$150,0),1),"")</f>
        <v/>
      </c>
      <c r="L11" s="45" t="str">
        <f>IFERROR(INDEX(ROSTER!$AL$23:$AL$134,MATCH($I11,ROSTER!$B$23:$B$150,0),1),"")</f>
        <v/>
      </c>
      <c r="M11" s="45"/>
      <c r="O11" s="31"/>
    </row>
    <row r="12" spans="1:15" ht="14.85" customHeight="1">
      <c r="A12" s="44" t="str">
        <f t="shared" si="1"/>
        <v/>
      </c>
      <c r="B12" s="44" t="str" cm="1">
        <f t="array" ref="B12">IFERROR(INDEX(ROSTER!$B$24:$B$150,MATCH(1,INDEX(($B$7=ROSTER!AB$24:AB$150)*(COUNTIFS(B$7:B11,ROSTER!$B$24:$B$150)=0),0,1),0),1),"")</f>
        <v/>
      </c>
      <c r="C12" s="44" t="str">
        <f>IFERROR(INDEX(ROSTER!$C$24:$C$150,MATCH($B12,ROSTER!$B$24:$B$150,0),1),"")</f>
        <v/>
      </c>
      <c r="D12" s="44" t="str">
        <f>IFERROR(INDEX(ROSTER!$AK$23:$AK$134,MATCH($B12,ROSTER!$B$23:$B$150,0),1),"")</f>
        <v/>
      </c>
      <c r="E12" s="44" t="str">
        <f>IFERROR(INDEX(ROSTER!$AL$23:$AL$134,MATCH($B12,ROSTER!$B$23:$B$150,0),1),"")</f>
        <v/>
      </c>
      <c r="F12" s="26" t="s">
        <v>274</v>
      </c>
      <c r="G12" s="29"/>
      <c r="H12" s="45" t="str">
        <f t="shared" si="2"/>
        <v/>
      </c>
      <c r="I12" s="45" t="str" cm="1">
        <f t="array" ref="I12">IFERROR(INDEX(ROSTER!$B$24:$B$150,MATCH(1,INDEX(($I$7=ROSTER!AB$24:AB$150)*(COUNTIFS(I$7:I11,ROSTER!$B$24:$B$150)=0),0,1),0),1),"")</f>
        <v/>
      </c>
      <c r="J12" s="45" t="str">
        <f>IFERROR(INDEX(ROSTER!$C$24:$C$150,MATCH($I12,ROSTER!$B$24:$B$150,0),1),"")</f>
        <v/>
      </c>
      <c r="K12" s="45" t="str">
        <f>IFERROR(INDEX(ROSTER!$AK$23:$AK$134,MATCH($I12,ROSTER!$B$23:$B$150,0),1),"")</f>
        <v/>
      </c>
      <c r="L12" s="45" t="str">
        <f>IFERROR(INDEX(ROSTER!$AL$23:$AL$134,MATCH($I12,ROSTER!$B$23:$B$150,0),1),"")</f>
        <v/>
      </c>
      <c r="M12" s="44" t="s">
        <v>283</v>
      </c>
      <c r="O12" s="31"/>
    </row>
    <row r="13" spans="1:15" ht="14.85" customHeight="1">
      <c r="A13" s="44" t="str">
        <f t="shared" si="1"/>
        <v/>
      </c>
      <c r="B13" s="44" t="str" cm="1">
        <f t="array" ref="B13">IFERROR(INDEX(ROSTER!$B$24:$B$150,MATCH(1,INDEX(($B$7=ROSTER!AB$24:AB$150)*(COUNTIFS(B$7:B12,ROSTER!$B$24:$B$150)=0),0,1),0),1),"")</f>
        <v/>
      </c>
      <c r="C13" s="44" t="str">
        <f>IFERROR(INDEX(ROSTER!$C$24:$C$150,MATCH($B13,ROSTER!$B$24:$B$150,0),1),"")</f>
        <v/>
      </c>
      <c r="D13" s="44" t="str">
        <f>IFERROR(INDEX(ROSTER!$AK$23:$AK$134,MATCH($B13,ROSTER!$B$23:$B$150,0),1),"")</f>
        <v/>
      </c>
      <c r="E13" s="44" t="str">
        <f>IFERROR(INDEX(ROSTER!$AL$23:$AL$134,MATCH($B13,ROSTER!$B$23:$B$150,0),1),"")</f>
        <v/>
      </c>
      <c r="F13" s="44"/>
      <c r="G13" s="29"/>
      <c r="H13" s="45" t="str">
        <f t="shared" si="2"/>
        <v/>
      </c>
      <c r="I13" s="45" t="str" cm="1">
        <f t="array" ref="I13">IFERROR(INDEX(ROSTER!$B$24:$B$150,MATCH(1,INDEX(($I$7=ROSTER!AB$24:AB$150)*(COUNTIFS(I$7:I12,ROSTER!$B$24:$B$150)=0),0,1),0),1),"")</f>
        <v/>
      </c>
      <c r="J13" s="45" t="str">
        <f>IFERROR(INDEX(ROSTER!$C$24:$C$150,MATCH($I13,ROSTER!$B$24:$B$150,0),1),"")</f>
        <v/>
      </c>
      <c r="K13" s="45" t="str">
        <f>IFERROR(INDEX(ROSTER!$AK$23:$AK$134,MATCH($I13,ROSTER!$B$23:$B$150,0),1),"")</f>
        <v/>
      </c>
      <c r="L13" s="45" t="str">
        <f>IFERROR(INDEX(ROSTER!$AL$23:$AL$134,MATCH($I13,ROSTER!$B$23:$B$150,0),1),"")</f>
        <v/>
      </c>
      <c r="M13" s="44" t="s">
        <v>283</v>
      </c>
      <c r="O13" s="31"/>
    </row>
    <row r="14" spans="1:15" ht="14.85" customHeight="1">
      <c r="A14" s="44" t="str">
        <f t="shared" si="1"/>
        <v/>
      </c>
      <c r="B14" s="44" t="str" cm="1">
        <f t="array" ref="B14">IFERROR(INDEX(ROSTER!$B$24:$B$150,MATCH(1,INDEX(($B$7=ROSTER!AB$24:AB$150)*(COUNTIFS(B$7:B13,ROSTER!$B$24:$B$150)=0),0,1),0),1),"")</f>
        <v/>
      </c>
      <c r="C14" s="44" t="str">
        <f>IFERROR(INDEX(ROSTER!$C$24:$C$150,MATCH($B14,ROSTER!$B$24:$B$150,0),1),"")</f>
        <v/>
      </c>
      <c r="D14" s="44" t="str">
        <f>IFERROR(INDEX(ROSTER!$AK$23:$AK$134,MATCH($B14,ROSTER!$B$23:$B$150,0),1),"")</f>
        <v/>
      </c>
      <c r="E14" s="44" t="str">
        <f>IFERROR(INDEX(ROSTER!$AL$23:$AL$134,MATCH($B14,ROSTER!$B$23:$B$150,0),1),"")</f>
        <v/>
      </c>
      <c r="F14" s="26" t="s">
        <v>274</v>
      </c>
      <c r="G14" s="29"/>
      <c r="H14" s="45" t="str">
        <f t="shared" si="2"/>
        <v/>
      </c>
      <c r="I14" s="45" t="str" cm="1">
        <f t="array" ref="I14">IFERROR(INDEX(ROSTER!$B$24:$B$150,MATCH(1,INDEX(($I$7=ROSTER!AB$24:AB$150)*(COUNTIFS(I$7:I13,ROSTER!$B$24:$B$150)=0),0,1),0),1),"")</f>
        <v/>
      </c>
      <c r="J14" s="45" t="str">
        <f>IFERROR(INDEX(ROSTER!$C$24:$C$150,MATCH($I14,ROSTER!$B$24:$B$150,0),1),"")</f>
        <v/>
      </c>
      <c r="K14" s="45" t="str">
        <f>IFERROR(INDEX(ROSTER!$AK$23:$AK$134,MATCH($I14,ROSTER!$B$23:$B$150,0),1),"")</f>
        <v/>
      </c>
      <c r="L14" s="45" t="str">
        <f>IFERROR(INDEX(ROSTER!$AL$23:$AL$134,MATCH($I14,ROSTER!$B$23:$B$150,0),1),"")</f>
        <v/>
      </c>
      <c r="M14" s="26" t="s">
        <v>274</v>
      </c>
      <c r="O14" s="31"/>
    </row>
    <row r="15" spans="1:15" ht="14.85" customHeight="1">
      <c r="A15" s="44" t="str">
        <f t="shared" si="1"/>
        <v/>
      </c>
      <c r="B15" s="44" t="str" cm="1">
        <f t="array" ref="B15">IFERROR(INDEX(ROSTER!$B$24:$B$150,MATCH(1,INDEX(($B$7=ROSTER!AB$24:AB$150)*(COUNTIFS(B$7:B14,ROSTER!$B$24:$B$150)=0),0,1),0),1),"")</f>
        <v/>
      </c>
      <c r="C15" s="44" t="str">
        <f>IFERROR(INDEX(ROSTER!$C$24:$C$150,MATCH($B15,ROSTER!$B$24:$B$150,0),1),"")</f>
        <v/>
      </c>
      <c r="D15" s="44" t="str">
        <f>IFERROR(INDEX(ROSTER!$AK$23:$AK$134,MATCH($B15,ROSTER!$B$23:$B$150,0),1),"")</f>
        <v/>
      </c>
      <c r="E15" s="44" t="str">
        <f>IFERROR(INDEX(ROSTER!$AL$23:$AL$134,MATCH($B15,ROSTER!$B$23:$B$150,0),1),"")</f>
        <v/>
      </c>
      <c r="F15" s="26"/>
      <c r="G15" s="29"/>
      <c r="H15" s="45" t="str">
        <f t="shared" si="2"/>
        <v/>
      </c>
      <c r="I15" s="45" t="str" cm="1">
        <f t="array" ref="I15">IFERROR(INDEX(ROSTER!$B$24:$B$150,MATCH(1,INDEX(($I$7=ROSTER!AB$24:AB$150)*(COUNTIFS(I$7:I14,ROSTER!$B$24:$B$150)=0),0,1),0),1),"")</f>
        <v/>
      </c>
      <c r="J15" s="45" t="str">
        <f>IFERROR(INDEX(ROSTER!$C$24:$C$150,MATCH($I15,ROSTER!$B$24:$B$150,0),1),"")</f>
        <v/>
      </c>
      <c r="K15" s="45" t="str">
        <f>IFERROR(INDEX(ROSTER!$AK$23:$AK$134,MATCH($I15,ROSTER!$B$23:$B$150,0),1),"")</f>
        <v/>
      </c>
      <c r="L15" s="45" t="str">
        <f>IFERROR(INDEX(ROSTER!$AL$23:$AL$134,MATCH($I15,ROSTER!$B$23:$B$150,0),1),"")</f>
        <v/>
      </c>
      <c r="M15" s="26" t="s">
        <v>274</v>
      </c>
      <c r="O15" s="31"/>
    </row>
    <row r="16" spans="1:15" ht="14.85" customHeight="1">
      <c r="A16" s="44" t="str">
        <f t="shared" ref="A16:A19" si="3">IF(B16="","",ROW(A9))</f>
        <v/>
      </c>
      <c r="B16" s="44" t="str" cm="1">
        <f t="array" ref="B16">IFERROR(INDEX(ROSTER!$B$24:$B$150,MATCH(1,INDEX(($B$7=ROSTER!AB$24:AB$150)*(COUNTIFS(B$7:B15,ROSTER!$B$24:$B$150)=0),0,1),0),1),"")</f>
        <v/>
      </c>
      <c r="C16" s="44" t="str">
        <f>IFERROR(INDEX(ROSTER!$C$24:$C$150,MATCH($B16,ROSTER!$B$24:$B$150,0),1),"")</f>
        <v/>
      </c>
      <c r="D16" s="44" t="str">
        <f>IFERROR(INDEX(ROSTER!$AK$23:$AK$134,MATCH($B16,ROSTER!$B$23:$B$150,0),1),"")</f>
        <v/>
      </c>
      <c r="E16" s="44" t="str">
        <f>IFERROR(INDEX(ROSTER!$AL$23:$AL$134,MATCH($B16,ROSTER!$B$23:$B$150,0),1),"")</f>
        <v/>
      </c>
      <c r="F16" s="44" t="s">
        <v>283</v>
      </c>
      <c r="G16" s="29"/>
      <c r="H16" s="45" t="str">
        <f t="shared" si="2"/>
        <v/>
      </c>
      <c r="I16" s="45" t="str" cm="1">
        <f t="array" ref="I16">IFERROR(INDEX(ROSTER!$B$24:$B$150,MATCH(1,INDEX(($I$7=ROSTER!AB$24:AB$150)*(COUNTIFS(I$7:I15,ROSTER!$B$24:$B$150)=0),0,1),0),1),"")</f>
        <v/>
      </c>
      <c r="J16" s="45" t="str">
        <f>IFERROR(INDEX(ROSTER!$C$24:$C$150,MATCH($I16,ROSTER!$B$24:$B$150,0),1),"")</f>
        <v/>
      </c>
      <c r="K16" s="45" t="str">
        <f>IFERROR(INDEX(ROSTER!$AK$23:$AK$134,MATCH($I16,ROSTER!$B$23:$B$150,0),1),"")</f>
        <v/>
      </c>
      <c r="L16" s="45" t="str">
        <f>IFERROR(INDEX(ROSTER!$AL$23:$AL$134,MATCH($I16,ROSTER!$B$23:$B$150,0),1),"")</f>
        <v/>
      </c>
      <c r="M16" s="45"/>
      <c r="O16" s="31" t="s">
        <v>273</v>
      </c>
    </row>
    <row r="17" spans="1:15" ht="14.85" customHeight="1">
      <c r="A17" s="44" t="str">
        <f t="shared" si="3"/>
        <v/>
      </c>
      <c r="B17" s="44" t="str" cm="1">
        <f t="array" ref="B17">IFERROR(INDEX(ROSTER!$B$24:$B$150,MATCH(1,INDEX(($B$7=ROSTER!AB$24:AB$150)*(COUNTIFS(B$7:B16,ROSTER!$B$24:$B$150)=0),0,1),0),1),"")</f>
        <v/>
      </c>
      <c r="C17" s="44" t="str">
        <f>IFERROR(INDEX(ROSTER!$C$24:$C$150,MATCH($B17,ROSTER!$B$24:$B$150,0),1),"")</f>
        <v/>
      </c>
      <c r="D17" s="44" t="str">
        <f>IFERROR(INDEX(ROSTER!$AK$23:$AK$134,MATCH($B17,ROSTER!$B$23:$B$150,0),1),"")</f>
        <v/>
      </c>
      <c r="E17" s="44" t="str">
        <f>IFERROR(INDEX(ROSTER!$AL$23:$AL$134,MATCH($B17,ROSTER!$B$23:$B$150,0),1),"")</f>
        <v/>
      </c>
      <c r="F17" s="44" t="s">
        <v>283</v>
      </c>
      <c r="G17" s="29"/>
      <c r="H17" s="45" t="str">
        <f t="shared" ref="H17:H20" si="4">IF(I17="","",ROW(A10))</f>
        <v/>
      </c>
      <c r="I17" s="45" t="str" cm="1">
        <f t="array" ref="I17">IFERROR(INDEX(ROSTER!$B$24:$B$150,MATCH(1,INDEX(($I$7=ROSTER!AB$24:AB$150)*(COUNTIFS(I$7:I16,ROSTER!$B$24:$B$150)=0),0,1),0),1),"")</f>
        <v/>
      </c>
      <c r="J17" s="45" t="str">
        <f>IFERROR(INDEX(ROSTER!$C$24:$C$150,MATCH($I17,ROSTER!$B$24:$B$150,0),1),"")</f>
        <v/>
      </c>
      <c r="K17" s="45" t="str">
        <f>IFERROR(INDEX(ROSTER!$AK$23:$AK$134,MATCH($I17,ROSTER!$B$23:$B$150,0),1),"")</f>
        <v/>
      </c>
      <c r="L17" s="45" t="str">
        <f>IFERROR(INDEX(ROSTER!$AL$23:$AL$134,MATCH($I17,ROSTER!$B$23:$B$150,0),1),"")</f>
        <v/>
      </c>
      <c r="M17" s="45"/>
      <c r="O17" s="31"/>
    </row>
    <row r="18" spans="1:15" ht="14.85" customHeight="1">
      <c r="A18" s="44" t="str">
        <f t="shared" si="3"/>
        <v/>
      </c>
      <c r="B18" s="44" t="str" cm="1">
        <f t="array" ref="B18">IFERROR(INDEX(ROSTER!$B$24:$B$150,MATCH(1,INDEX(($B$7=ROSTER!AB$24:AB$150)*(COUNTIFS(B$7:B17,ROSTER!$B$24:$B$150)=0),0,1),0),1),"")</f>
        <v/>
      </c>
      <c r="C18" s="44" t="str">
        <f>IFERROR(INDEX(ROSTER!$C$24:$C$150,MATCH($B18,ROSTER!$B$24:$B$150,0),1),"")</f>
        <v/>
      </c>
      <c r="D18" s="44" t="str">
        <f>IFERROR(INDEX(ROSTER!$AK$23:$AK$134,MATCH($B18,ROSTER!$B$23:$B$150,0),1),"")</f>
        <v/>
      </c>
      <c r="E18" s="44" t="str">
        <f>IFERROR(INDEX(ROSTER!$AL$23:$AL$134,MATCH($B18,ROSTER!$B$23:$B$150,0),1),"")</f>
        <v/>
      </c>
      <c r="F18" s="44"/>
      <c r="G18" s="29"/>
      <c r="H18" s="45" t="str">
        <f t="shared" si="4"/>
        <v/>
      </c>
      <c r="I18" s="45" t="str" cm="1">
        <f t="array" ref="I18">IFERROR(INDEX(ROSTER!$B$24:$B$150,MATCH(1,INDEX(($I$7=ROSTER!AB$24:AB$150)*(COUNTIFS(I$7:I17,ROSTER!$B$24:$B$150)=0),0,1),0),1),"")</f>
        <v/>
      </c>
      <c r="J18" s="45" t="str">
        <f>IFERROR(INDEX(ROSTER!$C$24:$C$150,MATCH($I18,ROSTER!$B$24:$B$150,0),1),"")</f>
        <v/>
      </c>
      <c r="K18" s="45" t="str">
        <f>IFERROR(INDEX(ROSTER!$AK$23:$AK$134,MATCH($I18,ROSTER!$B$23:$B$150,0),1),"")</f>
        <v/>
      </c>
      <c r="L18" s="45" t="str">
        <f>IFERROR(INDEX(ROSTER!$AL$23:$AL$134,MATCH($I18,ROSTER!$B$23:$B$150,0),1),"")</f>
        <v/>
      </c>
      <c r="M18" s="45"/>
      <c r="O18" s="31"/>
    </row>
    <row r="19" spans="1:15" ht="14.85" customHeight="1">
      <c r="A19" s="44" t="str">
        <f t="shared" si="3"/>
        <v/>
      </c>
      <c r="B19" s="44" t="str" cm="1">
        <f t="array" ref="B19">IFERROR(INDEX(ROSTER!$B$24:$B$150,MATCH(1,INDEX(($B$7=ROSTER!AB$24:AB$150)*(COUNTIFS(B$7:B18,ROSTER!$B$24:$B$150)=0),0,1),0),1),"")</f>
        <v/>
      </c>
      <c r="C19" s="44" t="str">
        <f>IFERROR(INDEX(ROSTER!$C$24:$C$150,MATCH($B19,ROSTER!$B$24:$B$150,0),1),"")</f>
        <v/>
      </c>
      <c r="D19" s="44" t="str">
        <f>IFERROR(INDEX(ROSTER!$AK$23:$AK$134,MATCH($B19,ROSTER!$B$23:$B$150,0),1),"")</f>
        <v/>
      </c>
      <c r="E19" s="44" t="str">
        <f>IFERROR(INDEX(ROSTER!$AL$23:$AL$134,MATCH($B19,ROSTER!$B$23:$B$150,0),1),"")</f>
        <v/>
      </c>
      <c r="F19" s="44"/>
      <c r="G19" s="29"/>
      <c r="H19" s="45" t="str">
        <f t="shared" si="4"/>
        <v/>
      </c>
      <c r="I19" s="45" t="str" cm="1">
        <f t="array" ref="I19">IFERROR(INDEX(ROSTER!$B$24:$B$150,MATCH(1,INDEX(($I$7=ROSTER!AB$24:AB$150)*(COUNTIFS(I$7:I18,ROSTER!$B$24:$B$150)=0),0,1),0),1),"")</f>
        <v/>
      </c>
      <c r="J19" s="45" t="str">
        <f>IFERROR(INDEX(ROSTER!$C$24:$C$150,MATCH($I19,ROSTER!$B$24:$B$150,0),1),"")</f>
        <v/>
      </c>
      <c r="K19" s="45" t="str">
        <f>IFERROR(INDEX(ROSTER!$AK$23:$AK$134,MATCH($I19,ROSTER!$B$23:$B$150,0),1),"")</f>
        <v/>
      </c>
      <c r="L19" s="45" t="str">
        <f>IFERROR(INDEX(ROSTER!$AL$23:$AL$134,MATCH($I19,ROSTER!$B$23:$B$150,0),1),"")</f>
        <v/>
      </c>
      <c r="M19" s="44"/>
      <c r="O19" s="31"/>
    </row>
    <row r="20" spans="1:15" ht="14.85" customHeight="1">
      <c r="A20" s="44" t="str">
        <f t="shared" ref="A20:A21" si="5">IF(B20="","",ROW(A13))</f>
        <v/>
      </c>
      <c r="B20" s="44" t="str" cm="1">
        <f t="array" ref="B20">IFERROR(INDEX(ROSTER!$B$24:$B$150,MATCH(1,INDEX(($B$7=ROSTER!AB$24:AB$150)*(COUNTIFS(B$7:B19,ROSTER!$B$24:$B$150)=0),0,1),0),1),"")</f>
        <v/>
      </c>
      <c r="C20" s="44" t="str">
        <f>IFERROR(INDEX(ROSTER!$C$24:$C$150,MATCH($B20,ROSTER!$B$24:$B$150,0),1),"")</f>
        <v/>
      </c>
      <c r="D20" s="44" t="str">
        <f>IFERROR(INDEX(ROSTER!$AK$23:$AK$134,MATCH($B20,ROSTER!$B$23:$B$150,0),1),"")</f>
        <v/>
      </c>
      <c r="E20" s="44" t="str">
        <f>IFERROR(INDEX(ROSTER!$AL$23:$AL$134,MATCH($B20,ROSTER!$B$23:$B$150,0),1),"")</f>
        <v/>
      </c>
      <c r="G20" s="29"/>
      <c r="H20" s="45" t="str">
        <f t="shared" si="4"/>
        <v/>
      </c>
      <c r="I20" s="45" t="str" cm="1">
        <f t="array" ref="I20">IFERROR(INDEX(ROSTER!$B$24:$B$150,MATCH(1,INDEX(($I$7=ROSTER!AB$24:AB$150)*(COUNTIFS(I$7:I19,ROSTER!$B$24:$B$150)=0),0,1),0),1),"")</f>
        <v/>
      </c>
      <c r="J20" s="45" t="str">
        <f>IFERROR(INDEX(ROSTER!$C$24:$C$150,MATCH($I20,ROSTER!$B$24:$B$150,0),1),"")</f>
        <v/>
      </c>
      <c r="K20" s="45" t="str">
        <f>IFERROR(INDEX(ROSTER!$AK$23:$AK$134,MATCH($I20,ROSTER!$B$23:$B$150,0),1),"")</f>
        <v/>
      </c>
      <c r="L20" s="45" t="str">
        <f>IFERROR(INDEX(ROSTER!$AL$23:$AL$134,MATCH($I20,ROSTER!$B$23:$B$150,0),1),"")</f>
        <v/>
      </c>
      <c r="M20" s="44"/>
      <c r="O20" s="31"/>
    </row>
    <row r="21" spans="1:15" ht="14.85" customHeight="1">
      <c r="A21" s="44" t="str">
        <f t="shared" si="5"/>
        <v/>
      </c>
      <c r="B21" s="44" t="str" cm="1">
        <f t="array" ref="B21">IFERROR(INDEX(ROSTER!$B$24:$B$150,MATCH(1,INDEX(($B$7=ROSTER!AB$24:AB$150)*(COUNTIFS(B$7:B20,ROSTER!$B$24:$B$150)=0),0,1),0),1),"")</f>
        <v/>
      </c>
      <c r="C21" s="44" t="str">
        <f>IFERROR(INDEX(ROSTER!$C$24:$C$150,MATCH($B21,ROSTER!$B$24:$B$150,0),1),"")</f>
        <v/>
      </c>
      <c r="D21" s="44" t="str">
        <f>IFERROR(INDEX(ROSTER!$AK$23:$AK$134,MATCH($B21,ROSTER!$B$23:$B$150,0),1),"")</f>
        <v/>
      </c>
      <c r="E21" s="44" t="str">
        <f>IFERROR(INDEX(ROSTER!$AL$23:$AL$134,MATCH($B21,ROSTER!$B$23:$B$150,0),1),"")</f>
        <v/>
      </c>
      <c r="G21" s="29"/>
      <c r="H21" s="45" t="str">
        <f t="shared" ref="H21" si="6">IF(I21="","",ROW(A14))</f>
        <v/>
      </c>
      <c r="I21" s="45" t="str" cm="1">
        <f t="array" ref="I21">IFERROR(INDEX(ROSTER!$B$24:$B$150,MATCH(1,INDEX(($I$7=ROSTER!AB$24:AB$150)*(COUNTIFS(I$7:I20,ROSTER!$B$24:$B$150)=0),0,1),0),1),"")</f>
        <v/>
      </c>
      <c r="J21" s="45" t="str">
        <f>IFERROR(INDEX(ROSTER!$C$24:$C$150,MATCH($I21,ROSTER!$B$24:$B$150,0),1),"")</f>
        <v/>
      </c>
      <c r="K21" s="45" t="str">
        <f>IFERROR(INDEX(ROSTER!$AK$23:$AK$134,MATCH($I21,ROSTER!$B$23:$B$150,0),1),"")</f>
        <v/>
      </c>
      <c r="L21" s="45" t="str">
        <f>IFERROR(INDEX(ROSTER!$AL$23:$AL$134,MATCH($I21,ROSTER!$B$23:$B$150,0),1),"")</f>
        <v/>
      </c>
      <c r="M21" s="44"/>
      <c r="O21" s="31"/>
    </row>
    <row r="22" spans="1:15" ht="14.85" customHeight="1">
      <c r="A22" s="44" t="str">
        <f t="shared" ref="A22" si="7">IF(B22="","",ROW(A15))</f>
        <v/>
      </c>
      <c r="B22" s="44" t="str" cm="1">
        <f t="array" ref="B22">IFERROR(INDEX(ROSTER!$B$24:$B$150,MATCH(1,INDEX(($B$7=ROSTER!AB$24:AB$150)*(COUNTIFS(B$7:B21,ROSTER!$B$24:$B$150)=0),0,1),0),1),"")</f>
        <v/>
      </c>
      <c r="C22" s="44" t="str">
        <f>IFERROR(INDEX(ROSTER!$C$24:$C$150,MATCH($B22,ROSTER!$B$24:$B$150,0),1),"")</f>
        <v/>
      </c>
      <c r="D22" s="44" t="str">
        <f>IFERROR(INDEX(ROSTER!$AK$23:$AK$134,MATCH($B22,ROSTER!$B$23:$B$150,0),1),"")</f>
        <v/>
      </c>
      <c r="E22" s="44" t="str">
        <f>IFERROR(INDEX(ROSTER!$AL$23:$AL$134,MATCH($B22,ROSTER!$B$23:$B$150,0),1),"")</f>
        <v/>
      </c>
      <c r="G22" s="29"/>
      <c r="H22" s="45"/>
      <c r="I22" s="45"/>
      <c r="J22" s="45"/>
      <c r="K22" s="45"/>
      <c r="L22" s="45"/>
      <c r="M22" s="45"/>
      <c r="O22" s="31"/>
    </row>
    <row r="23" spans="1:15" ht="14.85" customHeight="1">
      <c r="A23" s="44" t="str">
        <f>IF(B23="","",ROW(A16))</f>
        <v/>
      </c>
      <c r="B23" s="44" t="str" cm="1">
        <f t="array" ref="B23">IFERROR(INDEX(ROSTER!$B$24:$B$150,MATCH(1,INDEX(($B$7=ROSTER!AB$24:AB$150)*(COUNTIFS(B$7:B22,ROSTER!$B$24:$B$150)=0),0,1),0),1),"")</f>
        <v/>
      </c>
      <c r="C23" s="44" t="str">
        <f>IFERROR(INDEX(ROSTER!$C$24:$C$150,MATCH($B23,ROSTER!$B$24:$B$150,0),1),"")</f>
        <v/>
      </c>
      <c r="D23" s="44" t="str">
        <f>IFERROR(INDEX(ROSTER!$AK$23:$AK$134,MATCH($B23,ROSTER!$B$23:$B$150,0),1),"")</f>
        <v/>
      </c>
      <c r="E23" s="44" t="str">
        <f>IFERROR(INDEX(ROSTER!$AL$23:$AL$134,MATCH($B23,ROSTER!$B$23:$B$150,0),1),"")</f>
        <v/>
      </c>
      <c r="G23" s="29"/>
      <c r="H23" s="45"/>
      <c r="I23" s="45"/>
      <c r="J23" s="45"/>
      <c r="K23" s="45"/>
      <c r="L23" s="45"/>
      <c r="M23" s="44"/>
      <c r="O23" s="31"/>
    </row>
    <row r="24" spans="1:15" ht="14.85" customHeight="1">
      <c r="A24" s="44"/>
      <c r="B24" s="660" t="str">
        <f>$B$3&amp;"-AVI"</f>
        <v>A870-AVI</v>
      </c>
      <c r="C24" s="661"/>
      <c r="D24" s="26" t="str">
        <f>IFERROR(INDEX(ROSTER!$AK$23:$AK$134,MATCH($B24,ROSTER!$B$23:$B$150,0),1),"")</f>
        <v/>
      </c>
      <c r="E24" s="26" t="str">
        <f>IFERROR(INDEX(ROSTER!$AL$23:$AL$134,MATCH($B24,ROSTER!$B$23:$B$150,0),1),"")</f>
        <v/>
      </c>
      <c r="F24" s="44"/>
      <c r="G24" s="29"/>
      <c r="H24" s="45"/>
      <c r="I24" s="45"/>
      <c r="J24" s="45"/>
      <c r="K24" s="45"/>
      <c r="L24" s="45"/>
      <c r="M24" s="44"/>
      <c r="O24" s="31" t="s">
        <v>259</v>
      </c>
    </row>
    <row r="25" spans="1:15" ht="14.85" customHeight="1">
      <c r="A25" s="44" t="str">
        <f>IF(B25="","",ROW(A1))</f>
        <v/>
      </c>
      <c r="B25" s="44" t="str" cm="1">
        <f t="array" ref="B25">IFERROR(INDEX(ROSTER!$B$24:$B$150,MATCH(1,INDEX(($B$24=ROSTER!AB$24:AB$150)*(COUNTIFS(B$7:B24,ROSTER!$B$24:$B$150)=0),0,1),0),1),"")</f>
        <v/>
      </c>
      <c r="C25" s="44" t="str">
        <f>IFERROR(INDEX(ROSTER!$C$24:$C$150,MATCH($B25,ROSTER!$B$24:$B$150,0),1),"")</f>
        <v/>
      </c>
      <c r="D25" s="44" t="str">
        <f>IFERROR(INDEX(ROSTER!$AK$23:$AK$134,MATCH($B25,ROSTER!$B$23:$B$150,0),1),"")</f>
        <v/>
      </c>
      <c r="E25" s="44" t="str">
        <f>IFERROR(INDEX(ROSTER!$AL$23:$AL$134,MATCH($B25,ROSTER!$B$23:$B$150,0),1),"")</f>
        <v/>
      </c>
      <c r="F25" s="44" t="s">
        <v>270</v>
      </c>
      <c r="G25" s="29"/>
      <c r="H25" s="45"/>
      <c r="I25" s="45"/>
      <c r="J25" s="45"/>
      <c r="K25" s="45"/>
      <c r="L25" s="45"/>
      <c r="M25" s="44"/>
      <c r="O25" s="31"/>
    </row>
    <row r="26" spans="1:15" ht="14.85" customHeight="1">
      <c r="A26" s="44" t="str">
        <f>IF(B26="","",ROW(A2))</f>
        <v/>
      </c>
      <c r="B26" s="44" t="str" cm="1">
        <f t="array" ref="B26">IFERROR(INDEX(ROSTER!$B$24:$B$150,MATCH(1,INDEX(($B$24=ROSTER!AB$24:AB$150)*(COUNTIFS(B$7:B25,ROSTER!$B$24:$B$150)=0),0,1),0),1),"")</f>
        <v/>
      </c>
      <c r="C26" s="44" t="str">
        <f>IFERROR(INDEX(ROSTER!$C$24:$C$150,MATCH($B26,ROSTER!$B$24:$B$150,0),1),"")</f>
        <v/>
      </c>
      <c r="D26" s="44" t="str">
        <f>IFERROR(INDEX(ROSTER!$AK$23:$AK$134,MATCH($B26,ROSTER!$B$23:$B$150,0),1),"")</f>
        <v/>
      </c>
      <c r="E26" s="44" t="str">
        <f>IFERROR(INDEX(ROSTER!$AL$23:$AL$134,MATCH($B26,ROSTER!$B$23:$B$150,0),1),"")</f>
        <v/>
      </c>
      <c r="F26" s="377" t="s">
        <v>477</v>
      </c>
      <c r="G26" s="29"/>
      <c r="H26" s="45"/>
      <c r="I26" s="45"/>
      <c r="J26" s="45"/>
      <c r="K26" s="45"/>
      <c r="L26" s="45"/>
      <c r="M26" s="45"/>
      <c r="O26" s="31"/>
    </row>
    <row r="27" spans="1:15" ht="14.85" customHeight="1">
      <c r="A27" s="44" t="str">
        <f>IF(B27="","",ROW(A3))</f>
        <v/>
      </c>
      <c r="B27" s="44" t="str" cm="1">
        <f t="array" ref="B27">IFERROR(INDEX(ROSTER!$B$24:$B$150,MATCH(1,INDEX(($B$24=ROSTER!AB$24:AB$150)*(COUNTIFS(B$7:B26,ROSTER!$B$24:$B$150)=0),0,1),0),1),"")</f>
        <v/>
      </c>
      <c r="C27" s="44" t="str">
        <f>IFERROR(INDEX(ROSTER!$C$24:$C$150,MATCH($B27,ROSTER!$B$24:$B$150,0),1),"")</f>
        <v/>
      </c>
      <c r="D27" s="44" t="str">
        <f>IFERROR(INDEX(ROSTER!$AK$23:$AK$134,MATCH($B27,ROSTER!$B$23:$B$150,0),1),"")</f>
        <v/>
      </c>
      <c r="E27" s="44" t="str">
        <f>IFERROR(INDEX(ROSTER!$AL$23:$AL$134,MATCH($B27,ROSTER!$B$23:$B$150,0),1),"")</f>
        <v/>
      </c>
      <c r="F27" s="44" t="s">
        <v>283</v>
      </c>
      <c r="G27" s="29"/>
      <c r="H27" s="45"/>
      <c r="I27" s="45"/>
      <c r="J27" s="45"/>
      <c r="K27" s="45"/>
      <c r="L27" s="45"/>
      <c r="M27" s="34"/>
      <c r="O27" s="31"/>
    </row>
    <row r="28" spans="1:15" ht="14.85" customHeight="1">
      <c r="A28" s="44" t="str">
        <f>IF(B28="","",ROW(A4))</f>
        <v/>
      </c>
      <c r="B28" s="44" t="str" cm="1">
        <f t="array" ref="B28">IFERROR(INDEX(ROSTER!$B$24:$B$150,MATCH(1,INDEX(($B$24=ROSTER!AB$24:AB$150)*(COUNTIFS(B$7:B27,ROSTER!$B$24:$B$150)=0),0,1),0),1),"")</f>
        <v/>
      </c>
      <c r="C28" s="44"/>
      <c r="D28" s="44" t="str">
        <f>IFERROR(INDEX(ROSTER!$AK$23:$AK$134,MATCH($B28,ROSTER!$B$23:$B$150,0),1),"")</f>
        <v/>
      </c>
      <c r="E28" s="44" t="str">
        <f>IFERROR(INDEX(ROSTER!$AL$23:$AL$134,MATCH($B28,ROSTER!$B$23:$B$150,0),1),"")</f>
        <v/>
      </c>
      <c r="F28" s="44"/>
      <c r="G28" s="29"/>
      <c r="H28" s="45"/>
      <c r="I28" s="45"/>
      <c r="J28" s="45"/>
      <c r="K28" s="45"/>
      <c r="L28" s="45"/>
      <c r="M28" s="45"/>
      <c r="O28" s="31"/>
    </row>
    <row r="29" spans="1:15" ht="14.85" customHeight="1">
      <c r="A29" s="44" t="str">
        <f>IF(B29="","",ROW(A5))</f>
        <v/>
      </c>
      <c r="B29" s="44" t="str" cm="1">
        <f t="array" ref="B29">IFERROR(INDEX(ROSTER!$B$24:$B$150,MATCH(1,INDEX(($B$24=ROSTER!AB$24:AB$150)*(COUNTIFS(B$7:B28,ROSTER!$B$24:$B$150)=0),0,1),0),1),"")</f>
        <v/>
      </c>
      <c r="C29" s="44" t="str">
        <f>IFERROR(INDEX(ROSTER!$C$24:$C$150,MATCH($B29,ROSTER!$B$24:$B$150,0),1),"")</f>
        <v/>
      </c>
      <c r="D29" s="44" t="str">
        <f>IFERROR(INDEX(ROSTER!$AK$23:$AK$134,MATCH($B29,ROSTER!$B$23:$B$150,0),1),"")</f>
        <v/>
      </c>
      <c r="E29" s="44" t="str">
        <f>IFERROR(INDEX(ROSTER!$AL$23:$AL$134,MATCH($B29,ROSTER!$B$23:$B$150,0),1),"")</f>
        <v/>
      </c>
      <c r="F29" s="26" t="s">
        <v>274</v>
      </c>
      <c r="G29" s="29"/>
      <c r="H29" s="45"/>
      <c r="I29" s="45"/>
      <c r="J29" s="45"/>
      <c r="K29" s="45"/>
      <c r="L29" s="45"/>
      <c r="M29" s="45"/>
      <c r="O29" s="31"/>
    </row>
    <row r="30" spans="1:15" ht="14.85" customHeight="1">
      <c r="A30" s="44" t="str">
        <f>IF(B30="","",ROW(A8))</f>
        <v/>
      </c>
      <c r="B30" s="44" t="str" cm="1">
        <f t="array" ref="B30">IFERROR(INDEX(ROSTER!$B$24:$B$150,MATCH(1,INDEX(($B$24=ROSTER!AB$24:AB$150)*(COUNTIFS(B$7:B29,ROSTER!$B$24:$B$150)=0),0,1),0),1),"")</f>
        <v/>
      </c>
      <c r="C30" s="44" t="str">
        <f>IFERROR(INDEX(ROSTER!$C$24:$C$150,MATCH($B30,ROSTER!$B$24:$B$150,0),1),"")</f>
        <v/>
      </c>
      <c r="D30" s="44" t="str">
        <f>IFERROR(INDEX(ROSTER!$AK$23:$AK$134,MATCH($B30,ROSTER!$B$23:$B$150,0),1),"")</f>
        <v/>
      </c>
      <c r="E30" s="44" t="str">
        <f>IFERROR(INDEX(ROSTER!$AL$23:$AL$134,MATCH($B30,ROSTER!$B$23:$B$150,0),1),"")</f>
        <v/>
      </c>
      <c r="F30" s="44"/>
      <c r="G30" s="29"/>
      <c r="H30" s="45"/>
      <c r="I30" s="45"/>
      <c r="J30" s="45"/>
      <c r="K30" s="45"/>
      <c r="L30" s="45"/>
      <c r="M30" s="45"/>
      <c r="O30" s="31"/>
    </row>
    <row r="31" spans="1:15" ht="14.85" customHeight="1">
      <c r="A31" s="44" t="str">
        <f t="shared" ref="A31:A33" si="8">IF(B31="","",ROW(A9))</f>
        <v/>
      </c>
      <c r="B31" s="44" t="str" cm="1">
        <f t="array" ref="B31">IFERROR(INDEX(ROSTER!$B$24:$B$150,MATCH(1,INDEX(($B$24=ROSTER!AB$24:AB$150)*(COUNTIFS(B$7:B30,ROSTER!$B$24:$B$150)=0),0,1),0),1),"")</f>
        <v/>
      </c>
      <c r="C31" s="44" t="str">
        <f>IFERROR(INDEX(ROSTER!$C$24:$C$150,MATCH($B31,ROSTER!$B$24:$B$150,0),1),"")</f>
        <v/>
      </c>
      <c r="D31" s="44" t="str">
        <f>IFERROR(INDEX(ROSTER!$AK$23:$AK$134,MATCH($B31,ROSTER!$B$23:$B$150,0),1),"")</f>
        <v/>
      </c>
      <c r="E31" s="44" t="str">
        <f>IFERROR(INDEX(ROSTER!$AL$23:$AL$134,MATCH($B31,ROSTER!$B$23:$B$150,0),1),"")</f>
        <v/>
      </c>
      <c r="F31" s="44"/>
      <c r="G31" s="29"/>
      <c r="H31" s="45"/>
      <c r="I31" s="45"/>
      <c r="J31" s="45"/>
      <c r="K31" s="45"/>
      <c r="L31" s="45"/>
      <c r="M31" s="45"/>
    </row>
    <row r="32" spans="1:15" ht="14.4">
      <c r="A32" s="44" t="str">
        <f t="shared" si="8"/>
        <v/>
      </c>
      <c r="B32" s="44" t="str" cm="1">
        <f t="array" ref="B32">IFERROR(INDEX(ROSTER!$B$24:$B$150,MATCH(1,INDEX(($B$24=ROSTER!AB$24:AB$150)*(COUNTIFS(B$7:B31,ROSTER!$B$24:$B$150)=0),0,1),0),1),"")</f>
        <v/>
      </c>
      <c r="C32" s="44" t="str">
        <f>IFERROR(INDEX(ROSTER!$C$24:$C$150,MATCH($B32,ROSTER!$B$24:$B$150,0),1),"")</f>
        <v/>
      </c>
      <c r="D32" s="44" t="str">
        <f>IFERROR(INDEX(ROSTER!$AK$23:$AK$134,MATCH($B32,ROSTER!$B$23:$B$150,0),1),"")</f>
        <v/>
      </c>
      <c r="E32" s="44" t="str">
        <f>IFERROR(INDEX(ROSTER!$AL$23:$AL$134,MATCH($B32,ROSTER!$B$23:$B$150,0),1),"")</f>
        <v/>
      </c>
      <c r="F32" s="44"/>
      <c r="G32" s="29"/>
      <c r="H32" s="45"/>
      <c r="I32" s="45"/>
      <c r="J32" s="45"/>
      <c r="K32" s="45"/>
      <c r="L32" s="45"/>
      <c r="M32" s="44"/>
    </row>
    <row r="33" spans="1:13" ht="14.4">
      <c r="A33" s="44" t="str">
        <f t="shared" si="8"/>
        <v/>
      </c>
      <c r="B33" s="44" t="str" cm="1">
        <f t="array" ref="B33">IFERROR(INDEX(ROSTER!$B$24:$B$150,MATCH(1,INDEX(($B$24=ROSTER!AB$24:AB$150)*(COUNTIFS(B$7:B32,ROSTER!$B$24:$B$150)=0),0,1),0),1),"")</f>
        <v/>
      </c>
      <c r="C33" s="44" t="str">
        <f>IFERROR(INDEX(ROSTER!$C$24:$C$150,MATCH($B33,ROSTER!$B$24:$B$150,0),1),"")</f>
        <v/>
      </c>
      <c r="D33" s="44" t="str">
        <f>IFERROR(INDEX(ROSTER!$AK$23:$AK$134,MATCH($B33,ROSTER!$B$23:$B$150,0),1),"")</f>
        <v/>
      </c>
      <c r="E33" s="44" t="str">
        <f>IFERROR(INDEX(ROSTER!$AL$23:$AL$134,MATCH($B33,ROSTER!$B$23:$B$150,0),1),"")</f>
        <v/>
      </c>
      <c r="F33" s="44" t="str">
        <f>IFERROR(INDEX(ROSTER!$AK$23:$AK$134,MATCH($B33,ROSTER!$B$23:$B$150,0),1),"")</f>
        <v/>
      </c>
      <c r="G33" s="29"/>
      <c r="H33" s="45"/>
      <c r="I33" s="45"/>
      <c r="J33" s="45"/>
      <c r="K33" s="45"/>
      <c r="L33" s="45"/>
      <c r="M33" s="44"/>
    </row>
    <row r="34" spans="1:13" ht="14.4">
      <c r="A34" s="44" t="str">
        <f>IF(B34="","",ROW(#REF!))</f>
        <v/>
      </c>
      <c r="B34" s="44" t="str" cm="1">
        <f t="array" ref="B34">IFERROR(INDEX(ROSTER!$B$24:$B$150,MATCH(1,INDEX(($B$24=ROSTER!AB$24:AB$150)*(COUNTIFS(B$7:B33,ROSTER!$B$24:$B$150)=0),0,1),0),1),"")</f>
        <v/>
      </c>
      <c r="C34" s="44" t="str">
        <f>IFERROR(INDEX(ROSTER!$C$24:$C$150,MATCH($B34,ROSTER!$B$24:$B$150,0),1),"")</f>
        <v/>
      </c>
      <c r="D34" s="44" t="str">
        <f>IFERROR(INDEX(ROSTER!$AK$23:$AK$134,MATCH($B34,ROSTER!$B$23:$B$150,0),1),"")</f>
        <v/>
      </c>
      <c r="E34" s="44" t="str">
        <f>IFERROR(INDEX(ROSTER!$AL$23:$AL$134,MATCH($B34,ROSTER!$B$23:$B$150,0),1),"")</f>
        <v/>
      </c>
      <c r="F34" s="44"/>
      <c r="G34" s="29"/>
      <c r="H34" s="45"/>
      <c r="I34" s="45"/>
      <c r="J34" s="45"/>
      <c r="K34" s="45"/>
      <c r="L34" s="45"/>
      <c r="M34" s="44"/>
    </row>
    <row r="35" spans="1:13" ht="14.4">
      <c r="A35" s="44"/>
      <c r="B35" s="44"/>
      <c r="C35" s="44"/>
      <c r="D35" s="44"/>
      <c r="E35" s="44"/>
      <c r="F35" s="44"/>
      <c r="G35" s="29"/>
      <c r="H35" s="45"/>
      <c r="I35" s="45"/>
      <c r="J35" s="45"/>
      <c r="K35" s="45"/>
      <c r="L35" s="45"/>
      <c r="M35" s="45"/>
    </row>
    <row r="36" spans="1:13" ht="14.4">
      <c r="E36" s="1"/>
      <c r="F36" s="1"/>
      <c r="G36" s="29"/>
      <c r="H36" s="45"/>
      <c r="I36" s="45"/>
      <c r="J36" s="45"/>
      <c r="K36" s="45"/>
      <c r="L36" s="45"/>
      <c r="M36" s="45"/>
    </row>
    <row r="37" spans="1:13" ht="14.4">
      <c r="E37" s="1"/>
      <c r="F37" s="1"/>
      <c r="G37" s="29"/>
      <c r="H37" s="45"/>
      <c r="I37" s="45"/>
      <c r="J37" s="45"/>
      <c r="K37" s="45"/>
      <c r="L37" s="45"/>
      <c r="M37" s="45"/>
    </row>
    <row r="38" spans="1:13" ht="14.4">
      <c r="E38" s="1"/>
      <c r="F38" s="1"/>
      <c r="G38" s="29"/>
      <c r="H38" s="45"/>
      <c r="I38" s="45"/>
      <c r="J38" s="45"/>
      <c r="K38" s="45"/>
      <c r="L38" s="45"/>
      <c r="M38" s="45"/>
    </row>
    <row r="39" spans="1:13" ht="14.4">
      <c r="E39" s="1"/>
      <c r="F39" s="1"/>
      <c r="G39" s="29"/>
      <c r="H39" s="45"/>
      <c r="I39" s="45"/>
      <c r="J39" s="45"/>
      <c r="K39" s="45"/>
      <c r="L39" s="45"/>
      <c r="M39" s="45"/>
    </row>
    <row r="40" spans="1:13" ht="14.4">
      <c r="E40" s="1"/>
      <c r="F40" s="1"/>
      <c r="G40" s="29"/>
    </row>
    <row r="41" spans="1:13" ht="14.4">
      <c r="E41" s="1"/>
      <c r="F41" s="1"/>
    </row>
    <row r="42" spans="1:13" ht="14.4">
      <c r="E42" s="1"/>
      <c r="F42" s="1"/>
    </row>
    <row r="43" spans="1:13" ht="14.4">
      <c r="F43" s="1"/>
    </row>
    <row r="44" spans="1:13" ht="14.4">
      <c r="F44" s="1"/>
    </row>
    <row r="45" spans="1:13" ht="14.4">
      <c r="E45" s="1"/>
      <c r="F45" s="1"/>
    </row>
    <row r="46" spans="1:13" ht="14.4">
      <c r="E46" s="1"/>
      <c r="F46" s="1"/>
    </row>
    <row r="47" spans="1:13" ht="27" customHeight="1">
      <c r="E47" s="1"/>
      <c r="F47" s="1"/>
    </row>
    <row r="48" spans="1:13" ht="14.4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G84" s="35"/>
    </row>
    <row r="85" spans="5:7" ht="14.4">
      <c r="E85" s="1"/>
      <c r="G85" s="35"/>
    </row>
    <row r="86" spans="5:7" ht="14.4">
      <c r="E86" s="1"/>
      <c r="G86" s="35"/>
    </row>
    <row r="87" spans="5:7" ht="14.4">
      <c r="E87" s="1"/>
      <c r="G87" s="35"/>
    </row>
    <row r="88" spans="5:7" ht="14.4">
      <c r="E88" s="1"/>
      <c r="G88" s="35"/>
    </row>
    <row r="89" spans="5:7" ht="14.4">
      <c r="E89" s="1"/>
      <c r="G89" s="36"/>
    </row>
    <row r="90" spans="5:7" ht="14.4">
      <c r="E90" s="1"/>
      <c r="G90" s="36"/>
    </row>
    <row r="91" spans="5:7" ht="14.4">
      <c r="E91" s="1"/>
      <c r="G91" s="36"/>
    </row>
    <row r="92" spans="5:7" ht="14.4">
      <c r="E92" s="1"/>
      <c r="G92" s="36"/>
    </row>
    <row r="93" spans="5:7" ht="14.4">
      <c r="G93" s="36"/>
    </row>
  </sheetData>
  <protectedRanges>
    <protectedRange sqref="F7 M7" name="Range1_2_2_2"/>
    <protectedRange sqref="B7" name="Range1_2_2_1_1"/>
    <protectedRange sqref="B28 I7 I22 I24" name="Range1_2_1_1_2"/>
  </protectedRanges>
  <mergeCells count="7">
    <mergeCell ref="B24:C24"/>
    <mergeCell ref="A1:E1"/>
    <mergeCell ref="F1:H1"/>
    <mergeCell ref="A2:M2"/>
    <mergeCell ref="E3:F3"/>
    <mergeCell ref="B7:C7"/>
    <mergeCell ref="I7:J7"/>
  </mergeCells>
  <conditionalFormatting sqref="C24">
    <cfRule type="expression" dxfId="51" priority="1">
      <formula>MOD(ROW(C24),2)=0</formula>
    </cfRule>
  </conditionalFormatting>
  <pageMargins left="0.7" right="0.7" top="0.75" bottom="0.75" header="0.3" footer="0.3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FF00"/>
  </sheetPr>
  <dimension ref="A1:O99"/>
  <sheetViews>
    <sheetView zoomScale="70" zoomScaleNormal="85" workbookViewId="0">
      <selection activeCell="K29" sqref="K29"/>
    </sheetView>
  </sheetViews>
  <sheetFormatPr defaultColWidth="9" defaultRowHeight="23.25" customHeight="1"/>
  <cols>
    <col min="1" max="1" width="5.33203125" style="1" customWidth="1"/>
    <col min="2" max="2" width="23" style="1" customWidth="1"/>
    <col min="3" max="3" width="21" style="1" customWidth="1"/>
    <col min="4" max="4" width="17" style="1" customWidth="1"/>
    <col min="5" max="5" width="22" style="2" customWidth="1"/>
    <col min="6" max="6" width="22.6640625" style="2" customWidth="1"/>
    <col min="7" max="7" width="1" style="1" customWidth="1"/>
    <col min="8" max="8" width="4.44140625" style="1" customWidth="1"/>
    <col min="9" max="9" width="24.33203125" style="1" customWidth="1"/>
    <col min="10" max="10" width="23.6640625" style="1" customWidth="1"/>
    <col min="11" max="11" width="15.5546875" style="1" customWidth="1"/>
    <col min="12" max="12" width="17" style="1" customWidth="1"/>
    <col min="13" max="13" width="22.44140625" style="1" customWidth="1"/>
    <col min="14" max="14" width="17.441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">
        <v>324</v>
      </c>
      <c r="C3" s="7"/>
      <c r="D3" s="8"/>
      <c r="E3" s="666">
        <f>ROSTER!AC24</f>
        <v>46168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str">
        <f>INDEX(ROSTER!$B$25:$B$150,MATCH("*FM1*",ROSTER!AC$25:AC$227,0),1)</f>
        <v>Hà Quang Vinh</v>
      </c>
      <c r="D4" s="14" t="s">
        <v>258</v>
      </c>
      <c r="E4" s="15" t="str">
        <f>INDEX(ROSTER!$AL$25:$AL$211,MATCH(C4,ROSTER!$B$25:$B$150,0),1)</f>
        <v>0904298289</v>
      </c>
      <c r="F4" s="21" t="s">
        <v>259</v>
      </c>
      <c r="G4" s="16"/>
      <c r="H4" s="17"/>
      <c r="I4" s="18" t="s">
        <v>260</v>
      </c>
      <c r="J4" s="19" t="str">
        <f>INDEX(ROSTER!$B$25:$B$150,MATCH("*TE*",ROSTER!AC$25:AC$227,0),1)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9.350000000000001" customHeight="1">
      <c r="A5" s="11"/>
      <c r="B5" s="18" t="s">
        <v>262</v>
      </c>
      <c r="C5" s="13" t="str">
        <f>INDEX(ROSTER!$B$25:$B$150,MATCH("*QC1*",ROSTER!AC$25:AC$227,0),1)</f>
        <v>Võ Lục Nguyên Thông</v>
      </c>
      <c r="D5" s="20" t="s">
        <v>258</v>
      </c>
      <c r="E5" s="15" t="str">
        <f>INDEX(ROSTER!$AL$25:$AL$211,MATCH(C5,ROSTER!$B$25:$B$150,0),1)</f>
        <v>0909028666</v>
      </c>
      <c r="F5" s="21"/>
      <c r="G5" s="16"/>
      <c r="H5" s="17"/>
      <c r="I5" s="18" t="s">
        <v>263</v>
      </c>
      <c r="J5" s="19" t="e">
        <f>INDEX(ROSTER!$B$25:$B$150,MATCH("*PPC*",ROSTER!AC$25:AC$227,0),1)</f>
        <v>#N/A</v>
      </c>
      <c r="K5" s="20" t="s">
        <v>258</v>
      </c>
      <c r="L5" s="34" t="e">
        <f>INDEX(ROSTER!$AL$25:$AL$211,MATCH(J5,ROSTER!$B$25:$B$150,0),1)</f>
        <v>#N/A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$B$3&amp;"-128"</f>
        <v>HL8082-128</v>
      </c>
      <c r="C7" s="661"/>
      <c r="D7" s="27"/>
      <c r="E7" s="27"/>
      <c r="F7" s="28"/>
      <c r="G7" s="29"/>
      <c r="H7" s="26"/>
      <c r="I7" s="660" t="str">
        <f>$B$3&amp;"-34567"</f>
        <v>HL8082-34567</v>
      </c>
      <c r="J7" s="661"/>
      <c r="K7" s="30"/>
      <c r="L7" s="30"/>
      <c r="M7" s="34"/>
      <c r="O7" s="43" t="s">
        <v>261</v>
      </c>
    </row>
    <row r="8" spans="1:15" ht="14.4">
      <c r="A8" s="45" t="str">
        <f>IF(B8="","",ROW(A1))</f>
        <v/>
      </c>
      <c r="B8" s="45" t="str" cm="1">
        <f t="array" ref="B8">IFERROR(INDEX(ROSTER!$B$24:$B$150,MATCH(1,INDEX(($B$7=ROSTER!AC$24:AC$150)*(COUNTIFS(B$7:B7,ROSTER!$B$24:$B$150)=0),0,1),0),1),"")</f>
        <v/>
      </c>
      <c r="C8" s="45" t="str">
        <f>IFERROR(INDEX(ROSTER!$C$24:$C$150,MATCH($B8,ROSTER!$B$24:$B$150,0),1),"")</f>
        <v/>
      </c>
      <c r="D8" s="45" t="str">
        <f>IFERROR(INDEX(ROSTER!$AK$23:$AK$134,MATCH($B8,ROSTER!$B$23:$B$150,0),1),"")</f>
        <v/>
      </c>
      <c r="E8" s="45" t="str">
        <f>IFERROR(INDEX(ROSTER!$AL$23:$AL$134,MATCH($B8,ROSTER!$B$23:$B$150,0),1),"")</f>
        <v/>
      </c>
      <c r="F8" s="45"/>
      <c r="G8" s="29"/>
      <c r="H8" s="45" t="str">
        <f>IF(I8="","",ROW(A1))</f>
        <v/>
      </c>
      <c r="I8" s="45" t="str" cm="1">
        <f t="array" ref="I8">IFERROR(INDEX(ROSTER!$B$24:$B$150,MATCH(1,INDEX(($I$7=ROSTER!AC$24:AC$150)*(COUNTIFS(I$7:I7,ROSTER!$B$24:$B$150)=0),0,1),0),1),"")</f>
        <v/>
      </c>
      <c r="J8" s="45" t="str">
        <f>IFERROR(INDEX(ROSTER!$C$24:$C$150,MATCH($I8,ROSTER!$B$24:$B$150,0),1),"")</f>
        <v/>
      </c>
      <c r="K8" s="45" t="str">
        <f>IFERROR(INDEX(ROSTER!$AK$23:$AK$134,MATCH($I8,ROSTER!$B$23:$B$150,0),1),"")</f>
        <v/>
      </c>
      <c r="L8" s="45" t="str">
        <f>IFERROR(INDEX(ROSTER!$AL$23:$AL$134,MATCH($I8,ROSTER!$B$23:$B$150,0),1),"")</f>
        <v/>
      </c>
      <c r="M8" s="45"/>
      <c r="O8" s="31" t="s">
        <v>270</v>
      </c>
    </row>
    <row r="9" spans="1:15" ht="14.85" customHeight="1">
      <c r="A9" s="45" t="str">
        <f t="shared" ref="A9:A13" si="0">IF(B9="","",ROW(A2))</f>
        <v/>
      </c>
      <c r="B9" s="45" t="str" cm="1">
        <f t="array" ref="B9">IFERROR(INDEX(ROSTER!$B$24:$B$150,MATCH(1,INDEX(($B$7=ROSTER!AC$24:AC$150)*(COUNTIFS(B$7:B8,ROSTER!$B$24:$B$150)=0),0,1),0),1),"")</f>
        <v/>
      </c>
      <c r="C9" s="45" t="str">
        <f>IFERROR(INDEX(ROSTER!$C$24:$C$150,MATCH($B9,ROSTER!$B$24:$B$150,0),1),"")</f>
        <v/>
      </c>
      <c r="D9" s="45" t="str">
        <f>IFERROR(INDEX(ROSTER!$AK$23:$AK$134,MATCH($B9,ROSTER!$B$23:$B$150,0),1),"")</f>
        <v/>
      </c>
      <c r="E9" s="45" t="str">
        <f>IFERROR(INDEX(ROSTER!$AL$23:$AL$134,MATCH($B9,ROSTER!$B$23:$B$150,0),1),"")</f>
        <v/>
      </c>
      <c r="F9" s="45" t="s">
        <v>270</v>
      </c>
      <c r="G9" s="29"/>
      <c r="H9" s="45" t="str">
        <f t="shared" ref="H9:H13" si="1">IF(I9="","",ROW(A2))</f>
        <v/>
      </c>
      <c r="I9" s="45" t="str" cm="1">
        <f t="array" ref="I9">IFERROR(INDEX(ROSTER!$B$24:$B$150,MATCH(1,INDEX(($I$7=ROSTER!AC$24:AC$150)*(COUNTIFS(I$7:I8,ROSTER!$B$24:$B$150)=0),0,1),0),1),"")</f>
        <v/>
      </c>
      <c r="J9" s="45" t="str">
        <f>IFERROR(INDEX(ROSTER!$C$24:$C$150,MATCH($I9,ROSTER!$B$24:$B$150,0),1),"")</f>
        <v/>
      </c>
      <c r="K9" s="45" t="str">
        <f>IFERROR(INDEX(ROSTER!$AK$23:$AK$134,MATCH($I9,ROSTER!$B$23:$B$150,0),1),"")</f>
        <v/>
      </c>
      <c r="L9" s="45" t="str">
        <f>IFERROR(INDEX(ROSTER!$AL$23:$AL$134,MATCH($I9,ROSTER!$B$23:$B$150,0),1),"")</f>
        <v/>
      </c>
      <c r="M9" s="45" t="s">
        <v>311</v>
      </c>
      <c r="O9" s="31" t="s">
        <v>271</v>
      </c>
    </row>
    <row r="10" spans="1:15" ht="14.85" customHeight="1">
      <c r="A10" s="45" t="str">
        <f t="shared" si="0"/>
        <v/>
      </c>
      <c r="B10" s="45" t="str" cm="1">
        <f t="array" ref="B10">IFERROR(INDEX(ROSTER!$B$24:$B$150,MATCH(1,INDEX(($B$7=ROSTER!AC$24:AC$150)*(COUNTIFS(B$7:B9,ROSTER!$B$24:$B$150)=0),0,1),0),1),"")</f>
        <v/>
      </c>
      <c r="C10" s="45" t="str">
        <f>IFERROR(INDEX(ROSTER!$C$24:$C$150,MATCH($B10,ROSTER!$B$24:$B$150,0),1),"")</f>
        <v/>
      </c>
      <c r="D10" s="45" t="str">
        <f>IFERROR(INDEX(ROSTER!$AK$23:$AK$134,MATCH($B10,ROSTER!$B$23:$B$150,0),1),"")</f>
        <v/>
      </c>
      <c r="E10" s="45" t="str">
        <f>IFERROR(INDEX(ROSTER!$AL$23:$AL$134,MATCH($B10,ROSTER!$B$23:$B$150,0),1),"")</f>
        <v/>
      </c>
      <c r="F10" s="45"/>
      <c r="G10" s="29"/>
      <c r="H10" s="45" t="str">
        <f t="shared" si="1"/>
        <v/>
      </c>
      <c r="I10" s="45" t="str" cm="1">
        <f t="array" ref="I10">IFERROR(INDEX(ROSTER!$B$24:$B$150,MATCH(1,INDEX(($I$7=ROSTER!AC$24:AC$150)*(COUNTIFS(I$7:I9,ROSTER!$B$24:$B$150)=0),0,1),0),1),"")</f>
        <v/>
      </c>
      <c r="J10" s="45" t="str">
        <f>IFERROR(INDEX(ROSTER!$C$24:$C$150,MATCH($I10,ROSTER!$B$24:$B$150,0),1),"")</f>
        <v/>
      </c>
      <c r="K10" s="45" t="str">
        <f>IFERROR(INDEX(ROSTER!$AK$23:$AK$134,MATCH($I10,ROSTER!$B$23:$B$150,0),1),"")</f>
        <v/>
      </c>
      <c r="L10" s="45" t="str">
        <f>IFERROR(INDEX(ROSTER!$AL$23:$AL$134,MATCH($I10,ROSTER!$B$23:$B$150,0),1),"")</f>
        <v/>
      </c>
      <c r="M10" s="45"/>
      <c r="O10" s="31" t="s">
        <v>272</v>
      </c>
    </row>
    <row r="11" spans="1:15" ht="14.85" customHeight="1">
      <c r="A11" s="45" t="str">
        <f t="shared" si="0"/>
        <v/>
      </c>
      <c r="B11" s="45" t="str" cm="1">
        <f t="array" ref="B11">IFERROR(INDEX(ROSTER!$B$24:$B$150,MATCH(1,INDEX(($B$7=ROSTER!AC$24:AC$150)*(COUNTIFS(B$7:B10,ROSTER!$B$24:$B$150)=0),0,1),0),1),"")</f>
        <v/>
      </c>
      <c r="C11" s="45" t="str">
        <f>IFERROR(INDEX(ROSTER!$C$24:$C$150,MATCH($B11,ROSTER!$B$24:$B$150,0),1),"")</f>
        <v/>
      </c>
      <c r="D11" s="45" t="str">
        <f>IFERROR(INDEX(ROSTER!$AK$23:$AK$134,MATCH($B11,ROSTER!$B$23:$B$150,0),1),"")</f>
        <v/>
      </c>
      <c r="E11" s="45" t="str">
        <f>IFERROR(INDEX(ROSTER!$AL$23:$AL$134,MATCH($B11,ROSTER!$B$23:$B$150,0),1),"")</f>
        <v/>
      </c>
      <c r="F11" s="45"/>
      <c r="G11" s="29"/>
      <c r="H11" s="45" t="str">
        <f t="shared" si="1"/>
        <v/>
      </c>
      <c r="I11" s="45" t="str" cm="1">
        <f t="array" ref="I11">IFERROR(INDEX(ROSTER!$B$24:$B$150,MATCH(1,INDEX(($I$7=ROSTER!AC$24:AC$150)*(COUNTIFS(I$7:I10,ROSTER!$B$24:$B$150)=0),0,1),0),1),"")</f>
        <v/>
      </c>
      <c r="J11" s="45" t="str">
        <f>IFERROR(INDEX(ROSTER!$C$24:$C$150,MATCH($I11,ROSTER!$B$24:$B$150,0),1),"")</f>
        <v/>
      </c>
      <c r="K11" s="45" t="str">
        <f>IFERROR(INDEX(ROSTER!$AK$23:$AK$134,MATCH($I11,ROSTER!$B$23:$B$150,0),1),"")</f>
        <v/>
      </c>
      <c r="L11" s="45" t="str">
        <f>IFERROR(INDEX(ROSTER!$AL$23:$AL$134,MATCH($I11,ROSTER!$B$23:$B$150,0),1),"")</f>
        <v/>
      </c>
      <c r="M11" s="45" t="s">
        <v>290</v>
      </c>
      <c r="O11" s="31"/>
    </row>
    <row r="12" spans="1:15" ht="14.85" customHeight="1">
      <c r="A12" s="45" t="str">
        <f t="shared" si="0"/>
        <v/>
      </c>
      <c r="B12" s="45" t="str" cm="1">
        <f t="array" ref="B12">IFERROR(INDEX(ROSTER!$B$24:$B$150,MATCH(1,INDEX(($B$7=ROSTER!AC$24:AC$150)*(COUNTIFS(B$7:B11,ROSTER!$B$24:$B$150)=0),0,1),0),1),"")</f>
        <v/>
      </c>
      <c r="C12" s="45" t="str">
        <f>IFERROR(INDEX(ROSTER!$C$24:$C$150,MATCH($B12,ROSTER!$B$24:$B$150,0),1),"")</f>
        <v/>
      </c>
      <c r="D12" s="45" t="str">
        <f>IFERROR(INDEX(ROSTER!$AK$23:$AK$134,MATCH($B12,ROSTER!$B$23:$B$150,0),1),"")</f>
        <v/>
      </c>
      <c r="E12" s="45" t="str">
        <f>IFERROR(INDEX(ROSTER!$AL$23:$AL$134,MATCH($B12,ROSTER!$B$23:$B$150,0),1),"")</f>
        <v/>
      </c>
      <c r="F12" s="45"/>
      <c r="G12" s="29"/>
      <c r="H12" s="45" t="str">
        <f t="shared" si="1"/>
        <v/>
      </c>
      <c r="I12" s="45" t="str" cm="1">
        <f t="array" ref="I12">IFERROR(INDEX(ROSTER!$B$24:$B$150,MATCH(1,INDEX(($I$7=ROSTER!AC$24:AC$150)*(COUNTIFS(I$7:I11,ROSTER!$B$24:$B$150)=0),0,1),0),1),"")</f>
        <v/>
      </c>
      <c r="J12" s="45" t="str">
        <f>IFERROR(INDEX(ROSTER!$C$24:$C$150,MATCH($I12,ROSTER!$B$24:$B$150,0),1),"")</f>
        <v/>
      </c>
      <c r="K12" s="45" t="str">
        <f>IFERROR(INDEX(ROSTER!$AK$23:$AK$134,MATCH($I12,ROSTER!$B$23:$B$150,0),1),"")</f>
        <v/>
      </c>
      <c r="L12" s="45" t="str">
        <f>IFERROR(INDEX(ROSTER!$AL$23:$AL$134,MATCH($I12,ROSTER!$B$23:$B$150,0),1),"")</f>
        <v/>
      </c>
      <c r="M12" s="45" t="s">
        <v>274</v>
      </c>
      <c r="O12" s="31"/>
    </row>
    <row r="13" spans="1:15" ht="14.85" customHeight="1">
      <c r="A13" s="45" t="str">
        <f t="shared" si="0"/>
        <v/>
      </c>
      <c r="B13" s="45" t="str" cm="1">
        <f t="array" ref="B13">IFERROR(INDEX(ROSTER!$B$24:$B$150,MATCH(1,INDEX(($B$7=ROSTER!AC$24:AC$150)*(COUNTIFS(B$7:B12,ROSTER!$B$24:$B$150)=0),0,1),0),1),"")</f>
        <v/>
      </c>
      <c r="C13" s="45" t="str">
        <f>IFERROR(INDEX(ROSTER!$C$24:$C$150,MATCH($B13,ROSTER!$B$24:$B$150,0),1),"")</f>
        <v/>
      </c>
      <c r="D13" s="45" t="str">
        <f>IFERROR(INDEX(ROSTER!$AK$23:$AK$134,MATCH($B13,ROSTER!$B$23:$B$150,0),1),"")</f>
        <v/>
      </c>
      <c r="E13" s="45" t="str">
        <f>IFERROR(INDEX(ROSTER!$AL$23:$AL$134,MATCH($B13,ROSTER!$B$23:$B$150,0),1),"")</f>
        <v/>
      </c>
      <c r="F13" s="45" t="s">
        <v>274</v>
      </c>
      <c r="G13" s="29"/>
      <c r="H13" s="45" t="str">
        <f t="shared" si="1"/>
        <v/>
      </c>
      <c r="I13" s="45" t="str" cm="1">
        <f t="array" ref="I13">IFERROR(INDEX(ROSTER!$B$24:$B$150,MATCH(1,INDEX(($I$7=ROSTER!AC$24:AC$150)*(COUNTIFS(I$7:I12,ROSTER!$B$24:$B$150)=0),0,1),0),1),"")</f>
        <v/>
      </c>
      <c r="J13" s="45" t="str">
        <f>IFERROR(INDEX(ROSTER!$C$24:$C$150,MATCH($I13,ROSTER!$B$24:$B$150,0),1),"")</f>
        <v/>
      </c>
      <c r="K13" s="45" t="str">
        <f>IFERROR(INDEX(ROSTER!$AK$23:$AK$134,MATCH($I13,ROSTER!$B$23:$B$150,0),1),"")</f>
        <v/>
      </c>
      <c r="L13" s="45" t="str">
        <f>IFERROR(INDEX(ROSTER!$AL$23:$AL$134,MATCH($I13,ROSTER!$B$23:$B$150,0),1),"")</f>
        <v/>
      </c>
      <c r="M13" s="45" t="s">
        <v>290</v>
      </c>
      <c r="O13" s="31"/>
    </row>
    <row r="14" spans="1:15" ht="14.85" customHeight="1">
      <c r="A14" s="45" t="str">
        <f t="shared" ref="A14:A26" si="2">IF(B14="","",ROW(A7))</f>
        <v/>
      </c>
      <c r="B14" s="45" t="str" cm="1">
        <f t="array" ref="B14">IFERROR(INDEX(ROSTER!$B$24:$B$150,MATCH(1,INDEX(($B$7=ROSTER!AC$24:AC$150)*(COUNTIFS(B$7:B13,ROSTER!$B$24:$B$150)=0),0,1),0),1),"")</f>
        <v/>
      </c>
      <c r="C14" s="45" t="str">
        <f>IFERROR(INDEX(ROSTER!$C$24:$C$150,MATCH($B14,ROSTER!$B$24:$B$150,0),1),"")</f>
        <v/>
      </c>
      <c r="D14" s="45" t="str">
        <f>IFERROR(INDEX(ROSTER!$AK$23:$AK$134,MATCH($B14,ROSTER!$B$23:$B$150,0),1),"")</f>
        <v/>
      </c>
      <c r="E14" s="45" t="str">
        <f>IFERROR(INDEX(ROSTER!$AL$23:$AL$134,MATCH($B14,ROSTER!$B$23:$B$150,0),1),"")</f>
        <v/>
      </c>
      <c r="F14" s="45" t="s">
        <v>290</v>
      </c>
      <c r="G14" s="29"/>
      <c r="H14" s="45" t="str">
        <f t="shared" ref="H14:H28" si="3">IF(I14="","",ROW(A7))</f>
        <v/>
      </c>
      <c r="I14" s="45" t="str" cm="1">
        <f t="array" ref="I14">IFERROR(INDEX(ROSTER!$B$24:$B$150,MATCH(1,INDEX(($I$7=ROSTER!AC$24:AC$150)*(COUNTIFS(I$7:I13,ROSTER!$B$24:$B$150)=0),0,1),0),1),"")</f>
        <v/>
      </c>
      <c r="J14" s="45" t="str">
        <f>IFERROR(INDEX(ROSTER!$C$24:$C$150,MATCH($I14,ROSTER!$B$24:$B$150,0),1),"")</f>
        <v/>
      </c>
      <c r="K14" s="45" t="str">
        <f>IFERROR(INDEX(ROSTER!$AK$23:$AK$134,MATCH($I14,ROSTER!$B$23:$B$150,0),1),"")</f>
        <v/>
      </c>
      <c r="L14" s="45" t="str">
        <f>IFERROR(INDEX(ROSTER!$AL$23:$AL$134,MATCH($I14,ROSTER!$B$23:$B$150,0),1),"")</f>
        <v/>
      </c>
      <c r="M14" s="45" t="s">
        <v>290</v>
      </c>
      <c r="O14" s="285"/>
    </row>
    <row r="15" spans="1:15" ht="14.85" customHeight="1">
      <c r="A15" s="45" t="str">
        <f t="shared" si="2"/>
        <v/>
      </c>
      <c r="B15" s="45" t="str" cm="1">
        <f t="array" ref="B15">IFERROR(INDEX(ROSTER!$B$24:$B$150,MATCH(1,INDEX(($B$7=ROSTER!AC$24:AC$150)*(COUNTIFS(B$7:B14,ROSTER!$B$24:$B$150)=0),0,1),0),1),"")</f>
        <v/>
      </c>
      <c r="C15" s="45" t="str">
        <f>IFERROR(INDEX(ROSTER!$C$24:$C$150,MATCH($B15,ROSTER!$B$24:$B$150,0),1),"")</f>
        <v/>
      </c>
      <c r="D15" s="45" t="str">
        <f>IFERROR(INDEX(ROSTER!$AK$23:$AK$134,MATCH($B15,ROSTER!$B$23:$B$150,0),1),"")</f>
        <v/>
      </c>
      <c r="E15" s="45" t="str">
        <f>IFERROR(INDEX(ROSTER!$AL$23:$AL$134,MATCH($B15,ROSTER!$B$23:$B$150,0),1),"")</f>
        <v/>
      </c>
      <c r="F15" s="45" t="s">
        <v>290</v>
      </c>
      <c r="G15" s="29"/>
      <c r="H15" s="45" t="str">
        <f t="shared" si="3"/>
        <v/>
      </c>
      <c r="I15" s="45" t="str" cm="1">
        <f t="array" ref="I15">IFERROR(INDEX(ROSTER!$B$24:$B$150,MATCH(1,INDEX(($I$7=ROSTER!AC$24:AC$150)*(COUNTIFS(I$7:I14,ROSTER!$B$24:$B$150)=0),0,1),0),1),"")</f>
        <v/>
      </c>
      <c r="J15" s="45" t="str">
        <f>IFERROR(INDEX(ROSTER!$C$24:$C$150,MATCH($I15,ROSTER!$B$24:$B$150,0),1),"")</f>
        <v/>
      </c>
      <c r="K15" s="45" t="str">
        <f>IFERROR(INDEX(ROSTER!$AK$23:$AK$134,MATCH($I15,ROSTER!$B$23:$B$150,0),1),"")</f>
        <v/>
      </c>
      <c r="L15" s="45" t="str">
        <f>IFERROR(INDEX(ROSTER!$AL$23:$AL$134,MATCH($I15,ROSTER!$B$23:$B$150,0),1),"")</f>
        <v/>
      </c>
      <c r="M15" s="45" t="s">
        <v>290</v>
      </c>
      <c r="O15" s="285"/>
    </row>
    <row r="16" spans="1:15" ht="14.85" customHeight="1">
      <c r="A16" s="45" t="str">
        <f t="shared" si="2"/>
        <v/>
      </c>
      <c r="B16" s="45" t="str" cm="1">
        <f t="array" ref="B16">IFERROR(INDEX(ROSTER!$B$24:$B$150,MATCH(1,INDEX(($B$7=ROSTER!AC$24:AC$150)*(COUNTIFS(B$7:B15,ROSTER!$B$24:$B$150)=0),0,1),0),1),"")</f>
        <v/>
      </c>
      <c r="C16" s="45" t="str">
        <f>IFERROR(INDEX(ROSTER!$C$24:$C$150,MATCH($B16,ROSTER!$B$24:$B$150,0),1),"")</f>
        <v/>
      </c>
      <c r="D16" s="45" t="str">
        <f>IFERROR(INDEX(ROSTER!$AK$23:$AK$134,MATCH($B16,ROSTER!$B$23:$B$150,0),1),"")</f>
        <v/>
      </c>
      <c r="E16" s="45" t="str">
        <f>IFERROR(INDEX(ROSTER!$AL$23:$AL$134,MATCH($B16,ROSTER!$B$23:$B$150,0),1),"")</f>
        <v/>
      </c>
      <c r="F16" s="45" t="s">
        <v>290</v>
      </c>
      <c r="G16" s="29"/>
      <c r="H16" s="45" t="str">
        <f t="shared" si="3"/>
        <v/>
      </c>
      <c r="I16" s="45" t="str" cm="1">
        <f t="array" ref="I16">IFERROR(INDEX(ROSTER!$B$24:$B$150,MATCH(1,INDEX(($I$7=ROSTER!AC$24:AC$150)*(COUNTIFS(I$7:I15,ROSTER!$B$24:$B$150)=0),0,1),0),1),"")</f>
        <v/>
      </c>
      <c r="J16" s="45" t="str">
        <f>IFERROR(INDEX(ROSTER!$C$24:$C$150,MATCH($I16,ROSTER!$B$24:$B$150,0),1),"")</f>
        <v/>
      </c>
      <c r="K16" s="45" t="str">
        <f>IFERROR(INDEX(ROSTER!$AK$23:$AK$134,MATCH($I16,ROSTER!$B$23:$B$150,0),1),"")</f>
        <v/>
      </c>
      <c r="L16" s="45" t="str">
        <f>IFERROR(INDEX(ROSTER!$AL$23:$AL$134,MATCH($I16,ROSTER!$B$23:$B$150,0),1),"")</f>
        <v/>
      </c>
      <c r="M16" s="45" t="s">
        <v>274</v>
      </c>
      <c r="O16" s="285"/>
    </row>
    <row r="17" spans="1:15" ht="14.85" customHeight="1">
      <c r="A17" s="45" t="str">
        <f t="shared" si="2"/>
        <v/>
      </c>
      <c r="B17" s="45" t="str" cm="1">
        <f t="array" ref="B17">IFERROR(INDEX(ROSTER!$B$24:$B$150,MATCH(1,INDEX(($B$7=ROSTER!AC$24:AC$150)*(COUNTIFS(B$7:B16,ROSTER!$B$24:$B$150)=0),0,1),0),1),"")</f>
        <v/>
      </c>
      <c r="C17" s="45" t="str">
        <f>IFERROR(INDEX(ROSTER!$C$24:$C$150,MATCH($B17,ROSTER!$B$24:$B$150,0),1),"")</f>
        <v/>
      </c>
      <c r="D17" s="45" t="str">
        <f>IFERROR(INDEX(ROSTER!$AK$23:$AK$134,MATCH($B17,ROSTER!$B$23:$B$150,0),1),"")</f>
        <v/>
      </c>
      <c r="E17" s="45" t="str">
        <f>IFERROR(INDEX(ROSTER!$AL$23:$AL$134,MATCH($B17,ROSTER!$B$23:$B$150,0),1),"")</f>
        <v/>
      </c>
      <c r="F17" s="45" t="s">
        <v>290</v>
      </c>
      <c r="G17" s="29"/>
      <c r="H17" s="45" t="str">
        <f t="shared" si="3"/>
        <v/>
      </c>
      <c r="I17" s="45" t="str" cm="1">
        <f t="array" ref="I17">IFERROR(INDEX(ROSTER!$B$24:$B$150,MATCH(1,INDEX(($I$7=ROSTER!AC$24:AC$150)*(COUNTIFS(I$7:I16,ROSTER!$B$24:$B$150)=0),0,1),0),1),"")</f>
        <v/>
      </c>
      <c r="J17" s="45" t="str">
        <f>IFERROR(INDEX(ROSTER!$C$24:$C$150,MATCH($I17,ROSTER!$B$24:$B$150,0),1),"")</f>
        <v/>
      </c>
      <c r="K17" s="45" t="str">
        <f>IFERROR(INDEX(ROSTER!$AK$23:$AK$134,MATCH($I17,ROSTER!$B$23:$B$150,0),1),"")</f>
        <v/>
      </c>
      <c r="L17" s="45" t="str">
        <f>IFERROR(INDEX(ROSTER!$AL$23:$AL$134,MATCH($I17,ROSTER!$B$23:$B$150,0),1),"")</f>
        <v/>
      </c>
      <c r="M17" s="336"/>
      <c r="O17" s="285"/>
    </row>
    <row r="18" spans="1:15" ht="14.85" customHeight="1">
      <c r="A18" s="45" t="str">
        <f t="shared" si="2"/>
        <v/>
      </c>
      <c r="B18" s="45" t="str" cm="1">
        <f t="array" ref="B18">IFERROR(INDEX(ROSTER!$B$24:$B$150,MATCH(1,INDEX(($B$7=ROSTER!AC$24:AC$150)*(COUNTIFS(B$7:B17,ROSTER!$B$24:$B$150)=0),0,1),0),1),"")</f>
        <v/>
      </c>
      <c r="C18" s="45" t="str">
        <f>IFERROR(INDEX(ROSTER!$C$24:$C$150,MATCH($B18,ROSTER!$B$24:$B$150,0),1),"")</f>
        <v/>
      </c>
      <c r="D18" s="45" t="str">
        <f>IFERROR(INDEX(ROSTER!$AK$23:$AK$134,MATCH($B18,ROSTER!$B$23:$B$150,0),1),"")</f>
        <v/>
      </c>
      <c r="E18" s="45" t="str">
        <f>IFERROR(INDEX(ROSTER!$AL$23:$AL$134,MATCH($B18,ROSTER!$B$23:$B$150,0),1),"")</f>
        <v/>
      </c>
      <c r="F18" s="45" t="s">
        <v>274</v>
      </c>
      <c r="G18" s="29"/>
      <c r="H18" s="45" t="str">
        <f t="shared" si="3"/>
        <v/>
      </c>
      <c r="I18" s="45" t="str" cm="1">
        <f t="array" ref="I18">IFERROR(INDEX(ROSTER!$B$24:$B$150,MATCH(1,INDEX(($I$7=ROSTER!AC$24:AC$150)*(COUNTIFS(I$7:I17,ROSTER!$B$24:$B$150)=0),0,1),0),1),"")</f>
        <v/>
      </c>
      <c r="J18" s="45" t="str">
        <f>IFERROR(INDEX(ROSTER!$C$24:$C$150,MATCH($I18,ROSTER!$B$24:$B$150,0),1),"")</f>
        <v/>
      </c>
      <c r="K18" s="45" t="str">
        <f>IFERROR(INDEX(ROSTER!$AK$23:$AK$134,MATCH($I18,ROSTER!$B$23:$B$150,0),1),"")</f>
        <v/>
      </c>
      <c r="L18" s="45" t="str">
        <f>IFERROR(INDEX(ROSTER!$AL$23:$AL$134,MATCH($I18,ROSTER!$B$23:$B$150,0),1),"")</f>
        <v/>
      </c>
      <c r="M18" s="336"/>
      <c r="O18" s="285"/>
    </row>
    <row r="19" spans="1:15" ht="14.85" customHeight="1">
      <c r="A19" s="45" t="str">
        <f t="shared" si="2"/>
        <v/>
      </c>
      <c r="B19" s="45" t="str" cm="1">
        <f t="array" ref="B19">IFERROR(INDEX(ROSTER!$B$24:$B$150,MATCH(1,INDEX(($B$7=ROSTER!AC$24:AC$150)*(COUNTIFS(B$7:B18,ROSTER!$B$24:$B$150)=0),0,1),0),1),"")</f>
        <v/>
      </c>
      <c r="C19" s="45" t="str">
        <f>IFERROR(INDEX(ROSTER!$C$24:$C$150,MATCH($B19,ROSTER!$B$24:$B$150,0),1),"")</f>
        <v/>
      </c>
      <c r="D19" s="45" t="str">
        <f>IFERROR(INDEX(ROSTER!$AK$23:$AK$134,MATCH($B19,ROSTER!$B$23:$B$150,0),1),"")</f>
        <v/>
      </c>
      <c r="E19" s="45" t="str">
        <f>IFERROR(INDEX(ROSTER!$AL$23:$AL$134,MATCH($B19,ROSTER!$B$23:$B$150,0),1),"")</f>
        <v/>
      </c>
      <c r="F19" s="45" t="s">
        <v>274</v>
      </c>
      <c r="G19" s="29"/>
      <c r="H19" s="45" t="str">
        <f t="shared" si="3"/>
        <v/>
      </c>
      <c r="I19" s="45" t="str" cm="1">
        <f t="array" ref="I19">IFERROR(INDEX(ROSTER!$B$24:$B$150,MATCH(1,INDEX(($I$7=ROSTER!AC$24:AC$150)*(COUNTIFS(I$7:I18,ROSTER!$B$24:$B$150)=0),0,1),0),1),"")</f>
        <v/>
      </c>
      <c r="J19" s="45" t="str">
        <f>IFERROR(INDEX(ROSTER!$C$24:$C$150,MATCH($I19,ROSTER!$B$24:$B$150,0),1),"")</f>
        <v/>
      </c>
      <c r="K19" s="45" t="str">
        <f>IFERROR(INDEX(ROSTER!$AK$23:$AK$134,MATCH($I19,ROSTER!$B$23:$B$150,0),1),"")</f>
        <v/>
      </c>
      <c r="L19" s="45" t="str">
        <f>IFERROR(INDEX(ROSTER!$AL$23:$AL$134,MATCH($I19,ROSTER!$B$23:$B$150,0),1),"")</f>
        <v/>
      </c>
      <c r="M19" s="336"/>
      <c r="O19" s="285"/>
    </row>
    <row r="20" spans="1:15" ht="14.85" customHeight="1">
      <c r="A20" s="45" t="str">
        <f t="shared" si="2"/>
        <v/>
      </c>
      <c r="B20" s="45" t="str" cm="1">
        <f t="array" ref="B20">IFERROR(INDEX(ROSTER!$B$24:$B$150,MATCH(1,INDEX(($B$7=ROSTER!AC$24:AC$150)*(COUNTIFS(B$7:B19,ROSTER!$B$24:$B$150)=0),0,1),0),1),"")</f>
        <v/>
      </c>
      <c r="C20" s="45" t="str">
        <f>IFERROR(INDEX(ROSTER!$C$24:$C$150,MATCH($B20,ROSTER!$B$24:$B$150,0),1),"")</f>
        <v/>
      </c>
      <c r="D20" s="45" t="str">
        <f>IFERROR(INDEX(ROSTER!$AK$23:$AK$134,MATCH($B20,ROSTER!$B$23:$B$150,0),1),"")</f>
        <v/>
      </c>
      <c r="E20" s="45" t="str">
        <f>IFERROR(INDEX(ROSTER!$AL$23:$AL$134,MATCH($B20,ROSTER!$B$23:$B$150,0),1),"")</f>
        <v/>
      </c>
      <c r="F20" s="45" t="s">
        <v>274</v>
      </c>
      <c r="G20" s="29"/>
      <c r="H20" s="45" t="str">
        <f t="shared" si="3"/>
        <v/>
      </c>
      <c r="I20" s="45" t="str" cm="1">
        <f t="array" ref="I20">IFERROR(INDEX(ROSTER!$B$24:$B$150,MATCH(1,INDEX(($I$7=ROSTER!AC$24:AC$150)*(COUNTIFS(I$7:I19,ROSTER!$B$24:$B$150)=0),0,1),0),1),"")</f>
        <v/>
      </c>
      <c r="J20" s="45" t="str">
        <f>IFERROR(INDEX(ROSTER!$C$24:$C$150,MATCH($I20,ROSTER!$B$24:$B$150,0),1),"")</f>
        <v/>
      </c>
      <c r="K20" s="45" t="str">
        <f>IFERROR(INDEX(ROSTER!$AK$23:$AK$134,MATCH($I20,ROSTER!$B$23:$B$150,0),1),"")</f>
        <v/>
      </c>
      <c r="L20" s="45" t="str">
        <f>IFERROR(INDEX(ROSTER!$AL$23:$AL$134,MATCH($I20,ROSTER!$B$23:$B$150,0),1),"")</f>
        <v/>
      </c>
      <c r="M20" s="45"/>
      <c r="O20" s="31"/>
    </row>
    <row r="21" spans="1:15" ht="14.85" customHeight="1">
      <c r="A21" s="45" t="str">
        <f t="shared" si="2"/>
        <v/>
      </c>
      <c r="B21" s="45" t="str" cm="1">
        <f t="array" ref="B21">IFERROR(INDEX(ROSTER!$B$24:$B$150,MATCH(1,INDEX(($B$7=ROSTER!AC$24:AC$150)*(COUNTIFS(B$7:B20,ROSTER!$B$24:$B$150)=0),0,1),0),1),"")</f>
        <v/>
      </c>
      <c r="C21" s="45" t="str">
        <f>IFERROR(INDEX(ROSTER!$C$24:$C$150,MATCH($B21,ROSTER!$B$24:$B$150,0),1),"")</f>
        <v/>
      </c>
      <c r="D21" s="45" t="str">
        <f>IFERROR(INDEX(ROSTER!$AK$23:$AK$134,MATCH($B21,ROSTER!$B$23:$B$150,0),1),"")</f>
        <v/>
      </c>
      <c r="E21" s="45" t="str">
        <f>IFERROR(INDEX(ROSTER!$AL$23:$AL$134,MATCH($B21,ROSTER!$B$23:$B$150,0),1),"")</f>
        <v/>
      </c>
      <c r="F21" s="45"/>
      <c r="G21" s="29"/>
      <c r="H21" s="45" t="str">
        <f t="shared" si="3"/>
        <v/>
      </c>
      <c r="I21" s="45" t="str" cm="1">
        <f t="array" ref="I21">IFERROR(INDEX(ROSTER!$B$24:$B$150,MATCH(1,INDEX(($I$7=ROSTER!AC$24:AC$150)*(COUNTIFS(I$7:I20,ROSTER!$B$24:$B$150)=0),0,1),0),1),"")</f>
        <v/>
      </c>
      <c r="J21" s="45" t="str">
        <f>IFERROR(INDEX(ROSTER!$C$24:$C$150,MATCH($I21,ROSTER!$B$24:$B$150,0),1),"")</f>
        <v/>
      </c>
      <c r="K21" s="45" t="str">
        <f>IFERROR(INDEX(ROSTER!$AK$23:$AK$134,MATCH($I21,ROSTER!$B$23:$B$150,0),1),"")</f>
        <v/>
      </c>
      <c r="L21" s="45" t="str">
        <f>IFERROR(INDEX(ROSTER!$AL$23:$AL$134,MATCH($I21,ROSTER!$B$23:$B$150,0),1),"")</f>
        <v/>
      </c>
      <c r="M21" s="45"/>
      <c r="O21" s="31"/>
    </row>
    <row r="22" spans="1:15" ht="14.85" customHeight="1">
      <c r="A22" s="45" t="str">
        <f t="shared" si="2"/>
        <v/>
      </c>
      <c r="B22" s="45" t="str" cm="1">
        <f t="array" ref="B22">IFERROR(INDEX(ROSTER!$B$24:$B$150,MATCH(1,INDEX(($B$7=ROSTER!AC$24:AC$150)*(COUNTIFS(B$7:B21,ROSTER!$B$24:$B$150)=0),0,1),0),1),"")</f>
        <v/>
      </c>
      <c r="C22" s="45" t="str">
        <f>IFERROR(INDEX(ROSTER!$C$24:$C$150,MATCH($B22,ROSTER!$B$24:$B$150,0),1),"")</f>
        <v/>
      </c>
      <c r="D22" s="45" t="str">
        <f>IFERROR(INDEX(ROSTER!$AK$23:$AK$134,MATCH($B22,ROSTER!$B$23:$B$150,0),1),"")</f>
        <v/>
      </c>
      <c r="E22" s="45" t="str">
        <f>IFERROR(INDEX(ROSTER!$AL$23:$AL$134,MATCH($B22,ROSTER!$B$23:$B$150,0),1),"")</f>
        <v/>
      </c>
      <c r="F22" s="45"/>
      <c r="G22" s="29"/>
      <c r="H22" s="45" t="str">
        <f t="shared" si="3"/>
        <v/>
      </c>
      <c r="I22" s="45" t="str" cm="1">
        <f t="array" ref="I22">IFERROR(INDEX(ROSTER!$B$24:$B$150,MATCH(1,INDEX(($I$7=ROSTER!AC$24:AC$150)*(COUNTIFS(I$7:I21,ROSTER!$B$24:$B$150)=0),0,1),0),1),"")</f>
        <v/>
      </c>
      <c r="J22" s="45" t="str">
        <f>IFERROR(INDEX(ROSTER!$C$24:$C$150,MATCH($I22,ROSTER!$B$24:$B$150,0),1),"")</f>
        <v/>
      </c>
      <c r="K22" s="45" t="str">
        <f>IFERROR(INDEX(ROSTER!$AK$23:$AK$134,MATCH($I22,ROSTER!$B$23:$B$150,0),1),"")</f>
        <v/>
      </c>
      <c r="L22" s="45" t="str">
        <f>IFERROR(INDEX(ROSTER!$AL$23:$AL$134,MATCH($I22,ROSTER!$B$23:$B$150,0),1),"")</f>
        <v/>
      </c>
      <c r="M22" s="45"/>
      <c r="O22" s="31"/>
    </row>
    <row r="23" spans="1:15" ht="14.85" customHeight="1">
      <c r="A23" s="45" t="str">
        <f t="shared" si="2"/>
        <v/>
      </c>
      <c r="B23" s="45" t="str" cm="1">
        <f t="array" ref="B23">IFERROR(INDEX(ROSTER!$B$24:$B$150,MATCH(1,INDEX(($B$7=ROSTER!AC$24:AC$150)*(COUNTIFS(B$7:B22,ROSTER!$B$24:$B$150)=0),0,1),0),1),"")</f>
        <v/>
      </c>
      <c r="C23" s="45" t="str">
        <f>IFERROR(INDEX(ROSTER!$C$24:$C$150,MATCH($B23,ROSTER!$B$24:$B$150,0),1),"")</f>
        <v/>
      </c>
      <c r="D23" s="45" t="str">
        <f>IFERROR(INDEX(ROSTER!$AK$23:$AK$134,MATCH($B23,ROSTER!$B$23:$B$150,0),1),"")</f>
        <v/>
      </c>
      <c r="E23" s="45" t="str">
        <f>IFERROR(INDEX(ROSTER!$AL$23:$AL$134,MATCH($B23,ROSTER!$B$23:$B$150,0),1),"")</f>
        <v/>
      </c>
      <c r="F23" s="45"/>
      <c r="G23" s="29"/>
      <c r="H23" s="45" t="str">
        <f t="shared" si="3"/>
        <v/>
      </c>
      <c r="I23" s="45" t="str" cm="1">
        <f t="array" ref="I23">IFERROR(INDEX(ROSTER!$B$24:$B$150,MATCH(1,INDEX(($I$7=ROSTER!AC$24:AC$150)*(COUNTIFS(I$7:I22,ROSTER!$B$24:$B$150)=0),0,1),0),1),"")</f>
        <v/>
      </c>
      <c r="J23" s="45" t="str">
        <f>IFERROR(INDEX(ROSTER!$C$24:$C$150,MATCH($I23,ROSTER!$B$24:$B$150,0),1),"")</f>
        <v/>
      </c>
      <c r="K23" s="45" t="str">
        <f>IFERROR(INDEX(ROSTER!$AK$23:$AK$134,MATCH($I23,ROSTER!$B$23:$B$150,0),1),"")</f>
        <v/>
      </c>
      <c r="L23" s="45" t="str">
        <f>IFERROR(INDEX(ROSTER!$AL$23:$AL$134,MATCH($I23,ROSTER!$B$23:$B$150,0),1),"")</f>
        <v/>
      </c>
      <c r="M23" s="45"/>
      <c r="O23" s="31"/>
    </row>
    <row r="24" spans="1:15" ht="14.85" customHeight="1">
      <c r="A24" s="45" t="str">
        <f t="shared" si="2"/>
        <v/>
      </c>
      <c r="B24" s="45" t="str" cm="1">
        <f t="array" ref="B24">IFERROR(INDEX(ROSTER!$B$24:$B$150,MATCH(1,INDEX(($B$7=ROSTER!AC$24:AC$150)*(COUNTIFS(B$7:B23,ROSTER!$B$24:$B$150)=0),0,1),0),1),"")</f>
        <v/>
      </c>
      <c r="C24" s="45" t="str">
        <f>IFERROR(INDEX(ROSTER!$C$24:$C$150,MATCH($B24,ROSTER!$B$24:$B$150,0),1),"")</f>
        <v/>
      </c>
      <c r="D24" s="45" t="str">
        <f>IFERROR(INDEX(ROSTER!$AK$23:$AK$134,MATCH($B24,ROSTER!$B$23:$B$150,0),1),"")</f>
        <v/>
      </c>
      <c r="E24" s="45" t="str">
        <f>IFERROR(INDEX(ROSTER!$AL$23:$AL$134,MATCH($B24,ROSTER!$B$23:$B$150,0),1),"")</f>
        <v/>
      </c>
      <c r="F24" s="45"/>
      <c r="G24" s="29"/>
      <c r="H24" s="45" t="str">
        <f t="shared" si="3"/>
        <v/>
      </c>
      <c r="I24" s="45" t="str" cm="1">
        <f t="array" ref="I24">IFERROR(INDEX(ROSTER!$B$24:$B$150,MATCH(1,INDEX(($I$7=ROSTER!AC$24:AC$150)*(COUNTIFS(I$7:I23,ROSTER!$B$24:$B$150)=0),0,1),0),1),"")</f>
        <v/>
      </c>
      <c r="J24" s="45" t="str">
        <f>IFERROR(INDEX(ROSTER!$C$24:$C$150,MATCH($I24,ROSTER!$B$24:$B$150,0),1),"")</f>
        <v/>
      </c>
      <c r="K24" s="45" t="str">
        <f>IFERROR(INDEX(ROSTER!$AK$23:$AK$134,MATCH($I24,ROSTER!$B$23:$B$150,0),1),"")</f>
        <v/>
      </c>
      <c r="L24" s="45" t="str">
        <f>IFERROR(INDEX(ROSTER!$AL$23:$AL$134,MATCH($I24,ROSTER!$B$23:$B$150,0),1),"")</f>
        <v/>
      </c>
      <c r="M24" s="45"/>
      <c r="O24" s="31" t="s">
        <v>273</v>
      </c>
    </row>
    <row r="25" spans="1:15" ht="14.85" customHeight="1">
      <c r="A25" s="45" t="str">
        <f t="shared" si="2"/>
        <v/>
      </c>
      <c r="B25" s="45" t="str" cm="1">
        <f t="array" ref="B25">IFERROR(INDEX(ROSTER!$B$24:$B$150,MATCH(1,INDEX(($B$7=ROSTER!AC$24:AC$150)*(COUNTIFS(B$7:B24,ROSTER!$B$24:$B$150)=0),0,1),0),1),"")</f>
        <v/>
      </c>
      <c r="C25" s="45" t="str">
        <f>IFERROR(INDEX(ROSTER!$C$24:$C$150,MATCH($B25,ROSTER!$B$24:$B$150,0),1),"")</f>
        <v/>
      </c>
      <c r="D25" s="45" t="str">
        <f>IFERROR(INDEX(ROSTER!$AK$23:$AK$134,MATCH($B25,ROSTER!$B$23:$B$150,0),1),"")</f>
        <v/>
      </c>
      <c r="E25" s="45" t="str">
        <f>IFERROR(INDEX(ROSTER!$AL$23:$AL$134,MATCH($B25,ROSTER!$B$23:$B$150,0),1),"")</f>
        <v/>
      </c>
      <c r="F25" s="45"/>
      <c r="G25" s="29"/>
      <c r="H25" s="45" t="str">
        <f t="shared" si="3"/>
        <v/>
      </c>
      <c r="I25" s="45" t="str" cm="1">
        <f t="array" ref="I25">IFERROR(INDEX(ROSTER!$B$24:$B$150,MATCH(1,INDEX(($I$7=ROSTER!AC$24:AC$150)*(COUNTIFS(I$7:I24,ROSTER!$B$24:$B$150)=0),0,1),0),1),"")</f>
        <v/>
      </c>
      <c r="J25" s="45" t="str">
        <f>IFERROR(INDEX(ROSTER!$C$24:$C$150,MATCH($I25,ROSTER!$B$24:$B$150,0),1),"")</f>
        <v/>
      </c>
      <c r="K25" s="45" t="str">
        <f>IFERROR(INDEX(ROSTER!$AK$23:$AK$134,MATCH($I25,ROSTER!$B$23:$B$150,0),1),"")</f>
        <v/>
      </c>
      <c r="L25" s="45" t="str">
        <f>IFERROR(INDEX(ROSTER!$AL$23:$AL$134,MATCH($I25,ROSTER!$B$23:$B$150,0),1),"")</f>
        <v/>
      </c>
      <c r="M25" s="45"/>
      <c r="O25" s="31" t="s">
        <v>259</v>
      </c>
    </row>
    <row r="26" spans="1:15" ht="14.85" customHeight="1">
      <c r="A26" s="45" t="str">
        <f t="shared" si="2"/>
        <v/>
      </c>
      <c r="B26" s="45" t="str" cm="1">
        <f t="array" ref="B26">IFERROR(INDEX(ROSTER!$B$24:$B$150,MATCH(1,INDEX(($B$7=ROSTER!AC$24:AC$150)*(COUNTIFS(B$7:B25,ROSTER!$B$24:$B$150)=0),0,1),0),1),"")</f>
        <v/>
      </c>
      <c r="C26" s="45" t="str">
        <f>IFERROR(INDEX(ROSTER!$C$24:$C$150,MATCH($B26,ROSTER!$B$24:$B$150,0),1),"")</f>
        <v/>
      </c>
      <c r="D26" s="45" t="str">
        <f>IFERROR(INDEX(ROSTER!$AK$23:$AK$134,MATCH($B26,ROSTER!$B$23:$B$150,0),1),"")</f>
        <v/>
      </c>
      <c r="E26" s="45" t="str">
        <f>IFERROR(INDEX(ROSTER!$AL$23:$AL$134,MATCH($B26,ROSTER!$B$23:$B$150,0),1),"")</f>
        <v/>
      </c>
      <c r="F26" s="45"/>
      <c r="G26" s="29"/>
      <c r="H26" s="45" t="str">
        <f t="shared" si="3"/>
        <v/>
      </c>
      <c r="I26" s="45" t="str" cm="1">
        <f t="array" ref="I26">IFERROR(INDEX(ROSTER!$B$24:$B$150,MATCH(1,INDEX(($I$7=ROSTER!AC$24:AC$150)*(COUNTIFS(I$7:I25,ROSTER!$B$24:$B$150)=0),0,1),0),1),"")</f>
        <v/>
      </c>
      <c r="J26" s="45" t="str">
        <f>IFERROR(INDEX(ROSTER!$C$24:$C$150,MATCH($I26,ROSTER!$B$24:$B$150,0),1),"")</f>
        <v/>
      </c>
      <c r="K26" s="45" t="str">
        <f>IFERROR(INDEX(ROSTER!$AK$23:$AK$134,MATCH($I26,ROSTER!$B$23:$B$150,0),1),"")</f>
        <v/>
      </c>
      <c r="L26" s="45" t="str">
        <f>IFERROR(INDEX(ROSTER!$AL$23:$AL$134,MATCH($I26,ROSTER!$B$23:$B$150,0),1),"")</f>
        <v/>
      </c>
      <c r="M26" s="45"/>
      <c r="O26" s="31"/>
    </row>
    <row r="27" spans="1:15" ht="14.85" customHeight="1">
      <c r="A27" s="45"/>
      <c r="B27" s="660" t="str">
        <f>$B$3&amp;"-AVI"</f>
        <v>HL8082-AVI</v>
      </c>
      <c r="C27" s="661"/>
      <c r="D27" s="45" t="str">
        <f>IFERROR(INDEX(ROSTER!$AK$23:$AK$134,MATCH($B27,ROSTER!$B$23:$B$150,0),1),"")</f>
        <v/>
      </c>
      <c r="E27" s="45" t="str">
        <f>IFERROR(INDEX(ROSTER!$AL$23:$AL$134,MATCH($B27,ROSTER!$B$23:$B$150,0),1),"")</f>
        <v/>
      </c>
      <c r="F27" s="45"/>
      <c r="G27" s="29"/>
      <c r="H27" s="45" t="str">
        <f t="shared" si="3"/>
        <v/>
      </c>
      <c r="I27" s="45" t="str" cm="1">
        <f t="array" ref="I27">IFERROR(INDEX(ROSTER!$B$24:$B$150,MATCH(1,INDEX(($I$7=ROSTER!AC$24:AC$150)*(COUNTIFS(I$7:I26,ROSTER!$B$24:$B$150)=0),0,1),0),1),"")</f>
        <v/>
      </c>
      <c r="J27" s="45" t="str">
        <f>IFERROR(INDEX(ROSTER!$C$24:$C$150,MATCH($I27,ROSTER!$B$24:$B$150,0),1),"")</f>
        <v/>
      </c>
      <c r="K27" s="45" t="str">
        <f>IFERROR(INDEX(ROSTER!$AK$23:$AK$134,MATCH($I27,ROSTER!$B$23:$B$150,0),1),"")</f>
        <v/>
      </c>
      <c r="L27" s="45" t="str">
        <f>IFERROR(INDEX(ROSTER!$AL$23:$AL$134,MATCH($I27,ROSTER!$B$23:$B$150,0),1),"")</f>
        <v/>
      </c>
      <c r="M27" s="45"/>
      <c r="O27" s="31"/>
    </row>
    <row r="28" spans="1:15" ht="14.85" customHeight="1">
      <c r="A28" s="45" t="str">
        <f t="shared" ref="A28:A37" si="4">IF(B28="","",ROW(A1))</f>
        <v/>
      </c>
      <c r="B28" s="45" t="str" cm="1">
        <f t="array" ref="B28">IFERROR(INDEX(ROSTER!$B$24:$B$150,MATCH(1,INDEX(($B$27=ROSTER!AC$24:AC$150)*(COUNTIFS(B$7:B27,ROSTER!$B$24:$B$150)=0),0,1),0),1),"")</f>
        <v/>
      </c>
      <c r="C28" s="45" t="str">
        <f>IFERROR(INDEX(ROSTER!$C$24:$C$150,MATCH($B28,ROSTER!$B$24:$B$150,0),1),"")</f>
        <v/>
      </c>
      <c r="D28" s="45" t="str">
        <f>IFERROR(INDEX(ROSTER!$AK$23:$AK$134,MATCH($B28,ROSTER!$B$23:$B$150,0),1),"")</f>
        <v/>
      </c>
      <c r="E28" s="45" t="str">
        <f>IFERROR(INDEX(ROSTER!$AL$23:$AL$134,MATCH($B28,ROSTER!$B$23:$B$150,0),1),"")</f>
        <v/>
      </c>
      <c r="F28" s="45" t="s">
        <v>270</v>
      </c>
      <c r="G28" s="29"/>
      <c r="H28" s="45" t="str">
        <f t="shared" si="3"/>
        <v/>
      </c>
      <c r="I28" s="45" t="str" cm="1">
        <f t="array" ref="I28">IFERROR(INDEX(ROSTER!$B$24:$B$150,MATCH(1,INDEX(($I$7=ROSTER!AC$24:AC$150)*(COUNTIFS(I$7:I27,ROSTER!$B$24:$B$150)=0),0,1),0),1),"")</f>
        <v/>
      </c>
      <c r="J28" s="45" t="str">
        <f>IFERROR(INDEX(ROSTER!$C$24:$C$150,MATCH($I28,ROSTER!$B$24:$B$150,0),1),"")</f>
        <v/>
      </c>
      <c r="K28" s="45" t="str">
        <f>IFERROR(INDEX(ROSTER!$AK$23:$AK$134,MATCH($I28,ROSTER!$B$23:$B$150,0),1),"")</f>
        <v/>
      </c>
      <c r="L28" s="45" t="str">
        <f>IFERROR(INDEX(ROSTER!$AL$23:$AL$134,MATCH($I28,ROSTER!$B$23:$B$150,0),1),"")</f>
        <v/>
      </c>
      <c r="M28" s="45"/>
      <c r="O28" s="31" t="s">
        <v>280</v>
      </c>
    </row>
    <row r="29" spans="1:15" ht="14.85" customHeight="1">
      <c r="A29" s="45" t="str">
        <f t="shared" si="4"/>
        <v/>
      </c>
      <c r="B29" s="45" t="str" cm="1">
        <f t="array" ref="B29">IFERROR(INDEX(ROSTER!$B$24:$B$150,MATCH(1,INDEX(($B$27=ROSTER!AC$24:AC$150)*(COUNTIFS(B$7:B28,ROSTER!$B$24:$B$150)=0),0,1),0),1),"")</f>
        <v/>
      </c>
      <c r="C29" s="45" t="str">
        <f>IFERROR(INDEX(ROSTER!$C$24:$C$150,MATCH($B29,ROSTER!$B$24:$B$150,0),1),"")</f>
        <v/>
      </c>
      <c r="D29" s="45" t="str">
        <f>IFERROR(INDEX(ROSTER!$AK$23:$AK$134,MATCH($B29,ROSTER!$B$23:$B$150,0),1),"")</f>
        <v/>
      </c>
      <c r="E29" s="45" t="str">
        <f>IFERROR(INDEX(ROSTER!$AL$23:$AL$134,MATCH($B29,ROSTER!$B$23:$B$150,0),1),"")</f>
        <v/>
      </c>
      <c r="F29" s="45" t="s">
        <v>274</v>
      </c>
      <c r="G29" s="29"/>
      <c r="H29" s="45" t="str">
        <f t="shared" ref="H29:H38" si="5">IF(I29="","",ROW(A22))</f>
        <v/>
      </c>
      <c r="I29" s="45" t="str" cm="1">
        <f t="array" ref="I29">IFERROR(INDEX(ROSTER!$B$24:$B$150,MATCH(1,INDEX(($I$7=ROSTER!AC$24:AC$150)*(COUNTIFS(I$7:I28,ROSTER!$B$24:$B$150)=0),0,1),0),1),"")</f>
        <v/>
      </c>
      <c r="J29" s="45" t="str">
        <f>IFERROR(INDEX(ROSTER!$C$24:$C$150,MATCH($I29,ROSTER!$B$24:$B$150,0),1),"")</f>
        <v/>
      </c>
      <c r="K29" s="45" t="str">
        <f>IFERROR(INDEX(ROSTER!$AK$23:$AK$134,MATCH($I29,ROSTER!$B$23:$B$150,0),1),"")</f>
        <v/>
      </c>
      <c r="L29" s="45" t="str">
        <f>IFERROR(INDEX(ROSTER!$AL$23:$AL$134,MATCH($I29,ROSTER!$B$23:$B$150,0),1),"")</f>
        <v/>
      </c>
      <c r="M29" s="45"/>
      <c r="O29" s="31"/>
    </row>
    <row r="30" spans="1:15" ht="14.85" customHeight="1">
      <c r="A30" s="45" t="str">
        <f t="shared" si="4"/>
        <v/>
      </c>
      <c r="B30" s="45" t="str" cm="1">
        <f t="array" ref="B30">IFERROR(INDEX(ROSTER!$B$24:$B$150,MATCH(1,INDEX(($B$27=ROSTER!AC$24:AC$150)*(COUNTIFS(B$7:B29,ROSTER!$B$24:$B$150)=0),0,1),0),1),"")</f>
        <v/>
      </c>
      <c r="C30" s="45" t="str">
        <f>IFERROR(INDEX(ROSTER!$C$24:$C$150,MATCH($B30,ROSTER!$B$24:$B$150,0),1),"")</f>
        <v/>
      </c>
      <c r="D30" s="45" t="str">
        <f>IFERROR(INDEX(ROSTER!$AK$23:$AK$134,MATCH($B30,ROSTER!$B$23:$B$150,0),1),"")</f>
        <v/>
      </c>
      <c r="E30" s="45" t="str">
        <f>IFERROR(INDEX(ROSTER!$AL$23:$AL$134,MATCH($B30,ROSTER!$B$23:$B$150,0),1),"")</f>
        <v/>
      </c>
      <c r="F30" s="45" t="s">
        <v>290</v>
      </c>
      <c r="G30" s="29"/>
      <c r="H30" s="45" t="str">
        <f t="shared" si="5"/>
        <v/>
      </c>
      <c r="I30" s="45" t="str" cm="1">
        <f t="array" ref="I30">IFERROR(INDEX(ROSTER!$B$24:$B$150,MATCH(1,INDEX(($I$7=ROSTER!AC$24:AC$150)*(COUNTIFS(I$7:I29,ROSTER!$B$24:$B$150)=0),0,1),0),1),"")</f>
        <v/>
      </c>
      <c r="J30" s="45" t="str">
        <f>IFERROR(INDEX(ROSTER!$C$24:$C$150,MATCH($I30,ROSTER!$B$24:$B$150,0),1),"")</f>
        <v/>
      </c>
      <c r="K30" s="45" t="str">
        <f>IFERROR(INDEX(ROSTER!$AK$23:$AK$134,MATCH($I30,ROSTER!$B$23:$B$150,0),1),"")</f>
        <v/>
      </c>
      <c r="L30" s="45" t="str">
        <f>IFERROR(INDEX(ROSTER!$AL$23:$AL$134,MATCH($I30,ROSTER!$B$23:$B$150,0),1),"")</f>
        <v/>
      </c>
      <c r="M30" s="45"/>
      <c r="O30" s="31"/>
    </row>
    <row r="31" spans="1:15" ht="14.85" customHeight="1">
      <c r="A31" s="45" t="str">
        <f t="shared" si="4"/>
        <v/>
      </c>
      <c r="B31" s="45" t="str" cm="1">
        <f t="array" ref="B31">IFERROR(INDEX(ROSTER!$B$24:$B$150,MATCH(1,INDEX(($B$27=ROSTER!AC$24:AC$150)*(COUNTIFS(B$7:B30,ROSTER!$B$24:$B$150)=0),0,1),0),1),"")</f>
        <v/>
      </c>
      <c r="C31" s="45" t="str">
        <f>IFERROR(INDEX(ROSTER!$C$24:$C$150,MATCH($B31,ROSTER!$B$24:$B$150,0),1),"")</f>
        <v/>
      </c>
      <c r="D31" s="45" t="str">
        <f>IFERROR(INDEX(ROSTER!$AK$23:$AK$134,MATCH($B31,ROSTER!$B$23:$B$150,0),1),"")</f>
        <v/>
      </c>
      <c r="E31" s="45" t="str">
        <f>IFERROR(INDEX(ROSTER!$AL$23:$AL$134,MATCH($B31,ROSTER!$B$23:$B$150,0),1),"")</f>
        <v/>
      </c>
      <c r="F31" s="45" t="s">
        <v>290</v>
      </c>
      <c r="G31" s="29"/>
      <c r="H31" s="45" t="str">
        <f t="shared" si="5"/>
        <v/>
      </c>
      <c r="I31" s="45" t="str" cm="1">
        <f t="array" ref="I31">IFERROR(INDEX(ROSTER!$B$24:$B$150,MATCH(1,INDEX(($I$7=ROSTER!AC$24:AC$150)*(COUNTIFS(I$7:I30,ROSTER!$B$24:$B$150)=0),0,1),0),1),"")</f>
        <v/>
      </c>
      <c r="J31" s="45" t="str">
        <f>IFERROR(INDEX(ROSTER!$C$24:$C$150,MATCH($I31,ROSTER!$B$24:$B$150,0),1),"")</f>
        <v/>
      </c>
      <c r="K31" s="45" t="str">
        <f>IFERROR(INDEX(ROSTER!$AK$23:$AK$134,MATCH($I31,ROSTER!$B$23:$B$150,0),1),"")</f>
        <v/>
      </c>
      <c r="L31" s="45" t="str">
        <f>IFERROR(INDEX(ROSTER!$AL$23:$AL$134,MATCH($I31,ROSTER!$B$23:$B$150,0),1),"")</f>
        <v/>
      </c>
      <c r="M31" s="45"/>
      <c r="O31" s="31" t="s">
        <v>276</v>
      </c>
    </row>
    <row r="32" spans="1:15" ht="14.85" customHeight="1">
      <c r="A32" s="45" t="str">
        <f t="shared" si="4"/>
        <v/>
      </c>
      <c r="B32" s="45" t="str" cm="1">
        <f t="array" ref="B32">IFERROR(INDEX(ROSTER!$B$24:$B$150,MATCH(1,INDEX(($B$27=ROSTER!AC$24:AC$150)*(COUNTIFS(B$7:B31,ROSTER!$B$24:$B$150)=0),0,1),0),1),"")</f>
        <v/>
      </c>
      <c r="C32" s="45" t="str">
        <f>IFERROR(INDEX(ROSTER!$C$24:$C$150,MATCH($B32,ROSTER!$B$24:$B$150,0),1),"")</f>
        <v/>
      </c>
      <c r="D32" s="45" t="str">
        <f>IFERROR(INDEX(ROSTER!$AK$23:$AK$134,MATCH($B32,ROSTER!$B$23:$B$150,0),1),"")</f>
        <v/>
      </c>
      <c r="E32" s="45" t="str">
        <f>IFERROR(INDEX(ROSTER!$AL$23:$AL$134,MATCH($B32,ROSTER!$B$23:$B$150,0),1),"")</f>
        <v/>
      </c>
      <c r="F32" s="45" t="s">
        <v>274</v>
      </c>
      <c r="G32" s="29"/>
      <c r="H32" s="45" t="str">
        <f t="shared" si="5"/>
        <v/>
      </c>
      <c r="I32" s="45" t="str" cm="1">
        <f t="array" ref="I32">IFERROR(INDEX(ROSTER!$B$24:$B$150,MATCH(1,INDEX(($I$7=ROSTER!AC$24:AC$150)*(COUNTIFS(I$7:I31,ROSTER!$B$24:$B$150)=0),0,1),0),1),"")</f>
        <v/>
      </c>
      <c r="J32" s="45" t="str">
        <f>IFERROR(INDEX(ROSTER!$C$24:$C$150,MATCH($I32,ROSTER!$B$24:$B$150,0),1),"")</f>
        <v/>
      </c>
      <c r="K32" s="45" t="str">
        <f>IFERROR(INDEX(ROSTER!$AK$23:$AK$134,MATCH($I32,ROSTER!$B$23:$B$150,0),1),"")</f>
        <v/>
      </c>
      <c r="L32" s="45" t="str">
        <f>IFERROR(INDEX(ROSTER!$AL$23:$AL$134,MATCH($I32,ROSTER!$B$23:$B$150,0),1),"")</f>
        <v/>
      </c>
      <c r="M32" s="45"/>
    </row>
    <row r="33" spans="1:13" ht="14.85" customHeight="1">
      <c r="A33" s="45" t="str">
        <f t="shared" si="4"/>
        <v/>
      </c>
      <c r="B33" s="45" t="str" cm="1">
        <f t="array" ref="B33">IFERROR(INDEX(ROSTER!$B$24:$B$150,MATCH(1,INDEX(($B$27=ROSTER!AC$24:AC$150)*(COUNTIFS(B$7:B32,ROSTER!$B$24:$B$150)=0),0,1),0),1),"")</f>
        <v/>
      </c>
      <c r="C33" s="45" t="str">
        <f>IFERROR(INDEX(ROSTER!$C$24:$C$150,MATCH($B33,ROSTER!$B$24:$B$150,0),1),"")</f>
        <v/>
      </c>
      <c r="D33" s="45" t="str">
        <f>IFERROR(INDEX(ROSTER!$AK$23:$AK$134,MATCH($B33,ROSTER!$B$23:$B$150,0),1),"")</f>
        <v/>
      </c>
      <c r="E33" s="45" t="str">
        <f>IFERROR(INDEX(ROSTER!$AL$23:$AL$134,MATCH($B33,ROSTER!$B$23:$B$150,0),1),"")</f>
        <v/>
      </c>
      <c r="F33" s="45"/>
      <c r="G33" s="29"/>
      <c r="H33" s="45" t="str">
        <f t="shared" si="5"/>
        <v/>
      </c>
      <c r="I33" s="45" t="str" cm="1">
        <f t="array" ref="I33">IFERROR(INDEX(ROSTER!$B$24:$B$150,MATCH(1,INDEX(($I$7=ROSTER!AC$24:AC$150)*(COUNTIFS(I$7:I32,ROSTER!$B$24:$B$150)=0),0,1),0),1),"")</f>
        <v/>
      </c>
      <c r="J33" s="45" t="str">
        <f>IFERROR(INDEX(ROSTER!$C$24:$C$150,MATCH($I33,ROSTER!$B$24:$B$150,0),1),"")</f>
        <v/>
      </c>
      <c r="K33" s="45" t="str">
        <f>IFERROR(INDEX(ROSTER!$AK$23:$AK$134,MATCH($I33,ROSTER!$B$23:$B$150,0),1),"")</f>
        <v/>
      </c>
      <c r="L33" s="45" t="str">
        <f>IFERROR(INDEX(ROSTER!$AL$23:$AL$134,MATCH($I33,ROSTER!$B$23:$B$150,0),1),"")</f>
        <v/>
      </c>
      <c r="M33" s="45"/>
    </row>
    <row r="34" spans="1:13" ht="14.85" customHeight="1">
      <c r="A34" s="45" t="str">
        <f t="shared" si="4"/>
        <v/>
      </c>
      <c r="B34" s="45" t="str" cm="1">
        <f t="array" ref="B34">IFERROR(INDEX(ROSTER!$B$24:$B$150,MATCH(1,INDEX(($B$27=ROSTER!AC$24:AC$150)*(COUNTIFS(B$7:B33,ROSTER!$B$24:$B$150)=0),0,1),0),1),"")</f>
        <v/>
      </c>
      <c r="C34" s="45" t="str">
        <f>IFERROR(INDEX(ROSTER!$C$24:$C$150,MATCH($B34,ROSTER!$B$24:$B$150,0),1),"")</f>
        <v/>
      </c>
      <c r="D34" s="45" t="str">
        <f>IFERROR(INDEX(ROSTER!$AK$23:$AK$134,MATCH($B34,ROSTER!$B$23:$B$150,0),1),"")</f>
        <v/>
      </c>
      <c r="E34" s="45" t="str">
        <f>IFERROR(INDEX(ROSTER!$AL$23:$AL$134,MATCH($B34,ROSTER!$B$23:$B$150,0),1),"")</f>
        <v/>
      </c>
      <c r="F34" s="45"/>
      <c r="G34" s="29"/>
      <c r="H34" s="45" t="str">
        <f t="shared" si="5"/>
        <v/>
      </c>
      <c r="I34" s="45" t="str" cm="1">
        <f t="array" ref="I34">IFERROR(INDEX(ROSTER!$B$24:$B$150,MATCH(1,INDEX(($I$7=ROSTER!AC$24:AC$150)*(COUNTIFS(I$7:I33,ROSTER!$B$24:$B$150)=0),0,1),0),1),"")</f>
        <v/>
      </c>
      <c r="J34" s="45" t="str">
        <f>IFERROR(INDEX(ROSTER!$C$24:$C$150,MATCH($I34,ROSTER!$B$24:$B$150,0),1),"")</f>
        <v/>
      </c>
      <c r="K34" s="45" t="str">
        <f>IFERROR(INDEX(ROSTER!$AK$23:$AK$134,MATCH($I34,ROSTER!$B$23:$B$150,0),1),"")</f>
        <v/>
      </c>
      <c r="L34" s="45" t="str">
        <f>IFERROR(INDEX(ROSTER!$AL$23:$AL$134,MATCH($I34,ROSTER!$B$23:$B$150,0),1),"")</f>
        <v/>
      </c>
      <c r="M34" s="45"/>
    </row>
    <row r="35" spans="1:13" ht="14.4">
      <c r="A35" s="45" t="str">
        <f t="shared" si="4"/>
        <v/>
      </c>
      <c r="B35" s="45" t="str" cm="1">
        <f t="array" ref="B35">IFERROR(INDEX(ROSTER!$B$24:$B$150,MATCH(1,INDEX(($B$27=ROSTER!AC$24:AC$150)*(COUNTIFS(B$7:B34,ROSTER!$B$24:$B$150)=0),0,1),0),1),"")</f>
        <v/>
      </c>
      <c r="C35" s="45" t="str">
        <f>IFERROR(INDEX(ROSTER!$C$24:$C$150,MATCH($B35,ROSTER!$B$24:$B$150,0),1),"")</f>
        <v/>
      </c>
      <c r="D35" s="45" t="str">
        <f>IFERROR(INDEX(ROSTER!$AK$23:$AK$134,MATCH($B35,ROSTER!$B$23:$B$150,0),1),"")</f>
        <v/>
      </c>
      <c r="E35" s="45" t="str">
        <f>IFERROR(INDEX(ROSTER!$AL$23:$AL$134,MATCH($B35,ROSTER!$B$23:$B$150,0),1),"")</f>
        <v/>
      </c>
      <c r="F35" s="45"/>
      <c r="G35" s="29"/>
      <c r="H35" s="45" t="str">
        <f t="shared" si="5"/>
        <v/>
      </c>
      <c r="I35" s="45" t="str" cm="1">
        <f t="array" ref="I35">IFERROR(INDEX(ROSTER!$B$24:$B$150,MATCH(1,INDEX(($I$7=ROSTER!AC$24:AC$150)*(COUNTIFS(I$7:I34,ROSTER!$B$24:$B$150)=0),0,1),0),1),"")</f>
        <v/>
      </c>
      <c r="J35" s="45" t="str">
        <f>IFERROR(INDEX(ROSTER!$C$24:$C$150,MATCH($I35,ROSTER!$B$24:$B$150,0),1),"")</f>
        <v/>
      </c>
      <c r="K35" s="45" t="str">
        <f>IFERROR(INDEX(ROSTER!$AK$23:$AK$134,MATCH($I35,ROSTER!$B$23:$B$150,0),1),"")</f>
        <v/>
      </c>
      <c r="L35" s="45" t="str">
        <f>IFERROR(INDEX(ROSTER!$AL$23:$AL$134,MATCH($I35,ROSTER!$B$23:$B$150,0),1),"")</f>
        <v/>
      </c>
      <c r="M35" s="45"/>
    </row>
    <row r="36" spans="1:13" ht="14.4">
      <c r="A36" s="45" t="str">
        <f t="shared" si="4"/>
        <v/>
      </c>
      <c r="B36" s="45" t="str" cm="1">
        <f t="array" ref="B36">IFERROR(INDEX(ROSTER!$B$24:$B$150,MATCH(1,INDEX(($B$27=ROSTER!AC$24:AC$150)*(COUNTIFS(B$7:B35,ROSTER!$B$24:$B$150)=0),0,1),0),1),"")</f>
        <v/>
      </c>
      <c r="C36" s="45" t="str">
        <f>IFERROR(INDEX(ROSTER!$C$24:$C$150,MATCH($B36,ROSTER!$B$24:$B$150,0),1),"")</f>
        <v/>
      </c>
      <c r="D36" s="45" t="str">
        <f>IFERROR(INDEX(ROSTER!$AK$23:$AK$134,MATCH($B36,ROSTER!$B$23:$B$150,0),1),"")</f>
        <v/>
      </c>
      <c r="E36" s="45" t="str">
        <f>IFERROR(INDEX(ROSTER!$AL$23:$AL$134,MATCH($B36,ROSTER!$B$23:$B$150,0),1),"")</f>
        <v/>
      </c>
      <c r="F36" s="45"/>
      <c r="G36" s="29"/>
      <c r="H36" s="45" t="str">
        <f t="shared" si="5"/>
        <v/>
      </c>
      <c r="I36" s="45" t="str" cm="1">
        <f t="array" ref="I36">IFERROR(INDEX(ROSTER!$B$24:$B$150,MATCH(1,INDEX(($I$7=ROSTER!AC$24:AC$150)*(COUNTIFS(I$7:I35,ROSTER!$B$24:$B$150)=0),0,1),0),1),"")</f>
        <v/>
      </c>
      <c r="J36" s="45" t="str">
        <f>IFERROR(INDEX(ROSTER!$C$24:$C$150,MATCH($I36,ROSTER!$B$24:$B$150,0),1),"")</f>
        <v/>
      </c>
      <c r="K36" s="45" t="str">
        <f>IFERROR(INDEX(ROSTER!$AK$23:$AK$134,MATCH($I36,ROSTER!$B$23:$B$150,0),1),"")</f>
        <v/>
      </c>
      <c r="L36" s="45" t="str">
        <f>IFERROR(INDEX(ROSTER!$AL$23:$AL$134,MATCH($I36,ROSTER!$B$23:$B$150,0),1),"")</f>
        <v/>
      </c>
      <c r="M36" s="45"/>
    </row>
    <row r="37" spans="1:13" ht="15" customHeight="1">
      <c r="A37" s="45" t="str">
        <f t="shared" si="4"/>
        <v/>
      </c>
      <c r="B37" s="45" t="str" cm="1">
        <f t="array" ref="B37">IFERROR(INDEX(ROSTER!$B$24:$B$150,MATCH(1,INDEX(($B$27=ROSTER!AC$24:AC$150)*(COUNTIFS(B$7:B36,ROSTER!$B$24:$B$150)=0),0,1),0),1),"")</f>
        <v/>
      </c>
      <c r="C37" s="45" t="str">
        <f>IFERROR(INDEX(ROSTER!$C$24:$C$150,MATCH($B37,ROSTER!$B$24:$B$150,0),1),"")</f>
        <v/>
      </c>
      <c r="D37" s="45" t="str">
        <f>IFERROR(INDEX(ROSTER!$AK$23:$AK$134,MATCH($B37,ROSTER!$B$23:$B$150,0),1),"")</f>
        <v/>
      </c>
      <c r="E37" s="45" t="str">
        <f>IFERROR(INDEX(ROSTER!$AL$23:$AL$134,MATCH($B37,ROSTER!$B$23:$B$150,0),1),"")</f>
        <v/>
      </c>
      <c r="F37" s="45"/>
      <c r="G37" s="29"/>
      <c r="H37" s="45" t="str">
        <f t="shared" si="5"/>
        <v/>
      </c>
      <c r="I37" s="45" t="str" cm="1">
        <f t="array" ref="I37">IFERROR(INDEX(ROSTER!$B$24:$B$150,MATCH(1,INDEX(($I$7=ROSTER!AC$24:AC$150)*(COUNTIFS(I$7:I36,ROSTER!$B$24:$B$150)=0),0,1),0),1),"")</f>
        <v/>
      </c>
      <c r="J37" s="45" t="str">
        <f>IFERROR(INDEX(ROSTER!$C$24:$C$150,MATCH($I37,ROSTER!$B$24:$B$150,0),1),"")</f>
        <v/>
      </c>
      <c r="K37" s="45" t="str">
        <f>IFERROR(INDEX(ROSTER!$AK$23:$AK$134,MATCH($I37,ROSTER!$B$23:$B$150,0),1),"")</f>
        <v/>
      </c>
      <c r="L37" s="45" t="str">
        <f>IFERROR(INDEX(ROSTER!$AL$23:$AL$134,MATCH($I37,ROSTER!$B$23:$B$150,0),1),"")</f>
        <v/>
      </c>
      <c r="M37" s="45"/>
    </row>
    <row r="38" spans="1:13" ht="14.4">
      <c r="A38" s="45" t="str">
        <f>IF(B38="","",ROW(A13))</f>
        <v/>
      </c>
      <c r="B38" s="45" t="str" cm="1">
        <f t="array" ref="B38">IFERROR(INDEX(ROSTER!$B$24:$B$150,MATCH(1,INDEX(($B$27=ROSTER!AC$24:AC$150)*(COUNTIFS(B$7:B37,ROSTER!$B$24:$B$150)=0),0,1),0),1),"")</f>
        <v/>
      </c>
      <c r="C38" s="45" t="str">
        <f>IFERROR(INDEX(ROSTER!$C$24:$C$150,MATCH($B38,ROSTER!$B$24:$B$150,0),1),"")</f>
        <v/>
      </c>
      <c r="D38" s="45" t="str">
        <f>IFERROR(INDEX(ROSTER!$AK$23:$AK$134,MATCH($B38,ROSTER!$B$23:$B$150,0),1),"")</f>
        <v/>
      </c>
      <c r="E38" s="45" t="str">
        <f>IFERROR(INDEX(ROSTER!$AL$23:$AL$134,MATCH($B38,ROSTER!$B$23:$B$150,0),1),"")</f>
        <v/>
      </c>
      <c r="F38" s="45"/>
      <c r="G38" s="29"/>
      <c r="H38" s="45" t="str">
        <f t="shared" si="5"/>
        <v/>
      </c>
      <c r="I38" s="45" t="str" cm="1">
        <f t="array" ref="I38">IFERROR(INDEX(ROSTER!$B$24:$B$150,MATCH(1,INDEX(($I$7=ROSTER!AC$24:AC$150)*(COUNTIFS(I$7:I37,ROSTER!$B$24:$B$150)=0),0,1),0),1),"")</f>
        <v/>
      </c>
      <c r="J38" s="45" t="str">
        <f>IFERROR(INDEX(ROSTER!$C$24:$C$150,MATCH($I38,ROSTER!$B$24:$B$150,0),1),"")</f>
        <v/>
      </c>
      <c r="K38" s="45" t="str">
        <f>IFERROR(INDEX(ROSTER!$AK$23:$AK$134,MATCH($I38,ROSTER!$B$23:$B$150,0),1),"")</f>
        <v/>
      </c>
      <c r="L38" s="45" t="str">
        <f>IFERROR(INDEX(ROSTER!$AL$23:$AL$134,MATCH($I38,ROSTER!$B$23:$B$150,0),1),"")</f>
        <v/>
      </c>
      <c r="M38" s="45"/>
    </row>
    <row r="39" spans="1:13" ht="14.4">
      <c r="E39" s="1"/>
      <c r="F39" s="1"/>
    </row>
    <row r="40" spans="1:13" ht="14.4">
      <c r="E40" s="1"/>
      <c r="F40" s="1"/>
    </row>
    <row r="41" spans="1:13" ht="14.4">
      <c r="E41" s="1"/>
      <c r="F41" s="1"/>
    </row>
    <row r="42" spans="1:13" ht="14.85" customHeight="1">
      <c r="E42" s="1"/>
      <c r="F42" s="1"/>
    </row>
    <row r="43" spans="1:13" ht="14.4">
      <c r="E43" s="1"/>
      <c r="F43" s="1"/>
    </row>
    <row r="44" spans="1:13" ht="14.4">
      <c r="E44" s="1"/>
      <c r="F44" s="1"/>
    </row>
    <row r="45" spans="1:13" ht="14.4">
      <c r="E45" s="1"/>
      <c r="F45" s="1"/>
    </row>
    <row r="46" spans="1:13" ht="14.4">
      <c r="E46" s="1"/>
      <c r="F46" s="1"/>
    </row>
    <row r="47" spans="1:13" ht="23.25" customHeight="1">
      <c r="E47" s="1"/>
      <c r="F47" s="1"/>
    </row>
    <row r="48" spans="1:13" ht="23.25" customHeight="1">
      <c r="E48" s="1"/>
      <c r="F48" s="1"/>
    </row>
    <row r="49" s="1" customFormat="1" ht="23.25" customHeight="1"/>
    <row r="50" s="1" customFormat="1" ht="14.4"/>
    <row r="51" s="1" customFormat="1" ht="14.4"/>
    <row r="52" s="1" customFormat="1" ht="14.4"/>
    <row r="53" s="1" customFormat="1" ht="14.4"/>
    <row r="54" s="1" customFormat="1" ht="14.4"/>
    <row r="55" s="1" customFormat="1" ht="14.4"/>
    <row r="56" s="1" customFormat="1" ht="14.4"/>
    <row r="57" s="1" customFormat="1" ht="14.4"/>
    <row r="58" s="1" customFormat="1" ht="14.4"/>
    <row r="59" s="1" customFormat="1" ht="14.4"/>
    <row r="60" s="1" customFormat="1" ht="14.4"/>
    <row r="61" s="1" customFormat="1" ht="14.4"/>
    <row r="62" s="1" customFormat="1" ht="14.4"/>
    <row r="63" s="1" customFormat="1" ht="14.4"/>
    <row r="64" s="1" customFormat="1" ht="14.4"/>
    <row r="65" spans="5:7" ht="14.4">
      <c r="E65" s="1"/>
      <c r="F65" s="1"/>
    </row>
    <row r="66" spans="5:7" ht="14.4">
      <c r="E66" s="1"/>
      <c r="F66" s="1"/>
    </row>
    <row r="67" spans="5:7" ht="14.4">
      <c r="E67" s="1"/>
      <c r="F67" s="1"/>
    </row>
    <row r="68" spans="5:7" ht="14.4">
      <c r="E68" s="1"/>
      <c r="F68" s="1"/>
    </row>
    <row r="69" spans="5:7" ht="14.4">
      <c r="E69" s="1"/>
      <c r="F69" s="1"/>
    </row>
    <row r="70" spans="5:7" ht="14.4">
      <c r="E70" s="1"/>
      <c r="F70" s="1"/>
    </row>
    <row r="71" spans="5:7" ht="14.4">
      <c r="E71" s="1"/>
      <c r="F71" s="1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F87" s="1"/>
      <c r="G87" s="35"/>
    </row>
    <row r="88" spans="5:7" ht="14.4">
      <c r="F88" s="1"/>
      <c r="G88" s="35"/>
    </row>
    <row r="89" spans="5:7" ht="14.4">
      <c r="F89" s="1"/>
      <c r="G89" s="35"/>
    </row>
    <row r="90" spans="5:7" ht="14.4">
      <c r="F90" s="1"/>
      <c r="G90" s="35"/>
    </row>
    <row r="91" spans="5:7" ht="14.4">
      <c r="F91" s="1"/>
      <c r="G91" s="35"/>
    </row>
    <row r="92" spans="5:7" ht="14.4">
      <c r="G92" s="35"/>
    </row>
    <row r="93" spans="5:7" ht="14.4">
      <c r="G93" s="35"/>
    </row>
    <row r="94" spans="5:7" ht="14.4">
      <c r="G94" s="35"/>
    </row>
    <row r="95" spans="5:7" ht="14.4">
      <c r="G95" s="36"/>
    </row>
    <row r="96" spans="5:7" ht="14.4">
      <c r="G96" s="36"/>
    </row>
    <row r="97" spans="7:7" ht="14.4">
      <c r="G97" s="36"/>
    </row>
    <row r="98" spans="7:7" ht="14.4">
      <c r="G98" s="36"/>
    </row>
    <row r="99" spans="7:7" ht="14.4">
      <c r="G99" s="36"/>
    </row>
  </sheetData>
  <protectedRanges>
    <protectedRange sqref="F7 M7" name="Range1_2_2"/>
    <protectedRange sqref="B7" name="Range1_2_2_1"/>
    <protectedRange sqref="I7" name="Range1_2_1_1"/>
  </protectedRanges>
  <mergeCells count="7">
    <mergeCell ref="B27:C27"/>
    <mergeCell ref="A1:E1"/>
    <mergeCell ref="F1:H1"/>
    <mergeCell ref="A2:M2"/>
    <mergeCell ref="E3:F3"/>
    <mergeCell ref="B7:C7"/>
    <mergeCell ref="I7:J7"/>
  </mergeCells>
  <conditionalFormatting sqref="A27">
    <cfRule type="expression" dxfId="50" priority="8">
      <formula>MOD(ROW(A27),2)=0</formula>
    </cfRule>
  </conditionalFormatting>
  <conditionalFormatting sqref="A8:F10 A11:E26 D27:E27 A28:E38">
    <cfRule type="expression" dxfId="49" priority="7">
      <formula>MOD(ROW(A8),2)=0</formula>
    </cfRule>
  </conditionalFormatting>
  <conditionalFormatting sqref="F11:F24">
    <cfRule type="expression" dxfId="48" priority="5">
      <formula>MOD(ROW(F11),2)=0</formula>
    </cfRule>
  </conditionalFormatting>
  <conditionalFormatting sqref="F26:F38">
    <cfRule type="expression" dxfId="47" priority="1">
      <formula>MOD(ROW(F26),2)=0</formula>
    </cfRule>
  </conditionalFormatting>
  <conditionalFormatting sqref="H8:M38">
    <cfRule type="expression" dxfId="46" priority="3">
      <formula>MOD(ROW(H8),2)=0</formula>
    </cfRule>
  </conditionalFormatting>
  <pageMargins left="0.7" right="0.7" top="0.75" bottom="0.75" header="0.3" footer="0.3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29">
    <tabColor rgb="FFFFFF00"/>
  </sheetPr>
  <dimension ref="A1:O93"/>
  <sheetViews>
    <sheetView topLeftCell="A13" zoomScale="85" zoomScaleNormal="85" workbookViewId="0">
      <selection sqref="A1:E1"/>
    </sheetView>
  </sheetViews>
  <sheetFormatPr defaultColWidth="9" defaultRowHeight="23.25" customHeight="1"/>
  <cols>
    <col min="1" max="1" width="5.33203125" style="1" customWidth="1"/>
    <col min="2" max="2" width="23" style="1" customWidth="1"/>
    <col min="3" max="3" width="21" style="1" customWidth="1"/>
    <col min="4" max="4" width="17" style="1" customWidth="1"/>
    <col min="5" max="5" width="22" style="2" customWidth="1"/>
    <col min="6" max="6" width="22.6640625" style="2" customWidth="1"/>
    <col min="7" max="7" width="1" style="1" customWidth="1"/>
    <col min="8" max="8" width="4.44140625" style="1" customWidth="1"/>
    <col min="9" max="9" width="24.33203125" style="1" customWidth="1"/>
    <col min="10" max="10" width="23.6640625" style="1" customWidth="1"/>
    <col min="11" max="11" width="15.5546875" style="1" customWidth="1"/>
    <col min="12" max="12" width="17" style="1" customWidth="1"/>
    <col min="13" max="13" width="22.44140625" style="1" customWidth="1"/>
    <col min="14" max="14" width="17.441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tr">
        <f>LEFT(VLOOKUP("A*",ROSTER!AC24:AC70,1,0),4)</f>
        <v>AMOS</v>
      </c>
      <c r="C3" s="7"/>
      <c r="D3" s="8"/>
      <c r="E3" s="666">
        <f>ROSTER!AC24</f>
        <v>46168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str">
        <f>INDEX(ROSTER!$B$25:$B$150,MATCH("*FM*",ROSTER!AC$25:AC$227,0),1)</f>
        <v>Hà Quang Vinh</v>
      </c>
      <c r="D4" s="14" t="s">
        <v>258</v>
      </c>
      <c r="E4" s="15" t="str">
        <f>INDEX(ROSTER!$AL$25:$AL$211,MATCH(C4,ROSTER!$B$25:$B$150,0),1)</f>
        <v>0904298289</v>
      </c>
      <c r="F4" s="21" t="s">
        <v>259</v>
      </c>
      <c r="G4" s="16"/>
      <c r="H4" s="17"/>
      <c r="I4" s="18" t="s">
        <v>260</v>
      </c>
      <c r="J4" s="19" t="str">
        <f>INDEX(ROSTER!$B$25:$B$150,MATCH("*TE*",ROSTER!AC$25:AC$227,0),1)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9.350000000000001" customHeight="1">
      <c r="A5" s="11"/>
      <c r="B5" s="18" t="s">
        <v>262</v>
      </c>
      <c r="C5" s="13" t="str">
        <f>INDEX(ROSTER!$B$25:$B$150,MATCH("*QC*",ROSTER!AC$25:AC$227,0),1)</f>
        <v>Trần Phương</v>
      </c>
      <c r="D5" s="20" t="s">
        <v>258</v>
      </c>
      <c r="E5" s="15">
        <f>INDEX(ROSTER!$AL$25:$AL$211,MATCH(C5,ROSTER!$B$25:$B$150,0),1)</f>
        <v>84986222241</v>
      </c>
      <c r="F5" s="21"/>
      <c r="G5" s="16"/>
      <c r="H5" s="17"/>
      <c r="I5" s="18" t="s">
        <v>263</v>
      </c>
      <c r="J5" s="19" t="e">
        <f>INDEX(ROSTER!$B$25:$B$150,MATCH("*PPC*",ROSTER!AC$25:AC$227,0),1)</f>
        <v>#N/A</v>
      </c>
      <c r="K5" s="20" t="s">
        <v>258</v>
      </c>
      <c r="L5" s="34" t="e">
        <f>INDEX(ROSTER!$AL$25:$AL$211,MATCH(J5,ROSTER!$B$25:$B$150,0),1)</f>
        <v>#N/A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$B$3&amp;"-128"</f>
        <v>AMOS-128</v>
      </c>
      <c r="C7" s="661"/>
      <c r="D7" s="27"/>
      <c r="E7" s="27"/>
      <c r="F7" s="28"/>
      <c r="G7" s="29"/>
      <c r="H7" s="26"/>
      <c r="I7" s="660" t="str">
        <f>$B$3&amp;"-34567"</f>
        <v>AMOS-34567</v>
      </c>
      <c r="J7" s="661"/>
      <c r="K7" s="30"/>
      <c r="L7" s="30"/>
      <c r="M7" s="34"/>
      <c r="O7" s="43" t="s">
        <v>261</v>
      </c>
    </row>
    <row r="8" spans="1:15" ht="14.4">
      <c r="A8" s="45" t="str">
        <f>IF(B8="","",ROW(A1))</f>
        <v/>
      </c>
      <c r="B8" s="45" t="str" cm="1">
        <f t="array" ref="B8">IFERROR(INDEX(ROSTER!$B$24:$B$150,MATCH(1,INDEX(($B$7=ROSTER!AC$24:AC$150)*(COUNTIFS(B$7:B7,ROSTER!$B$24:$B$150)=0),0,1),0),1),"")</f>
        <v/>
      </c>
      <c r="C8" s="45" t="str">
        <f>IFERROR(INDEX(ROSTER!$C$24:$C$150,MATCH($B8,ROSTER!$B$24:$B$150,0),1),"")</f>
        <v/>
      </c>
      <c r="D8" s="45" t="str">
        <f>IFERROR(INDEX(ROSTER!$AK$23:$AK$134,MATCH($B8,ROSTER!$B$23:$B$150,0),1),"")</f>
        <v/>
      </c>
      <c r="E8" s="45" t="str">
        <f>IFERROR(INDEX(ROSTER!$AL$23:$AL$134,MATCH($B8,ROSTER!$B$23:$B$150,0),1),"")</f>
        <v/>
      </c>
      <c r="F8" s="45" t="s">
        <v>270</v>
      </c>
      <c r="G8" s="29"/>
      <c r="H8" s="45" t="str">
        <f>IF(I8="","",ROW(A1))</f>
        <v/>
      </c>
      <c r="I8" s="45" t="str" cm="1">
        <f t="array" ref="I8">IFERROR(INDEX(ROSTER!$B$24:$B$150,MATCH(1,INDEX(($I$7=ROSTER!AC$24:AC$150)*(COUNTIFS(I$7:I7,ROSTER!$B$24:$B$150)=0),0,1),0),1),"")</f>
        <v/>
      </c>
      <c r="J8" s="45" t="str">
        <f>IFERROR(INDEX(ROSTER!$C$24:$C$150,MATCH($I8,ROSTER!$B$24:$B$150,0),1),"")</f>
        <v/>
      </c>
      <c r="K8" s="45" t="str">
        <f>IFERROR(INDEX(ROSTER!$AK$23:$AK$134,MATCH($I8,ROSTER!$B$23:$B$150,0),1),"")</f>
        <v/>
      </c>
      <c r="L8" s="45" t="str">
        <f>IFERROR(INDEX(ROSTER!$AL$23:$AL$134,MATCH($I8,ROSTER!$B$23:$B$150,0),1),"")</f>
        <v/>
      </c>
      <c r="M8" s="45" t="s">
        <v>311</v>
      </c>
      <c r="O8" s="31" t="s">
        <v>270</v>
      </c>
    </row>
    <row r="9" spans="1:15" ht="14.85" customHeight="1">
      <c r="A9" s="45" t="str">
        <f t="shared" ref="A9:A11" si="0">IF(B9="","",ROW(A2))</f>
        <v/>
      </c>
      <c r="B9" s="45" t="str" cm="1">
        <f t="array" ref="B9">IFERROR(INDEX(ROSTER!$B$24:$B$150,MATCH(1,INDEX(($B$7=ROSTER!AC$24:AC$150)*(COUNTIFS(B$7:B8,ROSTER!$B$24:$B$150)=0),0,1),0),1),"")</f>
        <v/>
      </c>
      <c r="C9" s="45" t="str">
        <f>IFERROR(INDEX(ROSTER!$C$24:$C$150,MATCH($B9,ROSTER!$B$24:$B$150,0),1),"")</f>
        <v/>
      </c>
      <c r="D9" s="45" t="str">
        <f>IFERROR(INDEX(ROSTER!$AK$23:$AK$134,MATCH($B9,ROSTER!$B$23:$B$150,0),1),"")</f>
        <v/>
      </c>
      <c r="E9" s="45" t="str">
        <f>IFERROR(INDEX(ROSTER!$AL$23:$AL$134,MATCH($B9,ROSTER!$B$23:$B$150,0),1),"")</f>
        <v/>
      </c>
      <c r="F9" s="45" t="s">
        <v>273</v>
      </c>
      <c r="G9" s="29"/>
      <c r="H9" s="45" t="str">
        <f t="shared" ref="H9:H11" si="1">IF(I9="","",ROW(A2))</f>
        <v/>
      </c>
      <c r="I9" s="45" t="str" cm="1">
        <f t="array" ref="I9">IFERROR(INDEX(ROSTER!$B$24:$B$150,MATCH(1,INDEX(($I$7=ROSTER!AC$24:AC$150)*(COUNTIFS(I$7:I8,ROSTER!$B$24:$B$150)=0),0,1),0),1),"")</f>
        <v/>
      </c>
      <c r="J9" s="45" t="str">
        <f>IFERROR(INDEX(ROSTER!$C$24:$C$150,MATCH($I9,ROSTER!$B$24:$B$150,0),1),"")</f>
        <v/>
      </c>
      <c r="K9" s="45" t="str">
        <f>IFERROR(INDEX(ROSTER!$AK$23:$AK$134,MATCH($I9,ROSTER!$B$23:$B$150,0),1),"")</f>
        <v/>
      </c>
      <c r="L9" s="45" t="str">
        <f>IFERROR(INDEX(ROSTER!$AL$23:$AL$134,MATCH($I9,ROSTER!$B$23:$B$150,0),1),"")</f>
        <v/>
      </c>
      <c r="M9" s="45"/>
      <c r="O9" s="31" t="s">
        <v>271</v>
      </c>
    </row>
    <row r="10" spans="1:15" ht="14.85" customHeight="1">
      <c r="A10" s="45" t="str">
        <f t="shared" si="0"/>
        <v/>
      </c>
      <c r="B10" s="45" t="str" cm="1">
        <f t="array" ref="B10">IFERROR(INDEX(ROSTER!$B$24:$B$150,MATCH(1,INDEX(($B$7=ROSTER!AC$24:AC$150)*(COUNTIFS(B$7:B9,ROSTER!$B$24:$B$150)=0),0,1),0),1),"")</f>
        <v/>
      </c>
      <c r="C10" s="45" t="str">
        <f>IFERROR(INDEX(ROSTER!$C$24:$C$150,MATCH($B10,ROSTER!$B$24:$B$150,0),1),"")</f>
        <v/>
      </c>
      <c r="D10" s="45" t="str">
        <f>IFERROR(INDEX(ROSTER!$AK$23:$AK$134,MATCH($B10,ROSTER!$B$23:$B$150,0),1),"")</f>
        <v/>
      </c>
      <c r="E10" s="45" t="str">
        <f>IFERROR(INDEX(ROSTER!$AL$23:$AL$134,MATCH($B10,ROSTER!$B$23:$B$150,0),1),"")</f>
        <v/>
      </c>
      <c r="F10" s="45"/>
      <c r="G10" s="29"/>
      <c r="H10" s="45" t="str">
        <f t="shared" si="1"/>
        <v/>
      </c>
      <c r="I10" s="45" t="str" cm="1">
        <f t="array" ref="I10">IFERROR(INDEX(ROSTER!$B$24:$B$150,MATCH(1,INDEX(($I$7=ROSTER!AC$24:AC$150)*(COUNTIFS(I$7:I9,ROSTER!$B$24:$B$150)=0),0,1),0),1),"")</f>
        <v/>
      </c>
      <c r="J10" s="45" t="str">
        <f>IFERROR(INDEX(ROSTER!$C$24:$C$150,MATCH($I10,ROSTER!$B$24:$B$150,0),1),"")</f>
        <v/>
      </c>
      <c r="K10" s="45" t="str">
        <f>IFERROR(INDEX(ROSTER!$AK$23:$AK$134,MATCH($I10,ROSTER!$B$23:$B$150,0),1),"")</f>
        <v/>
      </c>
      <c r="L10" s="45" t="str">
        <f>IFERROR(INDEX(ROSTER!$AL$23:$AL$134,MATCH($I10,ROSTER!$B$23:$B$150,0),1),"")</f>
        <v/>
      </c>
      <c r="M10" s="45" t="s">
        <v>290</v>
      </c>
      <c r="O10" s="31" t="s">
        <v>272</v>
      </c>
    </row>
    <row r="11" spans="1:15" ht="14.85" customHeight="1">
      <c r="A11" s="45" t="str">
        <f t="shared" si="0"/>
        <v/>
      </c>
      <c r="B11" s="45" t="str" cm="1">
        <f t="array" ref="B11">IFERROR(INDEX(ROSTER!$B$24:$B$150,MATCH(1,INDEX(($B$7=ROSTER!AC$24:AC$150)*(COUNTIFS(B$7:B10,ROSTER!$B$24:$B$150)=0),0,1),0),1),"")</f>
        <v/>
      </c>
      <c r="C11" s="45" t="str">
        <f>IFERROR(INDEX(ROSTER!$C$24:$C$150,MATCH($B11,ROSTER!$B$24:$B$150,0),1),"")</f>
        <v/>
      </c>
      <c r="D11" s="45" t="str">
        <f>IFERROR(INDEX(ROSTER!$AK$23:$AK$134,MATCH($B11,ROSTER!$B$23:$B$150,0),1),"")</f>
        <v/>
      </c>
      <c r="E11" s="45" t="str">
        <f>IFERROR(INDEX(ROSTER!$AL$23:$AL$134,MATCH($B11,ROSTER!$B$23:$B$150,0),1),"")</f>
        <v/>
      </c>
      <c r="F11" s="45" t="s">
        <v>290</v>
      </c>
      <c r="G11" s="29"/>
      <c r="H11" s="45" t="str">
        <f t="shared" si="1"/>
        <v/>
      </c>
      <c r="I11" s="45" t="str" cm="1">
        <f t="array" ref="I11">IFERROR(INDEX(ROSTER!$B$24:$B$150,MATCH(1,INDEX(($I$7=ROSTER!AC$24:AC$150)*(COUNTIFS(I$7:I10,ROSTER!$B$24:$B$150)=0),0,1),0),1),"")</f>
        <v/>
      </c>
      <c r="J11" s="45" t="str">
        <f>IFERROR(INDEX(ROSTER!$C$24:$C$150,MATCH($I11,ROSTER!$B$24:$B$150,0),1),"")</f>
        <v/>
      </c>
      <c r="K11" s="45" t="str">
        <f>IFERROR(INDEX(ROSTER!$AK$23:$AK$134,MATCH($I11,ROSTER!$B$23:$B$150,0),1),"")</f>
        <v/>
      </c>
      <c r="L11" s="45" t="str">
        <f>IFERROR(INDEX(ROSTER!$AL$23:$AL$134,MATCH($I11,ROSTER!$B$23:$B$150,0),1),"")</f>
        <v/>
      </c>
      <c r="M11" s="45" t="s">
        <v>290</v>
      </c>
      <c r="O11" s="31"/>
    </row>
    <row r="12" spans="1:15" ht="14.85" customHeight="1">
      <c r="A12" s="45" t="str">
        <f t="shared" ref="A12:A18" si="2">IF(B12="","",ROW(A5))</f>
        <v/>
      </c>
      <c r="B12" s="45" t="str" cm="1">
        <f t="array" ref="B12">IFERROR(INDEX(ROSTER!$B$24:$B$150,MATCH(1,INDEX(($B$7=ROSTER!AC$24:AC$150)*(COUNTIFS(B$7:B11,ROSTER!$B$24:$B$150)=0),0,1),0),1),"")</f>
        <v/>
      </c>
      <c r="C12" s="45" t="str">
        <f>IFERROR(INDEX(ROSTER!$C$24:$C$150,MATCH($B12,ROSTER!$B$24:$B$150,0),1),"")</f>
        <v/>
      </c>
      <c r="D12" s="45" t="str">
        <f>IFERROR(INDEX(ROSTER!$AK$23:$AK$134,MATCH($B12,ROSTER!$B$23:$B$150,0),1),"")</f>
        <v/>
      </c>
      <c r="E12" s="45" t="str">
        <f>IFERROR(INDEX(ROSTER!$AL$23:$AL$134,MATCH($B12,ROSTER!$B$23:$B$150,0),1),"")</f>
        <v/>
      </c>
      <c r="F12" s="45" t="s">
        <v>290</v>
      </c>
      <c r="G12" s="29"/>
      <c r="H12" s="45" t="str">
        <f t="shared" ref="H12:H16" si="3">IF(I12="","",ROW(A5))</f>
        <v/>
      </c>
      <c r="I12" s="45" t="str" cm="1">
        <f t="array" ref="I12">IFERROR(INDEX(ROSTER!$B$24:$B$150,MATCH(1,INDEX(($I$7=ROSTER!AC$24:AC$150)*(COUNTIFS(I$7:I11,ROSTER!$B$24:$B$150)=0),0,1),0),1),"")</f>
        <v/>
      </c>
      <c r="J12" s="45" t="str">
        <f>IFERROR(INDEX(ROSTER!$C$24:$C$150,MATCH($I12,ROSTER!$B$24:$B$150,0),1),"")</f>
        <v/>
      </c>
      <c r="K12" s="45" t="str">
        <f>IFERROR(INDEX(ROSTER!$AK$23:$AK$134,MATCH($I12,ROSTER!$B$23:$B$150,0),1),"")</f>
        <v/>
      </c>
      <c r="L12" s="45" t="str">
        <f>IFERROR(INDEX(ROSTER!$AL$23:$AL$134,MATCH($I12,ROSTER!$B$23:$B$150,0),1),"")</f>
        <v/>
      </c>
      <c r="M12" s="45" t="s">
        <v>274</v>
      </c>
      <c r="O12" s="31"/>
    </row>
    <row r="13" spans="1:15" ht="14.85" customHeight="1">
      <c r="A13" s="45" t="str">
        <f t="shared" si="2"/>
        <v/>
      </c>
      <c r="B13" s="45" t="str" cm="1">
        <f t="array" ref="B13">IFERROR(INDEX(ROSTER!$B$24:$B$150,MATCH(1,INDEX(($B$7=ROSTER!AC$24:AC$150)*(COUNTIFS(B$7:B12,ROSTER!$B$24:$B$150)=0),0,1),0),1),"")</f>
        <v/>
      </c>
      <c r="C13" s="45" t="str">
        <f>IFERROR(INDEX(ROSTER!$C$24:$C$150,MATCH($B13,ROSTER!$B$24:$B$150,0),1),"")</f>
        <v/>
      </c>
      <c r="D13" s="45" t="str">
        <f>IFERROR(INDEX(ROSTER!$AK$23:$AK$134,MATCH($B13,ROSTER!$B$23:$B$150,0),1),"")</f>
        <v/>
      </c>
      <c r="E13" s="45" t="str">
        <f>IFERROR(INDEX(ROSTER!$AL$23:$AL$134,MATCH($B13,ROSTER!$B$23:$B$150,0),1),"")</f>
        <v/>
      </c>
      <c r="F13" s="45" t="s">
        <v>274</v>
      </c>
      <c r="G13" s="29"/>
      <c r="H13" s="45" t="str">
        <f t="shared" si="3"/>
        <v/>
      </c>
      <c r="I13" s="45" t="str" cm="1">
        <f t="array" ref="I13">IFERROR(INDEX(ROSTER!$B$24:$B$150,MATCH(1,INDEX(($I$7=ROSTER!AC$24:AC$150)*(COUNTIFS(I$7:I12,ROSTER!$B$24:$B$150)=0),0,1),0),1),"")</f>
        <v/>
      </c>
      <c r="J13" s="45" t="str">
        <f>IFERROR(INDEX(ROSTER!$C$24:$C$150,MATCH($I13,ROSTER!$B$24:$B$150,0),1),"")</f>
        <v/>
      </c>
      <c r="K13" s="45" t="str">
        <f>IFERROR(INDEX(ROSTER!$AK$23:$AK$134,MATCH($I13,ROSTER!$B$23:$B$150,0),1),"")</f>
        <v/>
      </c>
      <c r="L13" s="45" t="str">
        <f>IFERROR(INDEX(ROSTER!$AL$23:$AL$134,MATCH($I13,ROSTER!$B$23:$B$150,0),1),"")</f>
        <v/>
      </c>
      <c r="M13" s="45" t="s">
        <v>274</v>
      </c>
      <c r="O13" s="31"/>
    </row>
    <row r="14" spans="1:15" ht="14.85" customHeight="1">
      <c r="A14" s="45" t="str">
        <f t="shared" si="2"/>
        <v/>
      </c>
      <c r="B14" s="45" t="str" cm="1">
        <f t="array" ref="B14">IFERROR(INDEX(ROSTER!$B$24:$B$150,MATCH(1,INDEX(($B$7=ROSTER!AC$24:AC$150)*(COUNTIFS(B$7:B13,ROSTER!$B$24:$B$150)=0),0,1),0),1),"")</f>
        <v/>
      </c>
      <c r="C14" s="45" t="str">
        <f>IFERROR(INDEX(ROSTER!$C$24:$C$150,MATCH($B14,ROSTER!$B$24:$B$150,0),1),"")</f>
        <v/>
      </c>
      <c r="D14" s="45" t="str">
        <f>IFERROR(INDEX(ROSTER!$AK$23:$AK$134,MATCH($B14,ROSTER!$B$23:$B$150,0),1),"")</f>
        <v/>
      </c>
      <c r="E14" s="45" t="str">
        <f>IFERROR(INDEX(ROSTER!$AL$23:$AL$134,MATCH($B14,ROSTER!$B$23:$B$150,0),1),"")</f>
        <v/>
      </c>
      <c r="F14" s="45"/>
      <c r="G14" s="29"/>
      <c r="H14" s="45" t="str">
        <f t="shared" si="3"/>
        <v/>
      </c>
      <c r="I14" s="45" t="str" cm="1">
        <f t="array" ref="I14">IFERROR(INDEX(ROSTER!$B$24:$B$150,MATCH(1,INDEX(($I$7=ROSTER!AC$24:AC$150)*(COUNTIFS(I$7:I13,ROSTER!$B$24:$B$150)=0),0,1),0),1),"")</f>
        <v/>
      </c>
      <c r="J14" s="45" t="str">
        <f>IFERROR(INDEX(ROSTER!$C$24:$C$150,MATCH($I14,ROSTER!$B$24:$B$150,0),1),"")</f>
        <v/>
      </c>
      <c r="K14" s="45" t="str">
        <f>IFERROR(INDEX(ROSTER!$AK$23:$AK$134,MATCH($I14,ROSTER!$B$23:$B$150,0),1),"")</f>
        <v/>
      </c>
      <c r="L14" s="45" t="str">
        <f>IFERROR(INDEX(ROSTER!$AL$23:$AL$134,MATCH($I14,ROSTER!$B$23:$B$150,0),1),"")</f>
        <v/>
      </c>
      <c r="M14" s="45"/>
      <c r="O14" s="31"/>
    </row>
    <row r="15" spans="1:15" ht="14.85" customHeight="1">
      <c r="A15" s="45" t="str">
        <f t="shared" si="2"/>
        <v/>
      </c>
      <c r="B15" s="45" t="str" cm="1">
        <f t="array" ref="B15">IFERROR(INDEX(ROSTER!$B$24:$B$150,MATCH(1,INDEX(($B$7=ROSTER!AC$24:AC$150)*(COUNTIFS(B$7:B14,ROSTER!$B$24:$B$150)=0),0,1),0),1),"")</f>
        <v/>
      </c>
      <c r="C15" s="45" t="str">
        <f>IFERROR(INDEX(ROSTER!$C$24:$C$150,MATCH($B15,ROSTER!$B$24:$B$150,0),1),"")</f>
        <v/>
      </c>
      <c r="D15" s="45" t="str">
        <f>IFERROR(INDEX(ROSTER!$AK$23:$AK$134,MATCH($B15,ROSTER!$B$23:$B$150,0),1),"")</f>
        <v/>
      </c>
      <c r="E15" s="45" t="str">
        <f>IFERROR(INDEX(ROSTER!$AL$23:$AL$134,MATCH($B15,ROSTER!$B$23:$B$150,0),1),"")</f>
        <v/>
      </c>
      <c r="F15" s="45"/>
      <c r="G15" s="29"/>
      <c r="H15" s="45" t="str">
        <f t="shared" si="3"/>
        <v/>
      </c>
      <c r="I15" s="45" t="str" cm="1">
        <f t="array" ref="I15">IFERROR(INDEX(ROSTER!$B$24:$B$150,MATCH(1,INDEX(($I$7=ROSTER!AC$24:AC$150)*(COUNTIFS(I$7:I14,ROSTER!$B$24:$B$150)=0),0,1),0),1),"")</f>
        <v/>
      </c>
      <c r="J15" s="45" t="str">
        <f>IFERROR(INDEX(ROSTER!$C$24:$C$150,MATCH($I15,ROSTER!$B$24:$B$150,0),1),"")</f>
        <v/>
      </c>
      <c r="K15" s="45" t="str">
        <f>IFERROR(INDEX(ROSTER!$AK$23:$AK$134,MATCH($I15,ROSTER!$B$23:$B$150,0),1),"")</f>
        <v/>
      </c>
      <c r="L15" s="45" t="str">
        <f>IFERROR(INDEX(ROSTER!$AL$23:$AL$134,MATCH($I15,ROSTER!$B$23:$B$150,0),1),"")</f>
        <v/>
      </c>
      <c r="M15" s="45"/>
      <c r="O15" s="31"/>
    </row>
    <row r="16" spans="1:15" ht="14.85" customHeight="1">
      <c r="A16" s="45" t="str">
        <f t="shared" si="2"/>
        <v/>
      </c>
      <c r="B16" s="45" t="str" cm="1">
        <f t="array" ref="B16">IFERROR(INDEX(ROSTER!$B$24:$B$150,MATCH(1,INDEX(($B$7=ROSTER!AC$24:AC$150)*(COUNTIFS(B$7:B15,ROSTER!$B$24:$B$150)=0),0,1),0),1),"")</f>
        <v/>
      </c>
      <c r="C16" s="45" t="str">
        <f>IFERROR(INDEX(ROSTER!$C$24:$C$150,MATCH($B16,ROSTER!$B$24:$B$150,0),1),"")</f>
        <v/>
      </c>
      <c r="D16" s="45" t="str">
        <f>IFERROR(INDEX(ROSTER!$AK$23:$AK$134,MATCH($B16,ROSTER!$B$23:$B$150,0),1),"")</f>
        <v/>
      </c>
      <c r="E16" s="45" t="str">
        <f>IFERROR(INDEX(ROSTER!$AL$23:$AL$134,MATCH($B16,ROSTER!$B$23:$B$150,0),1),"")</f>
        <v/>
      </c>
      <c r="F16" s="45"/>
      <c r="G16" s="29"/>
      <c r="H16" s="45" t="str">
        <f t="shared" si="3"/>
        <v/>
      </c>
      <c r="I16" s="45" t="str" cm="1">
        <f t="array" ref="I16">IFERROR(INDEX(ROSTER!$B$24:$B$150,MATCH(1,INDEX(($I$7=ROSTER!AC$24:AC$150)*(COUNTIFS(I$7:I15,ROSTER!$B$24:$B$150)=0),0,1),0),1),"")</f>
        <v/>
      </c>
      <c r="J16" s="45" t="str">
        <f>IFERROR(INDEX(ROSTER!$C$24:$C$150,MATCH($I16,ROSTER!$B$24:$B$150,0),1),"")</f>
        <v/>
      </c>
      <c r="K16" s="45" t="str">
        <f>IFERROR(INDEX(ROSTER!$AK$23:$AK$134,MATCH($I16,ROSTER!$B$23:$B$150,0),1),"")</f>
        <v/>
      </c>
      <c r="L16" s="45" t="str">
        <f>IFERROR(INDEX(ROSTER!$AL$23:$AL$134,MATCH($I16,ROSTER!$B$23:$B$150,0),1),"")</f>
        <v/>
      </c>
      <c r="M16" s="45"/>
      <c r="O16" s="31"/>
    </row>
    <row r="17" spans="1:15" ht="14.85" customHeight="1">
      <c r="A17" s="45" t="str">
        <f t="shared" si="2"/>
        <v/>
      </c>
      <c r="B17" s="45" t="str" cm="1">
        <f t="array" ref="B17">IFERROR(INDEX(ROSTER!$B$24:$B$150,MATCH(1,INDEX(($B$7=ROSTER!AC$24:AC$150)*(COUNTIFS(B$7:B16,ROSTER!$B$24:$B$150)=0),0,1),0),1),"")</f>
        <v/>
      </c>
      <c r="C17" s="45" t="str">
        <f>IFERROR(INDEX(ROSTER!$C$24:$C$150,MATCH($B17,ROSTER!$B$24:$B$150,0),1),"")</f>
        <v/>
      </c>
      <c r="D17" s="45" t="str">
        <f>IFERROR(INDEX(ROSTER!$AK$23:$AK$134,MATCH($B17,ROSTER!$B$23:$B$150,0),1),"")</f>
        <v/>
      </c>
      <c r="E17" s="45" t="str">
        <f>IFERROR(INDEX(ROSTER!$AL$23:$AL$134,MATCH($B17,ROSTER!$B$23:$B$150,0),1),"")</f>
        <v/>
      </c>
      <c r="F17" s="45"/>
      <c r="G17" s="29"/>
      <c r="H17" s="45" t="str">
        <f t="shared" ref="H17:H20" si="4">IF(I17="","",ROW(A10))</f>
        <v/>
      </c>
      <c r="I17" s="45" t="str" cm="1">
        <f t="array" ref="I17">IFERROR(INDEX(ROSTER!$B$24:$B$150,MATCH(1,INDEX(($I$7=ROSTER!AC$24:AC$150)*(COUNTIFS(I$7:I16,ROSTER!$B$24:$B$150)=0),0,1),0),1),"")</f>
        <v/>
      </c>
      <c r="J17" s="45" t="str">
        <f>IFERROR(INDEX(ROSTER!$C$24:$C$150,MATCH($I17,ROSTER!$B$24:$B$150,0),1),"")</f>
        <v/>
      </c>
      <c r="K17" s="45" t="str">
        <f>IFERROR(INDEX(ROSTER!$AK$23:$AK$134,MATCH($I17,ROSTER!$B$23:$B$150,0),1),"")</f>
        <v/>
      </c>
      <c r="L17" s="45" t="str">
        <f>IFERROR(INDEX(ROSTER!$AL$23:$AL$134,MATCH($I17,ROSTER!$B$23:$B$150,0),1),"")</f>
        <v/>
      </c>
      <c r="M17" s="45"/>
      <c r="O17" s="31"/>
    </row>
    <row r="18" spans="1:15" ht="14.85" customHeight="1">
      <c r="A18" s="45" t="str">
        <f t="shared" si="2"/>
        <v/>
      </c>
      <c r="B18" s="45" t="str" cm="1">
        <f t="array" ref="B18">IFERROR(INDEX(ROSTER!$B$24:$B$150,MATCH(1,INDEX(($B$7=ROSTER!AC$24:AC$150)*(COUNTIFS(B$7:B17,ROSTER!$B$24:$B$150)=0),0,1),0),1),"")</f>
        <v/>
      </c>
      <c r="C18" s="45" t="str">
        <f>IFERROR(INDEX(ROSTER!$C$24:$C$150,MATCH($B18,ROSTER!$B$24:$B$150,0),1),"")</f>
        <v/>
      </c>
      <c r="D18" s="45" t="str">
        <f>IFERROR(INDEX(ROSTER!$AK$23:$AK$134,MATCH($B18,ROSTER!$B$23:$B$150,0),1),"")</f>
        <v/>
      </c>
      <c r="E18" s="45" t="str">
        <f>IFERROR(INDEX(ROSTER!$AL$23:$AL$134,MATCH($B18,ROSTER!$B$23:$B$150,0),1),"")</f>
        <v/>
      </c>
      <c r="F18" s="45"/>
      <c r="G18" s="29"/>
      <c r="H18" s="45" t="str">
        <f t="shared" si="4"/>
        <v/>
      </c>
      <c r="I18" s="45" t="str" cm="1">
        <f t="array" ref="I18">IFERROR(INDEX(ROSTER!$B$24:$B$150,MATCH(1,INDEX(($I$7=ROSTER!AC$24:AC$150)*(COUNTIFS(I$7:I17,ROSTER!$B$24:$B$150)=0),0,1),0),1),"")</f>
        <v/>
      </c>
      <c r="J18" s="45" t="str">
        <f>IFERROR(INDEX(ROSTER!$C$24:$C$150,MATCH($I18,ROSTER!$B$24:$B$150,0),1),"")</f>
        <v/>
      </c>
      <c r="K18" s="45" t="str">
        <f>IFERROR(INDEX(ROSTER!$AK$23:$AK$134,MATCH($I18,ROSTER!$B$23:$B$150,0),1),"")</f>
        <v/>
      </c>
      <c r="L18" s="45" t="str">
        <f>IFERROR(INDEX(ROSTER!$AL$23:$AL$134,MATCH($I18,ROSTER!$B$23:$B$150,0),1),"")</f>
        <v/>
      </c>
      <c r="M18" s="45"/>
      <c r="O18" s="31" t="s">
        <v>273</v>
      </c>
    </row>
    <row r="19" spans="1:15" ht="14.85" customHeight="1">
      <c r="A19" s="45" t="str">
        <f t="shared" ref="A19:A20" si="5">IF(B19="","",ROW(A12))</f>
        <v/>
      </c>
      <c r="B19" s="45" t="str" cm="1">
        <f t="array" ref="B19">IFERROR(INDEX(ROSTER!$B$24:$B$150,MATCH(1,INDEX(($B$7=ROSTER!AC$24:AC$150)*(COUNTIFS(B$7:B18,ROSTER!$B$24:$B$150)=0),0,1),0),1),"")</f>
        <v/>
      </c>
      <c r="C19" s="45" t="str">
        <f>IFERROR(INDEX(ROSTER!$C$24:$C$150,MATCH($B19,ROSTER!$B$24:$B$150,0),1),"")</f>
        <v/>
      </c>
      <c r="D19" s="45" t="str">
        <f>IFERROR(INDEX(ROSTER!$AK$23:$AK$134,MATCH($B19,ROSTER!$B$23:$B$150,0),1),"")</f>
        <v/>
      </c>
      <c r="E19" s="45" t="str">
        <f>IFERROR(INDEX(ROSTER!$AL$23:$AL$134,MATCH($B19,ROSTER!$B$23:$B$150,0),1),"")</f>
        <v/>
      </c>
      <c r="F19" s="45"/>
      <c r="G19" s="29"/>
      <c r="H19" s="45" t="str">
        <f t="shared" si="4"/>
        <v/>
      </c>
      <c r="I19" s="45" t="str" cm="1">
        <f t="array" ref="I19">IFERROR(INDEX(ROSTER!$B$24:$B$150,MATCH(1,INDEX(($I$7=ROSTER!AC$24:AC$150)*(COUNTIFS(I$7:I18,ROSTER!$B$24:$B$150)=0),0,1),0),1),"")</f>
        <v/>
      </c>
      <c r="J19" s="45" t="str">
        <f>IFERROR(INDEX(ROSTER!$C$24:$C$150,MATCH($I19,ROSTER!$B$24:$B$150,0),1),"")</f>
        <v/>
      </c>
      <c r="K19" s="45" t="str">
        <f>IFERROR(INDEX(ROSTER!$AK$23:$AK$134,MATCH($I19,ROSTER!$B$23:$B$150,0),1),"")</f>
        <v/>
      </c>
      <c r="L19" s="45" t="str">
        <f>IFERROR(INDEX(ROSTER!$AL$23:$AL$134,MATCH($I19,ROSTER!$B$23:$B$150,0),1),"")</f>
        <v/>
      </c>
      <c r="M19" s="45"/>
      <c r="O19" s="31" t="s">
        <v>259</v>
      </c>
    </row>
    <row r="20" spans="1:15" ht="14.85" customHeight="1">
      <c r="A20" s="45" t="str">
        <f t="shared" si="5"/>
        <v/>
      </c>
      <c r="B20" s="45" t="str" cm="1">
        <f t="array" ref="B20">IFERROR(INDEX(ROSTER!$B$24:$B$150,MATCH(1,INDEX(($B$7=ROSTER!AC$24:AC$150)*(COUNTIFS(B$7:B19,ROSTER!$B$24:$B$150)=0),0,1),0),1),"")</f>
        <v/>
      </c>
      <c r="C20" s="45" t="str">
        <f>IFERROR(INDEX(ROSTER!$C$24:$C$150,MATCH($B20,ROSTER!$B$24:$B$150,0),1),"")</f>
        <v/>
      </c>
      <c r="D20" s="45" t="str">
        <f>IFERROR(INDEX(ROSTER!$AK$23:$AK$134,MATCH($B20,ROSTER!$B$23:$B$150,0),1),"")</f>
        <v/>
      </c>
      <c r="E20" s="45" t="str">
        <f>IFERROR(INDEX(ROSTER!$AL$23:$AL$134,MATCH($B20,ROSTER!$B$23:$B$150,0),1),"")</f>
        <v/>
      </c>
      <c r="F20" s="45"/>
      <c r="G20" s="29"/>
      <c r="H20" s="45" t="str">
        <f t="shared" si="4"/>
        <v/>
      </c>
      <c r="I20" s="45" t="str" cm="1">
        <f t="array" ref="I20">IFERROR(INDEX(ROSTER!$B$24:$B$150,MATCH(1,INDEX(($I$7=ROSTER!AC$24:AC$150)*(COUNTIFS(I$7:I19,ROSTER!$B$24:$B$150)=0),0,1),0),1),"")</f>
        <v/>
      </c>
      <c r="J20" s="45" t="str">
        <f>IFERROR(INDEX(ROSTER!$C$24:$C$150,MATCH($I20,ROSTER!$B$24:$B$150,0),1),"")</f>
        <v/>
      </c>
      <c r="K20" s="45" t="str">
        <f>IFERROR(INDEX(ROSTER!$AK$23:$AK$134,MATCH($I20,ROSTER!$B$23:$B$150,0),1),"")</f>
        <v/>
      </c>
      <c r="L20" s="45" t="str">
        <f>IFERROR(INDEX(ROSTER!$AL$23:$AL$134,MATCH($I20,ROSTER!$B$23:$B$150,0),1),"")</f>
        <v/>
      </c>
      <c r="M20" s="45"/>
      <c r="O20" s="31"/>
    </row>
    <row r="21" spans="1:15" ht="14.85" customHeight="1">
      <c r="A21" s="45"/>
      <c r="B21" s="660" t="str">
        <f>$B$3&amp;"-AVI"</f>
        <v>AMOS-AVI</v>
      </c>
      <c r="C21" s="661"/>
      <c r="D21" s="45" t="str">
        <f>IFERROR(INDEX(ROSTER!$AK$23:$AK$134,MATCH($B21,ROSTER!$B$23:$B$150,0),1),"")</f>
        <v/>
      </c>
      <c r="E21" s="45" t="str">
        <f>IFERROR(INDEX(ROSTER!$AL$23:$AL$134,MATCH($B21,ROSTER!$B$23:$B$150,0),1),"")</f>
        <v/>
      </c>
      <c r="F21" s="45"/>
      <c r="G21" s="29"/>
      <c r="H21" s="218"/>
      <c r="I21" s="218"/>
      <c r="J21" s="218"/>
      <c r="K21" s="45"/>
      <c r="L21" s="45"/>
      <c r="M21" s="45"/>
      <c r="O21" s="31"/>
    </row>
    <row r="22" spans="1:15" ht="14.85" customHeight="1">
      <c r="A22" s="45" t="str">
        <f t="shared" ref="A22:A31" si="6">IF(B22="","",ROW(A1))</f>
        <v/>
      </c>
      <c r="B22" s="45" t="str" cm="1">
        <f t="array" ref="B22">IFERROR(INDEX(ROSTER!$B$24:$B$150,MATCH(1,INDEX(($B$21=ROSTER!AC$24:AC$150)*(COUNTIFS(B$7:B21,ROSTER!$B$24:$B$150)=0),0,1),0),1),"")</f>
        <v/>
      </c>
      <c r="C22" s="45" t="str">
        <f>IFERROR(INDEX(ROSTER!$C$24:$C$150,MATCH($B22,ROSTER!$B$24:$B$150,0),1),"")</f>
        <v/>
      </c>
      <c r="D22" s="45" t="str">
        <f>IFERROR(INDEX(ROSTER!$AK$23:$AK$134,MATCH($B22,ROSTER!$B$23:$B$150,0),1),"")</f>
        <v/>
      </c>
      <c r="E22" s="45" t="str">
        <f>IFERROR(INDEX(ROSTER!$AL$23:$AL$134,MATCH($B22,ROSTER!$B$23:$B$150,0),1),"")</f>
        <v/>
      </c>
      <c r="F22" s="45" t="s">
        <v>270</v>
      </c>
      <c r="G22" s="29"/>
      <c r="H22" s="218"/>
      <c r="I22" s="660" t="str">
        <f>$B$3&amp;"-WO INVENTORY"</f>
        <v>AMOS-WO INVENTORY</v>
      </c>
      <c r="J22" s="661"/>
      <c r="K22" s="721" t="s">
        <v>481</v>
      </c>
      <c r="L22" s="722"/>
      <c r="M22" s="45"/>
      <c r="O22" s="31" t="s">
        <v>280</v>
      </c>
    </row>
    <row r="23" spans="1:15" ht="14.85" customHeight="1">
      <c r="A23" s="45" t="str">
        <f t="shared" si="6"/>
        <v/>
      </c>
      <c r="B23" s="45" t="str" cm="1">
        <f t="array" ref="B23">IFERROR(INDEX(ROSTER!$B$24:$B$150,MATCH(1,INDEX(($B$21=ROSTER!AC$24:AC$150)*(COUNTIFS(B$7:B22,ROSTER!$B$24:$B$150)=0),0,1),0),1),"")</f>
        <v/>
      </c>
      <c r="C23" s="45" t="str">
        <f>IFERROR(INDEX(ROSTER!$C$24:$C$150,MATCH($B23,ROSTER!$B$24:$B$150,0),1),"")</f>
        <v/>
      </c>
      <c r="D23" s="45" t="str">
        <f>IFERROR(INDEX(ROSTER!$AK$23:$AK$134,MATCH($B23,ROSTER!$B$23:$B$150,0),1),"")</f>
        <v/>
      </c>
      <c r="E23" s="45" t="str">
        <f>IFERROR(INDEX(ROSTER!$AL$23:$AL$134,MATCH($B23,ROSTER!$B$23:$B$150,0),1),"")</f>
        <v/>
      </c>
      <c r="F23" s="45" t="s">
        <v>274</v>
      </c>
      <c r="G23" s="29"/>
      <c r="H23" s="45" t="str">
        <f>IF(I23="","",ROW(A1))</f>
        <v/>
      </c>
      <c r="I23" s="45" t="str" cm="1">
        <f t="array" ref="I23">IFERROR(INDEX(ROSTER!$B$24:$B$150,MATCH(1,INDEX(($I$22=ROSTER!AC$24:AC$150)*(COUNTIFS(I$7:I22,ROSTER!$B$24:$B$150)=0),0,1),0),1),"")</f>
        <v/>
      </c>
      <c r="J23" s="45" t="str">
        <f>IFERROR(INDEX(ROSTER!$C$24:$C$150,MATCH($I23,ROSTER!$B$24:$B$150,0),1),"")</f>
        <v/>
      </c>
      <c r="K23" s="45" t="str">
        <f>IFERROR(INDEX(ROSTER!$AK$23:$AK$134,MATCH($I23,ROSTER!$B$23:$B$150,0),1),"")</f>
        <v/>
      </c>
      <c r="L23" s="45" t="str">
        <f>IFERROR(INDEX(ROSTER!$AL$23:$AL$134,MATCH($I23,ROSTER!$B$23:$B$150,0),1),"")</f>
        <v/>
      </c>
      <c r="M23" s="45" t="s">
        <v>311</v>
      </c>
      <c r="O23" s="31"/>
    </row>
    <row r="24" spans="1:15" ht="14.85" customHeight="1">
      <c r="A24" s="45" t="str">
        <f t="shared" si="6"/>
        <v/>
      </c>
      <c r="B24" s="45" t="str" cm="1">
        <f t="array" ref="B24">IFERROR(INDEX(ROSTER!$B$24:$B$150,MATCH(1,INDEX(($B$21=ROSTER!AC$24:AC$150)*(COUNTIFS(B$7:B23,ROSTER!$B$24:$B$150)=0),0,1),0),1),"")</f>
        <v/>
      </c>
      <c r="C24" s="45" t="str">
        <f>IFERROR(INDEX(ROSTER!$C$24:$C$150,MATCH($B24,ROSTER!$B$24:$B$150,0),1),"")</f>
        <v/>
      </c>
      <c r="D24" s="45" t="str">
        <f>IFERROR(INDEX(ROSTER!$AK$23:$AK$134,MATCH($B24,ROSTER!$B$23:$B$150,0),1),"")</f>
        <v/>
      </c>
      <c r="E24" s="45" t="str">
        <f>IFERROR(INDEX(ROSTER!$AL$23:$AL$134,MATCH($B24,ROSTER!$B$23:$B$150,0),1),"")</f>
        <v/>
      </c>
      <c r="F24" s="421" t="s">
        <v>480</v>
      </c>
      <c r="G24" s="29"/>
      <c r="H24" s="45" t="str">
        <f t="shared" ref="H24:H32" si="7">IF(I24="","",ROW(A2))</f>
        <v/>
      </c>
      <c r="I24" s="45" t="str" cm="1">
        <f t="array" ref="I24">IFERROR(INDEX(ROSTER!$B$24:$B$150,MATCH(1,INDEX(($I$22=ROSTER!AC$24:AC$150)*(COUNTIFS(I$7:I23,ROSTER!$B$24:$B$150)=0),0,1),0),1),"")</f>
        <v/>
      </c>
      <c r="J24" s="45" t="str">
        <f>IFERROR(INDEX(ROSTER!$C$24:$C$150,MATCH($I24,ROSTER!$B$24:$B$150,0),1),"")</f>
        <v/>
      </c>
      <c r="K24" s="45" t="str">
        <f>IFERROR(INDEX(ROSTER!$AK$23:$AK$134,MATCH($I24,ROSTER!$B$23:$B$150,0),1),"")</f>
        <v/>
      </c>
      <c r="L24" s="45" t="str">
        <f>IFERROR(INDEX(ROSTER!$AL$23:$AL$134,MATCH($I24,ROSTER!$B$23:$B$150,0),1),"")</f>
        <v/>
      </c>
      <c r="M24" s="45" t="s">
        <v>290</v>
      </c>
      <c r="O24" s="31"/>
    </row>
    <row r="25" spans="1:15" ht="14.85" customHeight="1">
      <c r="A25" s="45" t="str">
        <f t="shared" si="6"/>
        <v/>
      </c>
      <c r="B25" s="45" t="str" cm="1">
        <f t="array" ref="B25">IFERROR(INDEX(ROSTER!$B$24:$B$150,MATCH(1,INDEX(($B$21=ROSTER!AC$24:AC$150)*(COUNTIFS(B$7:B24,ROSTER!$B$24:$B$150)=0),0,1),0),1),"")</f>
        <v/>
      </c>
      <c r="C25" s="45" t="str">
        <f>IFERROR(INDEX(ROSTER!$C$24:$C$150,MATCH($B25,ROSTER!$B$24:$B$150,0),1),"")</f>
        <v/>
      </c>
      <c r="D25" s="45" t="str">
        <f>IFERROR(INDEX(ROSTER!$AK$23:$AK$134,MATCH($B25,ROSTER!$B$23:$B$150,0),1),"")</f>
        <v/>
      </c>
      <c r="E25" s="45" t="str">
        <f>IFERROR(INDEX(ROSTER!$AL$23:$AL$134,MATCH($B25,ROSTER!$B$23:$B$150,0),1),"")</f>
        <v/>
      </c>
      <c r="F25" s="45" t="s">
        <v>290</v>
      </c>
      <c r="G25" s="29"/>
      <c r="H25" s="45" t="str">
        <f t="shared" si="7"/>
        <v/>
      </c>
      <c r="I25" s="45" t="str" cm="1">
        <f t="array" ref="I25">IFERROR(INDEX(ROSTER!$B$24:$B$150,MATCH(1,INDEX(($I$22=ROSTER!AC$24:AC$150)*(COUNTIFS(I$7:I24,ROSTER!$B$24:$B$150)=0),0,1),0),1),"")</f>
        <v/>
      </c>
      <c r="J25" s="45" t="str">
        <f>IFERROR(INDEX(ROSTER!$C$24:$C$150,MATCH($I25,ROSTER!$B$24:$B$150,0),1),"")</f>
        <v/>
      </c>
      <c r="K25" s="45" t="str">
        <f>IFERROR(INDEX(ROSTER!$AK$23:$AK$134,MATCH($I25,ROSTER!$B$23:$B$150,0),1),"")</f>
        <v/>
      </c>
      <c r="L25" s="45" t="str">
        <f>IFERROR(INDEX(ROSTER!$AL$23:$AL$134,MATCH($I25,ROSTER!$B$23:$B$150,0),1),"")</f>
        <v/>
      </c>
      <c r="M25" s="45"/>
      <c r="O25" s="31" t="s">
        <v>276</v>
      </c>
    </row>
    <row r="26" spans="1:15" ht="14.85" customHeight="1">
      <c r="A26" s="45" t="str">
        <f t="shared" si="6"/>
        <v/>
      </c>
      <c r="B26" s="45" t="str" cm="1">
        <f t="array" ref="B26">IFERROR(INDEX(ROSTER!$B$24:$B$150,MATCH(1,INDEX(($B$21=ROSTER!AC$24:AC$150)*(COUNTIFS(B$7:B25,ROSTER!$B$24:$B$150)=0),0,1),0),1),"")</f>
        <v/>
      </c>
      <c r="C26" s="45" t="str">
        <f>IFERROR(INDEX(ROSTER!$C$24:$C$150,MATCH($B26,ROSTER!$B$24:$B$150,0),1),"")</f>
        <v/>
      </c>
      <c r="D26" s="45" t="str">
        <f>IFERROR(INDEX(ROSTER!$AK$23:$AK$134,MATCH($B26,ROSTER!$B$23:$B$150,0),1),"")</f>
        <v/>
      </c>
      <c r="E26" s="45" t="str">
        <f>IFERROR(INDEX(ROSTER!$AL$23:$AL$134,MATCH($B26,ROSTER!$B$23:$B$150,0),1),"")</f>
        <v/>
      </c>
      <c r="F26" s="45"/>
      <c r="G26" s="29"/>
      <c r="H26" s="45" t="str">
        <f t="shared" si="7"/>
        <v/>
      </c>
      <c r="I26" s="45" t="str" cm="1">
        <f t="array" ref="I26">IFERROR(INDEX(ROSTER!$B$24:$B$150,MATCH(1,INDEX(($I$22=ROSTER!AC$24:AC$150)*(COUNTIFS(I$7:I25,ROSTER!$B$24:$B$150)=0),0,1),0),1),"")</f>
        <v/>
      </c>
      <c r="J26" s="45" t="str">
        <f>IFERROR(INDEX(ROSTER!$C$24:$C$150,MATCH($I26,ROSTER!$B$24:$B$150,0),1),"")</f>
        <v/>
      </c>
      <c r="K26" s="45" t="str">
        <f>IFERROR(INDEX(ROSTER!$AK$23:$AK$134,MATCH($I26,ROSTER!$B$23:$B$150,0),1),"")</f>
        <v/>
      </c>
      <c r="L26" s="45" t="str">
        <f>IFERROR(INDEX(ROSTER!$AL$23:$AL$134,MATCH($I26,ROSTER!$B$23:$B$150,0),1),"")</f>
        <v/>
      </c>
      <c r="M26" s="45"/>
    </row>
    <row r="27" spans="1:15" ht="14.85" customHeight="1">
      <c r="A27" s="45" t="str">
        <f t="shared" ref="A27:A29" si="8">IF(B27="","",ROW(A6))</f>
        <v/>
      </c>
      <c r="B27" s="45" t="str" cm="1">
        <f t="array" ref="B27">IFERROR(INDEX(ROSTER!$B$24:$B$150,MATCH(1,INDEX(($B$21=ROSTER!AC$24:AC$150)*(COUNTIFS(B$7:B26,ROSTER!$B$24:$B$150)=0),0,1),0),1),"")</f>
        <v/>
      </c>
      <c r="C27" s="45" t="str">
        <f>IFERROR(INDEX(ROSTER!$C$24:$C$150,MATCH($B27,ROSTER!$B$24:$B$150,0),1),"")</f>
        <v/>
      </c>
      <c r="D27" s="45" t="str">
        <f>IFERROR(INDEX(ROSTER!$AK$23:$AK$134,MATCH($B27,ROSTER!$B$23:$B$150,0),1),"")</f>
        <v/>
      </c>
      <c r="E27" s="45" t="str">
        <f>IFERROR(INDEX(ROSTER!$AL$23:$AL$134,MATCH($B27,ROSTER!$B$23:$B$150,0),1),"")</f>
        <v/>
      </c>
      <c r="F27" s="45"/>
      <c r="G27" s="29"/>
      <c r="H27" s="45" t="str">
        <f t="shared" si="7"/>
        <v/>
      </c>
      <c r="I27" s="45" t="str" cm="1">
        <f t="array" ref="I27">IFERROR(INDEX(ROSTER!$B$24:$B$150,MATCH(1,INDEX(($I$22=ROSTER!AC$24:AC$150)*(COUNTIFS(I$7:I26,ROSTER!$B$24:$B$150)=0),0,1),0),1),"")</f>
        <v/>
      </c>
      <c r="J27" s="45" t="str">
        <f>IFERROR(INDEX(ROSTER!$C$24:$C$150,MATCH($I27,ROSTER!$B$24:$B$150,0),1),"")</f>
        <v/>
      </c>
      <c r="K27" s="45" t="str">
        <f>IFERROR(INDEX(ROSTER!$AK$23:$AK$134,MATCH($I27,ROSTER!$B$23:$B$150,0),1),"")</f>
        <v/>
      </c>
      <c r="L27" s="45" t="str">
        <f>IFERROR(INDEX(ROSTER!$AL$23:$AL$134,MATCH($I27,ROSTER!$B$23:$B$150,0),1),"")</f>
        <v/>
      </c>
      <c r="M27" s="45"/>
    </row>
    <row r="28" spans="1:15" ht="14.85" customHeight="1">
      <c r="A28" s="45" t="str">
        <f t="shared" si="8"/>
        <v/>
      </c>
      <c r="B28" s="45" t="str" cm="1">
        <f t="array" ref="B28">IFERROR(INDEX(ROSTER!$B$24:$B$150,MATCH(1,INDEX(($B$21=ROSTER!AC$24:AC$150)*(COUNTIFS(B$7:B27,ROSTER!$B$24:$B$150)=0),0,1),0),1),"")</f>
        <v/>
      </c>
      <c r="C28" s="45" t="str">
        <f>IFERROR(INDEX(ROSTER!$C$24:$C$150,MATCH($B28,ROSTER!$B$24:$B$150,0),1),"")</f>
        <v/>
      </c>
      <c r="D28" s="45" t="str">
        <f>IFERROR(INDEX(ROSTER!$AK$23:$AK$134,MATCH($B28,ROSTER!$B$23:$B$150,0),1),"")</f>
        <v/>
      </c>
      <c r="E28" s="45" t="str">
        <f>IFERROR(INDEX(ROSTER!$AL$23:$AL$134,MATCH($B28,ROSTER!$B$23:$B$150,0),1),"")</f>
        <v/>
      </c>
      <c r="F28" s="45"/>
      <c r="G28" s="29"/>
      <c r="H28" s="45" t="str">
        <f t="shared" si="7"/>
        <v/>
      </c>
      <c r="I28" s="45" t="str" cm="1">
        <f t="array" ref="I28">IFERROR(INDEX(ROSTER!$B$24:$B$150,MATCH(1,INDEX(($I$22=ROSTER!AC$24:AC$150)*(COUNTIFS(I$7:I27,ROSTER!$B$24:$B$150)=0),0,1),0),1),"")</f>
        <v/>
      </c>
      <c r="J28" s="45" t="str">
        <f>IFERROR(INDEX(ROSTER!$C$24:$C$150,MATCH($I28,ROSTER!$B$24:$B$150,0),1),"")</f>
        <v/>
      </c>
      <c r="K28" s="45" t="str">
        <f>IFERROR(INDEX(ROSTER!$AK$23:$AK$134,MATCH($I28,ROSTER!$B$23:$B$150,0),1),"")</f>
        <v/>
      </c>
      <c r="L28" s="45" t="str">
        <f>IFERROR(INDEX(ROSTER!$AL$23:$AL$134,MATCH($I28,ROSTER!$B$23:$B$150,0),1),"")</f>
        <v/>
      </c>
      <c r="M28" s="45"/>
    </row>
    <row r="29" spans="1:15" ht="14.4">
      <c r="A29" s="45" t="str">
        <f t="shared" si="8"/>
        <v/>
      </c>
      <c r="B29" s="45" t="str" cm="1">
        <f t="array" ref="B29">IFERROR(INDEX(ROSTER!$B$24:$B$150,MATCH(1,INDEX(($B$21=ROSTER!AC$24:AC$150)*(COUNTIFS(B$7:B28,ROSTER!$B$24:$B$150)=0),0,1),0),1),"")</f>
        <v/>
      </c>
      <c r="C29" s="45" t="str">
        <f>IFERROR(INDEX(ROSTER!$C$24:$C$150,MATCH($B29,ROSTER!$B$24:$B$150,0),1),"")</f>
        <v/>
      </c>
      <c r="D29" s="45" t="str">
        <f>IFERROR(INDEX(ROSTER!$AK$23:$AK$134,MATCH($B29,ROSTER!$B$23:$B$150,0),1),"")</f>
        <v/>
      </c>
      <c r="E29" s="45" t="str">
        <f>IFERROR(INDEX(ROSTER!$AL$23:$AL$134,MATCH($B29,ROSTER!$B$23:$B$150,0),1),"")</f>
        <v/>
      </c>
      <c r="F29" s="45"/>
      <c r="G29" s="29"/>
      <c r="H29" s="45" t="str">
        <f t="shared" si="7"/>
        <v/>
      </c>
      <c r="I29" s="45" t="str" cm="1">
        <f t="array" ref="I29">IFERROR(INDEX(ROSTER!$B$24:$B$150,MATCH(1,INDEX(($I$22=ROSTER!AC$24:AC$150)*(COUNTIFS(I$7:I28,ROSTER!$B$24:$B$150)=0),0,1),0),1),"")</f>
        <v/>
      </c>
      <c r="J29" s="45" t="str">
        <f>IFERROR(INDEX(ROSTER!$C$24:$C$150,MATCH($I29,ROSTER!$B$24:$B$150,0),1),"")</f>
        <v/>
      </c>
      <c r="K29" s="45" t="str">
        <f>IFERROR(INDEX(ROSTER!$AK$23:$AK$134,MATCH($I29,ROSTER!$B$23:$B$150,0),1),"")</f>
        <v/>
      </c>
      <c r="L29" s="45" t="str">
        <f>IFERROR(INDEX(ROSTER!$AL$23:$AL$134,MATCH($I29,ROSTER!$B$23:$B$150,0),1),"")</f>
        <v/>
      </c>
      <c r="M29" s="45"/>
    </row>
    <row r="30" spans="1:15" ht="14.4">
      <c r="A30" s="45" t="str">
        <f t="shared" si="6"/>
        <v/>
      </c>
      <c r="B30" s="45" t="str" cm="1">
        <f t="array" ref="B30">IFERROR(INDEX(ROSTER!$B$24:$B$150,MATCH(1,INDEX(($B$21=ROSTER!AC$24:AC$150)*(COUNTIFS(B$7:B29,ROSTER!$B$24:$B$150)=0),0,1),0),1),"")</f>
        <v/>
      </c>
      <c r="C30" s="45" t="str">
        <f>IFERROR(INDEX(ROSTER!$C$24:$C$150,MATCH($B30,ROSTER!$B$24:$B$150,0),1),"")</f>
        <v/>
      </c>
      <c r="D30" s="45" t="str">
        <f>IFERROR(INDEX(ROSTER!$AK$23:$AK$134,MATCH($B30,ROSTER!$B$23:$B$150,0),1),"")</f>
        <v/>
      </c>
      <c r="E30" s="45" t="str">
        <f>IFERROR(INDEX(ROSTER!$AL$23:$AL$134,MATCH($B30,ROSTER!$B$23:$B$150,0),1),"")</f>
        <v/>
      </c>
      <c r="F30" s="45"/>
      <c r="G30" s="29"/>
      <c r="H30" s="45" t="str">
        <f t="shared" si="7"/>
        <v/>
      </c>
      <c r="I30" s="45" t="str" cm="1">
        <f t="array" ref="I30">IFERROR(INDEX(ROSTER!$B$24:$B$150,MATCH(1,INDEX(($I$22=ROSTER!AC$24:AC$150)*(COUNTIFS(I$7:I29,ROSTER!$B$24:$B$150)=0),0,1),0),1),"")</f>
        <v/>
      </c>
      <c r="J30" s="45" t="str">
        <f>IFERROR(INDEX(ROSTER!$C$24:$C$150,MATCH($I30,ROSTER!$B$24:$B$150,0),1),"")</f>
        <v/>
      </c>
      <c r="K30" s="45" t="str">
        <f>IFERROR(INDEX(ROSTER!$AK$23:$AK$134,MATCH($I30,ROSTER!$B$23:$B$150,0),1),"")</f>
        <v/>
      </c>
      <c r="L30" s="45" t="str">
        <f>IFERROR(INDEX(ROSTER!$AL$23:$AL$134,MATCH($I30,ROSTER!$B$23:$B$150,0),1),"")</f>
        <v/>
      </c>
      <c r="M30" s="45"/>
    </row>
    <row r="31" spans="1:15" ht="15" customHeight="1">
      <c r="A31" s="45" t="str">
        <f t="shared" si="6"/>
        <v/>
      </c>
      <c r="B31" s="45" t="str" cm="1">
        <f t="array" ref="B31">IFERROR(INDEX(ROSTER!$B$24:$B$150,MATCH(1,INDEX(($B$21=ROSTER!AC$24:AC$150)*(COUNTIFS(B$7:B30,ROSTER!$B$24:$B$150)=0),0,1),0),1),"")</f>
        <v/>
      </c>
      <c r="C31" s="45" t="str">
        <f>IFERROR(INDEX(ROSTER!$C$24:$C$150,MATCH($B31,ROSTER!$B$24:$B$150,0),1),"")</f>
        <v/>
      </c>
      <c r="D31" s="45" t="str">
        <f>IFERROR(INDEX(ROSTER!$AK$23:$AK$134,MATCH($B31,ROSTER!$B$23:$B$150,0),1),"")</f>
        <v/>
      </c>
      <c r="E31" s="45" t="str">
        <f>IFERROR(INDEX(ROSTER!$AL$23:$AL$134,MATCH($B31,ROSTER!$B$23:$B$150,0),1),"")</f>
        <v/>
      </c>
      <c r="F31" s="45"/>
      <c r="G31" s="29"/>
      <c r="H31" s="45" t="str">
        <f t="shared" si="7"/>
        <v/>
      </c>
      <c r="I31" s="45" t="str" cm="1">
        <f t="array" ref="I31">IFERROR(INDEX(ROSTER!$B$24:$B$150,MATCH(1,INDEX(($I$22=ROSTER!AC$24:AC$150)*(COUNTIFS(I$7:I30,ROSTER!$B$24:$B$150)=0),0,1),0),1),"")</f>
        <v/>
      </c>
      <c r="J31" s="45" t="str">
        <f>IFERROR(INDEX(ROSTER!$C$24:$C$150,MATCH($I31,ROSTER!$B$24:$B$150,0),1),"")</f>
        <v/>
      </c>
      <c r="K31" s="45" t="str">
        <f>IFERROR(INDEX(ROSTER!$AK$23:$AK$134,MATCH($I31,ROSTER!$B$23:$B$150,0),1),"")</f>
        <v/>
      </c>
      <c r="L31" s="45" t="str">
        <f>IFERROR(INDEX(ROSTER!$AL$23:$AL$134,MATCH($I31,ROSTER!$B$23:$B$150,0),1),"")</f>
        <v/>
      </c>
      <c r="M31" s="45"/>
    </row>
    <row r="32" spans="1:15" ht="14.4">
      <c r="A32" s="45" t="str">
        <f>IF(B32="","",ROW(A13))</f>
        <v/>
      </c>
      <c r="B32" s="45" t="str" cm="1">
        <f t="array" ref="B32">IFERROR(INDEX(ROSTER!$B$24:$B$150,MATCH(1,INDEX(($B$21=ROSTER!AC$24:AC$150)*(COUNTIFS(B$7:B31,ROSTER!$B$24:$B$150)=0),0,1),0),1),"")</f>
        <v/>
      </c>
      <c r="C32" s="45" t="str">
        <f>IFERROR(INDEX(ROSTER!$C$24:$C$150,MATCH($B32,ROSTER!$B$24:$B$150,0),1),"")</f>
        <v/>
      </c>
      <c r="D32" s="45" t="str">
        <f>IFERROR(INDEX(ROSTER!$AK$23:$AK$134,MATCH($B32,ROSTER!$B$23:$B$150,0),1),"")</f>
        <v/>
      </c>
      <c r="E32" s="45" t="str">
        <f>IFERROR(INDEX(ROSTER!$AL$23:$AL$134,MATCH($B32,ROSTER!$B$23:$B$150,0),1),"")</f>
        <v/>
      </c>
      <c r="F32" s="45"/>
      <c r="G32" s="29"/>
      <c r="H32" s="45" t="str">
        <f t="shared" si="7"/>
        <v/>
      </c>
      <c r="I32" s="45" t="str" cm="1">
        <f t="array" ref="I32">IFERROR(INDEX(ROSTER!$B$24:$B$150,MATCH(1,INDEX(($I$22=ROSTER!AC$24:AC$150)*(COUNTIFS(I$7:I31,ROSTER!$B$24:$B$150)=0),0,1),0),1),"")</f>
        <v/>
      </c>
      <c r="J32" s="45" t="str">
        <f>IFERROR(INDEX(ROSTER!$C$24:$C$150,MATCH($I32,ROSTER!$B$24:$B$150,0),1),"")</f>
        <v/>
      </c>
      <c r="K32" s="45" t="str">
        <f>IFERROR(INDEX(ROSTER!$AK$23:$AK$134,MATCH($I32,ROSTER!$B$23:$B$150,0),1),"")</f>
        <v/>
      </c>
      <c r="L32" s="45" t="str">
        <f>IFERROR(INDEX(ROSTER!$AL$23:$AL$134,MATCH($I32,ROSTER!$B$23:$B$150,0),1),"")</f>
        <v/>
      </c>
      <c r="M32" s="45"/>
    </row>
    <row r="33" s="1" customFormat="1" ht="14.4"/>
    <row r="34" s="1" customFormat="1" ht="14.4"/>
    <row r="35" s="1" customFormat="1" ht="14.4"/>
    <row r="36" s="1" customFormat="1" ht="14.85" customHeight="1"/>
    <row r="37" s="1" customFormat="1" ht="14.4"/>
    <row r="38" s="1" customFormat="1" ht="14.4"/>
    <row r="39" s="1" customFormat="1" ht="14.4"/>
    <row r="40" s="1" customFormat="1" ht="14.4"/>
    <row r="41" s="1" customFormat="1" ht="23.25" customHeight="1"/>
    <row r="42" s="1" customFormat="1" ht="23.25" customHeight="1"/>
    <row r="43" s="1" customFormat="1" ht="23.25" customHeight="1"/>
    <row r="44" s="1" customFormat="1" ht="14.4"/>
    <row r="45" s="1" customFormat="1" ht="14.4"/>
    <row r="46" s="1" customFormat="1" ht="14.4"/>
    <row r="47" s="1" customFormat="1" ht="14.4"/>
    <row r="48" s="1" customFormat="1" ht="14.4"/>
    <row r="49" s="1" customFormat="1" ht="14.4"/>
    <row r="50" s="1" customFormat="1" ht="14.4"/>
    <row r="51" s="1" customFormat="1" ht="14.4"/>
    <row r="52" s="1" customFormat="1" ht="14.4"/>
    <row r="53" s="1" customFormat="1" ht="14.4"/>
    <row r="54" s="1" customFormat="1" ht="14.4"/>
    <row r="55" s="1" customFormat="1" ht="14.4"/>
    <row r="56" s="1" customFormat="1" ht="14.4"/>
    <row r="57" s="1" customFormat="1" ht="14.4"/>
    <row r="58" s="1" customFormat="1" ht="14.4"/>
    <row r="59" s="1" customFormat="1" ht="14.4"/>
    <row r="60" s="1" customFormat="1" ht="14.4"/>
    <row r="61" s="1" customFormat="1" ht="14.4"/>
    <row r="62" s="1" customFormat="1" ht="14.4"/>
    <row r="63" s="1" customFormat="1" ht="14.4"/>
    <row r="64" s="1" customFormat="1" ht="14.4"/>
    <row r="65" spans="5:7" ht="14.4">
      <c r="E65" s="1"/>
      <c r="F65" s="1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6:7" ht="14.4">
      <c r="F81" s="1"/>
      <c r="G81" s="35"/>
    </row>
    <row r="82" spans="6:7" ht="14.4">
      <c r="F82" s="1"/>
      <c r="G82" s="35"/>
    </row>
    <row r="83" spans="6:7" ht="14.4">
      <c r="F83" s="1"/>
      <c r="G83" s="35"/>
    </row>
    <row r="84" spans="6:7" ht="14.4">
      <c r="F84" s="1"/>
      <c r="G84" s="35"/>
    </row>
    <row r="85" spans="6:7" ht="14.4">
      <c r="F85" s="1"/>
      <c r="G85" s="35"/>
    </row>
    <row r="86" spans="6:7" ht="14.4">
      <c r="G86" s="35"/>
    </row>
    <row r="87" spans="6:7" ht="14.4">
      <c r="G87" s="35"/>
    </row>
    <row r="88" spans="6:7" ht="14.4">
      <c r="G88" s="35"/>
    </row>
    <row r="89" spans="6:7" ht="14.4">
      <c r="G89" s="36"/>
    </row>
    <row r="90" spans="6:7" ht="14.4">
      <c r="G90" s="36"/>
    </row>
    <row r="91" spans="6:7" ht="14.4">
      <c r="G91" s="36"/>
    </row>
    <row r="92" spans="6:7" ht="14.4">
      <c r="G92" s="36"/>
    </row>
    <row r="93" spans="6:7" ht="14.4">
      <c r="G93" s="36"/>
    </row>
  </sheetData>
  <protectedRanges>
    <protectedRange sqref="F7 M7" name="Range1_2_2"/>
    <protectedRange sqref="B7" name="Range1_2_2_1"/>
    <protectedRange sqref="I7 I22" name="Range1_2_1_1"/>
  </protectedRanges>
  <mergeCells count="9">
    <mergeCell ref="I22:J22"/>
    <mergeCell ref="K22:L22"/>
    <mergeCell ref="B21:C21"/>
    <mergeCell ref="A1:E1"/>
    <mergeCell ref="F1:H1"/>
    <mergeCell ref="A2:M2"/>
    <mergeCell ref="E3:F3"/>
    <mergeCell ref="B7:C7"/>
    <mergeCell ref="I7:J7"/>
  </mergeCells>
  <conditionalFormatting sqref="A21">
    <cfRule type="expression" dxfId="45" priority="24">
      <formula>MOD(ROW(A21),2)=0</formula>
    </cfRule>
  </conditionalFormatting>
  <conditionalFormatting sqref="A8:F10 A11:E20 D21:E21 H21:L21 H22 K22 A22:E32">
    <cfRule type="expression" dxfId="44" priority="23">
      <formula>MOD(ROW(A8),2)=0</formula>
    </cfRule>
  </conditionalFormatting>
  <conditionalFormatting sqref="F11:F18">
    <cfRule type="expression" dxfId="43" priority="9">
      <formula>MOD(ROW(F11),2)=0</formula>
    </cfRule>
  </conditionalFormatting>
  <conditionalFormatting sqref="F20:F32">
    <cfRule type="expression" dxfId="42" priority="6">
      <formula>MOD(ROW(F20),2)=0</formula>
    </cfRule>
  </conditionalFormatting>
  <conditionalFormatting sqref="H23:L32">
    <cfRule type="expression" dxfId="41" priority="3">
      <formula>MOD(ROW(H23),2)=0</formula>
    </cfRule>
  </conditionalFormatting>
  <conditionalFormatting sqref="H8:M20">
    <cfRule type="expression" dxfId="40" priority="5">
      <formula>MOD(ROW(H8),2)=0</formula>
    </cfRule>
  </conditionalFormatting>
  <conditionalFormatting sqref="M21:M32">
    <cfRule type="expression" dxfId="39" priority="1">
      <formula>MOD(ROW(M21),2)=0</formula>
    </cfRule>
  </conditionalFormatting>
  <pageMargins left="0.7" right="0.7" top="0.75" bottom="0.75" header="0.3" footer="0.3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FF00"/>
  </sheetPr>
  <dimension ref="A1:O97"/>
  <sheetViews>
    <sheetView zoomScale="65" zoomScaleNormal="90" workbookViewId="0">
      <selection activeCell="F15" sqref="F15"/>
    </sheetView>
  </sheetViews>
  <sheetFormatPr defaultColWidth="9" defaultRowHeight="23.25" customHeight="1"/>
  <cols>
    <col min="1" max="1" width="5.33203125" style="1" customWidth="1"/>
    <col min="2" max="2" width="26.44140625" style="1" customWidth="1"/>
    <col min="3" max="3" width="22.44140625" style="1" customWidth="1"/>
    <col min="4" max="4" width="19" style="1" customWidth="1"/>
    <col min="5" max="5" width="23" style="2" customWidth="1"/>
    <col min="6" max="6" width="19.5546875" style="2" customWidth="1"/>
    <col min="7" max="7" width="1" style="1" customWidth="1"/>
    <col min="8" max="8" width="4.44140625" style="1" customWidth="1"/>
    <col min="9" max="9" width="24.33203125" style="1" customWidth="1"/>
    <col min="10" max="10" width="24.6640625" style="1" customWidth="1"/>
    <col min="11" max="11" width="17.5546875" style="1" customWidth="1"/>
    <col min="12" max="12" width="17" style="1" customWidth="1"/>
    <col min="13" max="13" width="19.5546875" style="1" customWidth="1"/>
    <col min="14" max="14" width="17.441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">
        <v>324</v>
      </c>
      <c r="C3" s="7"/>
      <c r="D3" s="8"/>
      <c r="E3" s="666">
        <f>ROSTER!AD24</f>
        <v>46169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9" t="str">
        <f>INDEX(ROSTER!$B$25:$B$150,MATCH("*FM1*",ROSTER!AD$25:AD$227,0),1)</f>
        <v>Hà Quang Vinh</v>
      </c>
      <c r="D4" s="14" t="s">
        <v>258</v>
      </c>
      <c r="E4" s="15" t="str">
        <f>INDEX(ROSTER!$AL$25:$AL$211,MATCH(C4,ROSTER!$B$25:$B$150,0),1)</f>
        <v>0904298289</v>
      </c>
      <c r="F4" s="21"/>
      <c r="G4" s="16"/>
      <c r="H4" s="17"/>
      <c r="I4" s="18" t="s">
        <v>260</v>
      </c>
      <c r="J4" s="19" t="str">
        <f>INDEX(ROSTER!$B$25:$B$150,MATCH("*TE*",ROSTER!AD$25:AD$227,0),1)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4.7" customHeight="1">
      <c r="A5" s="11"/>
      <c r="B5" s="187" t="s">
        <v>262</v>
      </c>
      <c r="C5" s="19" t="str">
        <f>INDEX(ROSTER!$B$25:$B$150,MATCH("*QC1*",ROSTER!AD$25:AD$227,0),1)</f>
        <v>Võ Lục Nguyên Thông</v>
      </c>
      <c r="D5" s="20" t="s">
        <v>258</v>
      </c>
      <c r="E5" s="15" t="str">
        <f>INDEX(ROSTER!$AL$25:$AL$211,MATCH(C5,ROSTER!$B$25:$B$150,0),1)</f>
        <v>0909028666</v>
      </c>
      <c r="F5" s="21"/>
      <c r="G5" s="16"/>
      <c r="H5" s="17"/>
      <c r="I5" s="18" t="s">
        <v>263</v>
      </c>
      <c r="J5" s="19" t="e">
        <f>INDEX(ROSTER!$B$25:$B$150,MATCH("*PPC*",ROSTER!AD$25:AD$227,0),1)</f>
        <v>#N/A</v>
      </c>
      <c r="K5" s="20" t="s">
        <v>258</v>
      </c>
      <c r="L5" s="34" t="e">
        <f>INDEX(ROSTER!$AL$25:$AL$211,MATCH(J5,ROSTER!$B$25:$B$150,0),1)</f>
        <v>#N/A</v>
      </c>
    </row>
    <row r="6" spans="1:15" ht="14.4">
      <c r="A6" s="23" t="s">
        <v>264</v>
      </c>
      <c r="B6" s="188" t="s">
        <v>265</v>
      </c>
      <c r="C6" s="23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$B$3&amp;"-128"</f>
        <v>HL8082-128</v>
      </c>
      <c r="C7" s="661"/>
      <c r="D7" s="27"/>
      <c r="E7" s="27"/>
      <c r="F7" s="28"/>
      <c r="G7" s="29"/>
      <c r="H7" s="26"/>
      <c r="I7" s="660" t="str">
        <f>$B$3&amp;"-34567"</f>
        <v>HL8082-34567</v>
      </c>
      <c r="J7" s="661"/>
      <c r="K7" s="30"/>
      <c r="L7" s="30"/>
      <c r="M7" s="28"/>
      <c r="O7" s="43" t="s">
        <v>261</v>
      </c>
    </row>
    <row r="8" spans="1:15" ht="14.4">
      <c r="A8" s="45" t="str">
        <f>IF(B8="","",ROW(A1))</f>
        <v/>
      </c>
      <c r="B8" s="34" t="str" cm="1">
        <f t="array" ref="B8">IFERROR(INDEX(ROSTER!$B$24:$B$150,MATCH(1,INDEX(($B$7=ROSTER!AD$24:AD$150)*(COUNTIFS(B$7:B7,ROSTER!$B$24:$B$150)=0),0,1),0),1),"")</f>
        <v/>
      </c>
      <c r="C8" s="34" t="str">
        <f>IFERROR(INDEX(ROSTER!$C$24:$C$150,MATCH($B8,ROSTER!$B$24:$B$150,0),1),"")</f>
        <v/>
      </c>
      <c r="D8" s="34" t="str">
        <f>IFERROR(INDEX(ROSTER!$AK$23:$AK$134,MATCH($B8,ROSTER!$B$23:$B$150,0),1),"")</f>
        <v/>
      </c>
      <c r="E8" s="34" t="str">
        <f>IFERROR(INDEX(ROSTER!$AL$23:$AL$134,MATCH($B8,ROSTER!$B$23:$B$150,0),1),"")</f>
        <v/>
      </c>
      <c r="F8" s="34" t="s">
        <v>270</v>
      </c>
      <c r="G8" s="29"/>
      <c r="H8" s="45" t="str">
        <f>IF(I8="","",ROW(A1))</f>
        <v/>
      </c>
      <c r="I8" s="34" t="str" cm="1">
        <f t="array" ref="I8">IFERROR(INDEX(ROSTER!$B$24:$B$150,MATCH(1,INDEX(($I$7=ROSTER!AD$24:AD$150)*(COUNTIFS(I$7:I7,ROSTER!$B$24:$B$150)=0),0,1),0),1),"")</f>
        <v/>
      </c>
      <c r="J8" s="34" t="str">
        <f>IFERROR(INDEX(ROSTER!$C$24:$C$150,MATCH($I8,ROSTER!$B$24:$B$150,0),1),"")</f>
        <v/>
      </c>
      <c r="K8" s="34" t="str">
        <f>IFERROR(INDEX(ROSTER!$AK$23:$AK$134,MATCH($I8,ROSTER!$B$23:$B$150,0),1),"")</f>
        <v/>
      </c>
      <c r="L8" s="45" t="str">
        <f>IFERROR(INDEX(ROSTER!$AL$23:$AL$134,MATCH($I8,ROSTER!$B$23:$B$150,0),1),"")</f>
        <v/>
      </c>
      <c r="M8" s="45" t="s">
        <v>270</v>
      </c>
      <c r="O8" s="31" t="s">
        <v>270</v>
      </c>
    </row>
    <row r="9" spans="1:15" ht="14.85" customHeight="1">
      <c r="A9" s="45" t="str">
        <f t="shared" ref="A9:A10" si="0">IF(B9="","",ROW(A2))</f>
        <v/>
      </c>
      <c r="B9" s="34" t="str" cm="1">
        <f t="array" ref="B9">IFERROR(INDEX(ROSTER!$B$24:$B$150,MATCH(1,INDEX(($B$7=ROSTER!AD$24:AD$150)*(COUNTIFS(B$7:B8,ROSTER!$B$24:$B$150)=0),0,1),0),1),"")</f>
        <v/>
      </c>
      <c r="C9" s="34" t="str">
        <f>IFERROR(INDEX(ROSTER!$C$24:$C$150,MATCH($B9,ROSTER!$B$24:$B$150,0),1),"")</f>
        <v/>
      </c>
      <c r="D9" s="34" t="str">
        <f>IFERROR(INDEX(ROSTER!$AK$23:$AK$134,MATCH($B9,ROSTER!$B$23:$B$150,0),1),"")</f>
        <v/>
      </c>
      <c r="E9" s="34" t="str">
        <f>IFERROR(INDEX(ROSTER!$AL$23:$AL$134,MATCH($B9,ROSTER!$B$23:$B$150,0),1),"")</f>
        <v/>
      </c>
      <c r="F9" s="34"/>
      <c r="G9" s="29"/>
      <c r="H9" s="45" t="str">
        <f t="shared" ref="H9:H10" si="1">IF(I9="","",ROW(A2))</f>
        <v/>
      </c>
      <c r="I9" s="34" t="str" cm="1">
        <f t="array" ref="I9">IFERROR(INDEX(ROSTER!$B$24:$B$150,MATCH(1,INDEX(($I$7=ROSTER!AD$24:AD$150)*(COUNTIFS(I$7:I8,ROSTER!$B$24:$B$150)=0),0,1),0),1),"")</f>
        <v/>
      </c>
      <c r="J9" s="34" t="str">
        <f>IFERROR(INDEX(ROSTER!$C$24:$C$150,MATCH($I9,ROSTER!$B$24:$B$150,0),1),"")</f>
        <v/>
      </c>
      <c r="K9" s="34" t="str">
        <f>IFERROR(INDEX(ROSTER!$AK$23:$AK$134,MATCH($I9,ROSTER!$B$23:$B$150,0),1),"")</f>
        <v/>
      </c>
      <c r="L9" s="45" t="str">
        <f>IFERROR(INDEX(ROSTER!$AL$23:$AL$134,MATCH($I9,ROSTER!$B$23:$B$150,0),1),"")</f>
        <v/>
      </c>
      <c r="M9" s="357" t="s">
        <v>259</v>
      </c>
      <c r="O9" s="31" t="s">
        <v>271</v>
      </c>
    </row>
    <row r="10" spans="1:15" ht="14.85" customHeight="1">
      <c r="A10" s="45" t="str">
        <f t="shared" si="0"/>
        <v/>
      </c>
      <c r="B10" s="34" t="str" cm="1">
        <f t="array" ref="B10">IFERROR(INDEX(ROSTER!$B$24:$B$150,MATCH(1,INDEX(($B$7=ROSTER!AD$24:AD$150)*(COUNTIFS(B$7:B9,ROSTER!$B$24:$B$150)=0),0,1),0),1),"")</f>
        <v/>
      </c>
      <c r="C10" s="34" t="str">
        <f>IFERROR(INDEX(ROSTER!$C$24:$C$150,MATCH($B10,ROSTER!$B$24:$B$150,0),1),"")</f>
        <v/>
      </c>
      <c r="D10" s="34" t="str">
        <f>IFERROR(INDEX(ROSTER!$AK$23:$AK$134,MATCH($B10,ROSTER!$B$23:$B$150,0),1),"")</f>
        <v/>
      </c>
      <c r="E10" s="34" t="str">
        <f>IFERROR(INDEX(ROSTER!$AL$23:$AL$134,MATCH($B10,ROSTER!$B$23:$B$150,0),1),"")</f>
        <v/>
      </c>
      <c r="F10" s="226"/>
      <c r="G10" s="29"/>
      <c r="H10" s="45" t="str">
        <f t="shared" si="1"/>
        <v/>
      </c>
      <c r="I10" s="34" t="str" cm="1">
        <f t="array" ref="I10">IFERROR(INDEX(ROSTER!$B$24:$B$150,MATCH(1,INDEX(($I$7=ROSTER!AD$24:AD$150)*(COUNTIFS(I$7:I9,ROSTER!$B$24:$B$150)=0),0,1),0),1),"")</f>
        <v/>
      </c>
      <c r="J10" s="34" t="str">
        <f>IFERROR(INDEX(ROSTER!$C$24:$C$150,MATCH($I10,ROSTER!$B$24:$B$150,0),1),"")</f>
        <v/>
      </c>
      <c r="K10" s="34" t="str">
        <f>IFERROR(INDEX(ROSTER!$AK$23:$AK$134,MATCH($I10,ROSTER!$B$23:$B$150,0),1),"")</f>
        <v/>
      </c>
      <c r="L10" s="45" t="str">
        <f>IFERROR(INDEX(ROSTER!$AL$23:$AL$134,MATCH($I10,ROSTER!$B$23:$B$150,0),1),"")</f>
        <v/>
      </c>
      <c r="M10" s="45"/>
      <c r="O10" s="285"/>
    </row>
    <row r="11" spans="1:15" ht="14.85" customHeight="1">
      <c r="A11" s="45" t="str">
        <f t="shared" ref="A11:A17" si="2">IF(B11="","",ROW(A4))</f>
        <v/>
      </c>
      <c r="B11" s="34" t="str" cm="1">
        <f t="array" ref="B11">IFERROR(INDEX(ROSTER!$B$24:$B$150,MATCH(1,INDEX(($B$7=ROSTER!AD$24:AD$150)*(COUNTIFS(B$7:B10,ROSTER!$B$24:$B$150)=0),0,1),0),1),"")</f>
        <v/>
      </c>
      <c r="C11" s="34" t="str">
        <f>IFERROR(INDEX(ROSTER!$C$24:$C$150,MATCH($B11,ROSTER!$B$24:$B$150,0),1),"")</f>
        <v/>
      </c>
      <c r="D11" s="34" t="str">
        <f>IFERROR(INDEX(ROSTER!$AK$23:$AK$134,MATCH($B11,ROSTER!$B$23:$B$150,0),1),"")</f>
        <v/>
      </c>
      <c r="E11" s="34" t="str">
        <f>IFERROR(INDEX(ROSTER!$AL$23:$AL$134,MATCH($B11,ROSTER!$B$23:$B$150,0),1),"")</f>
        <v/>
      </c>
      <c r="F11" s="226"/>
      <c r="G11" s="29"/>
      <c r="H11" s="45" t="str">
        <f t="shared" ref="H11:H17" si="3">IF(I11="","",ROW(A4))</f>
        <v/>
      </c>
      <c r="I11" s="34" t="str" cm="1">
        <f t="array" ref="I11">IFERROR(INDEX(ROSTER!$B$24:$B$150,MATCH(1,INDEX(($I$7=ROSTER!AD$24:AD$150)*(COUNTIFS(I$7:I10,ROSTER!$B$24:$B$150)=0),0,1),0),1),"")</f>
        <v/>
      </c>
      <c r="J11" s="34" t="str">
        <f>IFERROR(INDEX(ROSTER!$C$24:$C$150,MATCH($I11,ROSTER!$B$24:$B$150,0),1),"")</f>
        <v/>
      </c>
      <c r="K11" s="34" t="str">
        <f>IFERROR(INDEX(ROSTER!$AK$23:$AK$134,MATCH($I11,ROSTER!$B$23:$B$150,0),1),"")</f>
        <v/>
      </c>
      <c r="L11" s="45" t="str">
        <f>IFERROR(INDEX(ROSTER!$AL$23:$AL$134,MATCH($I11,ROSTER!$B$23:$B$150,0),1),"")</f>
        <v/>
      </c>
      <c r="M11" s="34"/>
      <c r="O11" s="285"/>
    </row>
    <row r="12" spans="1:15" ht="14.85" customHeight="1">
      <c r="A12" s="45" t="str">
        <f t="shared" si="2"/>
        <v/>
      </c>
      <c r="B12" s="34" t="str" cm="1">
        <f t="array" ref="B12">IFERROR(INDEX(ROSTER!$B$24:$B$150,MATCH(1,INDEX(($B$7=ROSTER!AD$24:AD$150)*(COUNTIFS(B$7:B11,ROSTER!$B$24:$B$150)=0),0,1),0),1),"")</f>
        <v/>
      </c>
      <c r="C12" s="34" t="str">
        <f>IFERROR(INDEX(ROSTER!$C$24:$C$150,MATCH($B12,ROSTER!$B$24:$B$150,0),1),"")</f>
        <v/>
      </c>
      <c r="D12" s="34" t="str">
        <f>IFERROR(INDEX(ROSTER!$AK$23:$AK$134,MATCH($B12,ROSTER!$B$23:$B$150,0),1),"")</f>
        <v/>
      </c>
      <c r="E12" s="34" t="str">
        <f>IFERROR(INDEX(ROSTER!$AL$23:$AL$134,MATCH($B12,ROSTER!$B$23:$B$150,0),1),"")</f>
        <v/>
      </c>
      <c r="F12" s="34" t="s">
        <v>261</v>
      </c>
      <c r="G12" s="29"/>
      <c r="H12" s="45" t="str">
        <f t="shared" si="3"/>
        <v/>
      </c>
      <c r="I12" s="34" t="str" cm="1">
        <f t="array" ref="I12">IFERROR(INDEX(ROSTER!$B$24:$B$150,MATCH(1,INDEX(($I$7=ROSTER!AD$24:AD$150)*(COUNTIFS(I$7:I11,ROSTER!$B$24:$B$150)=0),0,1),0),1),"")</f>
        <v/>
      </c>
      <c r="J12" s="34" t="str">
        <f>IFERROR(INDEX(ROSTER!$C$24:$C$150,MATCH($I12,ROSTER!$B$24:$B$150,0),1),"")</f>
        <v/>
      </c>
      <c r="K12" s="34" t="str">
        <f>IFERROR(INDEX(ROSTER!$AK$23:$AK$134,MATCH($I12,ROSTER!$B$23:$B$150,0),1),"")</f>
        <v/>
      </c>
      <c r="L12" s="45" t="str">
        <f>IFERROR(INDEX(ROSTER!$AL$23:$AL$134,MATCH($I12,ROSTER!$B$23:$B$150,0),1),"")</f>
        <v/>
      </c>
      <c r="M12" s="45" t="s">
        <v>261</v>
      </c>
      <c r="O12" s="285"/>
    </row>
    <row r="13" spans="1:15" ht="14.85" customHeight="1">
      <c r="A13" s="45" t="str">
        <f t="shared" si="2"/>
        <v/>
      </c>
      <c r="B13" s="34" t="str" cm="1">
        <f t="array" ref="B13">IFERROR(INDEX(ROSTER!$B$24:$B$150,MATCH(1,INDEX(($B$7=ROSTER!AD$24:AD$150)*(COUNTIFS(B$7:B12,ROSTER!$B$24:$B$150)=0),0,1),0),1),"")</f>
        <v/>
      </c>
      <c r="C13" s="34" t="str">
        <f>IFERROR(INDEX(ROSTER!$C$24:$C$150,MATCH($B13,ROSTER!$B$24:$B$150,0),1),"")</f>
        <v/>
      </c>
      <c r="D13" s="34" t="str">
        <f>IFERROR(INDEX(ROSTER!$AK$23:$AK$134,MATCH($B13,ROSTER!$B$23:$B$150,0),1),"")</f>
        <v/>
      </c>
      <c r="E13" s="34" t="str">
        <f>IFERROR(INDEX(ROSTER!$AL$23:$AL$134,MATCH($B13,ROSTER!$B$23:$B$150,0),1),"")</f>
        <v/>
      </c>
      <c r="F13" s="45"/>
      <c r="G13" s="29"/>
      <c r="H13" s="45" t="str">
        <f t="shared" si="3"/>
        <v/>
      </c>
      <c r="I13" s="34" t="str" cm="1">
        <f t="array" ref="I13">IFERROR(INDEX(ROSTER!$B$24:$B$150,MATCH(1,INDEX(($I$7=ROSTER!AD$24:AD$150)*(COUNTIFS(I$7:I12,ROSTER!$B$24:$B$150)=0),0,1),0),1),"")</f>
        <v/>
      </c>
      <c r="J13" s="34" t="str">
        <f>IFERROR(INDEX(ROSTER!$C$24:$C$150,MATCH($I13,ROSTER!$B$24:$B$150,0),1),"")</f>
        <v/>
      </c>
      <c r="K13" s="34" t="str">
        <f>IFERROR(INDEX(ROSTER!$AK$23:$AK$134,MATCH($I13,ROSTER!$B$23:$B$150,0),1),"")</f>
        <v/>
      </c>
      <c r="L13" s="45" t="str">
        <f>IFERROR(INDEX(ROSTER!$AL$23:$AL$134,MATCH($I13,ROSTER!$B$23:$B$150,0),1),"")</f>
        <v/>
      </c>
      <c r="M13" s="45" t="s">
        <v>261</v>
      </c>
      <c r="O13" s="285"/>
    </row>
    <row r="14" spans="1:15" ht="14.85" customHeight="1">
      <c r="A14" s="45" t="str">
        <f t="shared" si="2"/>
        <v/>
      </c>
      <c r="B14" s="34" t="str" cm="1">
        <f t="array" ref="B14">IFERROR(INDEX(ROSTER!$B$24:$B$150,MATCH(1,INDEX(($B$7=ROSTER!AD$24:AD$150)*(COUNTIFS(B$7:B13,ROSTER!$B$24:$B$150)=0),0,1),0),1),"")</f>
        <v/>
      </c>
      <c r="C14" s="34" t="str">
        <f>IFERROR(INDEX(ROSTER!$C$24:$C$150,MATCH($B14,ROSTER!$B$24:$B$150,0),1),"")</f>
        <v/>
      </c>
      <c r="D14" s="34" t="str">
        <f>IFERROR(INDEX(ROSTER!$AK$23:$AK$134,MATCH($B14,ROSTER!$B$23:$B$150,0),1),"")</f>
        <v/>
      </c>
      <c r="E14" s="34" t="str">
        <f>IFERROR(INDEX(ROSTER!$AL$23:$AL$134,MATCH($B14,ROSTER!$B$23:$B$150,0),1),"")</f>
        <v/>
      </c>
      <c r="F14" s="34"/>
      <c r="G14" s="29"/>
      <c r="H14" s="45" t="str">
        <f t="shared" si="3"/>
        <v/>
      </c>
      <c r="I14" s="34" t="str" cm="1">
        <f t="array" ref="I14">IFERROR(INDEX(ROSTER!$B$24:$B$150,MATCH(1,INDEX(($I$7=ROSTER!AD$24:AD$150)*(COUNTIFS(I$7:I13,ROSTER!$B$24:$B$150)=0),0,1),0),1),"")</f>
        <v/>
      </c>
      <c r="J14" s="34" t="str">
        <f>IFERROR(INDEX(ROSTER!$C$24:$C$150,MATCH($I14,ROSTER!$B$24:$B$150,0),1),"")</f>
        <v/>
      </c>
      <c r="K14" s="34" t="str">
        <f>IFERROR(INDEX(ROSTER!$AK$23:$AK$134,MATCH($I14,ROSTER!$B$23:$B$150,0),1),"")</f>
        <v/>
      </c>
      <c r="L14" s="45" t="str">
        <f>IFERROR(INDEX(ROSTER!$AL$23:$AL$134,MATCH($I14,ROSTER!$B$23:$B$150,0),1),"")</f>
        <v/>
      </c>
      <c r="M14" s="45"/>
      <c r="O14" s="31" t="s">
        <v>272</v>
      </c>
    </row>
    <row r="15" spans="1:15" ht="14.85" customHeight="1">
      <c r="A15" s="45" t="str">
        <f t="shared" si="2"/>
        <v/>
      </c>
      <c r="B15" s="34" t="str" cm="1">
        <f t="array" ref="B15">IFERROR(INDEX(ROSTER!$B$24:$B$150,MATCH(1,INDEX(($B$7=ROSTER!AD$24:AD$150)*(COUNTIFS(B$7:B14,ROSTER!$B$24:$B$150)=0),0,1),0),1),"")</f>
        <v/>
      </c>
      <c r="C15" s="34" t="str">
        <f>IFERROR(INDEX(ROSTER!$C$24:$C$150,MATCH($B15,ROSTER!$B$24:$B$150,0),1),"")</f>
        <v/>
      </c>
      <c r="D15" s="34" t="str">
        <f>IFERROR(INDEX(ROSTER!$AK$23:$AK$134,MATCH($B15,ROSTER!$B$23:$B$150,0),1),"")</f>
        <v/>
      </c>
      <c r="E15" s="34" t="str">
        <f>IFERROR(INDEX(ROSTER!$AL$23:$AL$134,MATCH($B15,ROSTER!$B$23:$B$150,0),1),"")</f>
        <v/>
      </c>
      <c r="F15" s="34"/>
      <c r="G15" s="29"/>
      <c r="H15" s="45" t="str">
        <f t="shared" si="3"/>
        <v/>
      </c>
      <c r="I15" s="34" t="str" cm="1">
        <f t="array" ref="I15">IFERROR(INDEX(ROSTER!$B$24:$B$150,MATCH(1,INDEX(($I$7=ROSTER!AD$24:AD$150)*(COUNTIFS(I$7:I14,ROSTER!$B$24:$B$150)=0),0,1),0),1),"")</f>
        <v/>
      </c>
      <c r="J15" s="34" t="str">
        <f>IFERROR(INDEX(ROSTER!$C$24:$C$150,MATCH($I15,ROSTER!$B$24:$B$150,0),1),"")</f>
        <v/>
      </c>
      <c r="K15" s="34" t="str">
        <f>IFERROR(INDEX(ROSTER!$AK$23:$AK$134,MATCH($I15,ROSTER!$B$23:$B$150,0),1),"")</f>
        <v/>
      </c>
      <c r="L15" s="45" t="str">
        <f>IFERROR(INDEX(ROSTER!$AL$23:$AL$134,MATCH($I15,ROSTER!$B$23:$B$150,0),1),"")</f>
        <v/>
      </c>
      <c r="M15" s="45"/>
      <c r="O15" s="31" t="s">
        <v>273</v>
      </c>
    </row>
    <row r="16" spans="1:15" ht="14.85" customHeight="1">
      <c r="A16" s="45" t="str">
        <f t="shared" si="2"/>
        <v/>
      </c>
      <c r="B16" s="34" t="str" cm="1">
        <f t="array" ref="B16">IFERROR(INDEX(ROSTER!$B$24:$B$150,MATCH(1,INDEX(($B$7=ROSTER!AD$24:AD$150)*(COUNTIFS(B$7:B15,ROSTER!$B$24:$B$150)=0),0,1),0),1),"")</f>
        <v/>
      </c>
      <c r="C16" s="34" t="str">
        <f>IFERROR(INDEX(ROSTER!$C$24:$C$150,MATCH($B16,ROSTER!$B$24:$B$150,0),1),"")</f>
        <v/>
      </c>
      <c r="D16" s="34" t="str">
        <f>IFERROR(INDEX(ROSTER!$AK$23:$AK$134,MATCH($B16,ROSTER!$B$23:$B$150,0),1),"")</f>
        <v/>
      </c>
      <c r="E16" s="34" t="str">
        <f>IFERROR(INDEX(ROSTER!$AL$23:$AL$134,MATCH($B16,ROSTER!$B$23:$B$150,0),1),"")</f>
        <v/>
      </c>
      <c r="F16" s="34" t="s">
        <v>261</v>
      </c>
      <c r="G16" s="29"/>
      <c r="H16" s="45" t="str">
        <f t="shared" si="3"/>
        <v/>
      </c>
      <c r="I16" s="34" t="str" cm="1">
        <f t="array" ref="I16">IFERROR(INDEX(ROSTER!$B$24:$B$150,MATCH(1,INDEX(($I$7=ROSTER!AD$24:AD$150)*(COUNTIFS(I$7:I15,ROSTER!$B$24:$B$150)=0),0,1),0),1),"")</f>
        <v/>
      </c>
      <c r="J16" s="34" t="str">
        <f>IFERROR(INDEX(ROSTER!$C$24:$C$150,MATCH($I16,ROSTER!$B$24:$B$150,0),1),"")</f>
        <v/>
      </c>
      <c r="K16" s="34" t="str">
        <f>IFERROR(INDEX(ROSTER!$AK$23:$AK$134,MATCH($I16,ROSTER!$B$23:$B$150,0),1),"")</f>
        <v/>
      </c>
      <c r="L16" s="45" t="str">
        <f>IFERROR(INDEX(ROSTER!$AL$23:$AL$134,MATCH($I16,ROSTER!$B$23:$B$150,0),1),"")</f>
        <v/>
      </c>
      <c r="M16" s="45" t="s">
        <v>285</v>
      </c>
      <c r="O16" s="31"/>
    </row>
    <row r="17" spans="1:15" ht="14.85" customHeight="1">
      <c r="A17" s="45" t="str">
        <f t="shared" si="2"/>
        <v/>
      </c>
      <c r="B17" s="34" t="str" cm="1">
        <f t="array" ref="B17">IFERROR(INDEX(ROSTER!$B$24:$B$150,MATCH(1,INDEX(($B$7=ROSTER!AD$24:AD$150)*(COUNTIFS(B$7:B16,ROSTER!$B$24:$B$150)=0),0,1),0),1),"")</f>
        <v/>
      </c>
      <c r="C17" s="34" t="str">
        <f>IFERROR(INDEX(ROSTER!$C$24:$C$150,MATCH($B17,ROSTER!$B$24:$B$150,0),1),"")</f>
        <v/>
      </c>
      <c r="D17" s="34" t="str">
        <f>IFERROR(INDEX(ROSTER!$AK$23:$AK$134,MATCH($B17,ROSTER!$B$23:$B$150,0),1),"")</f>
        <v/>
      </c>
      <c r="E17" s="34" t="str">
        <f>IFERROR(INDEX(ROSTER!$AL$23:$AL$134,MATCH($B17,ROSTER!$B$23:$B$150,0),1),"")</f>
        <v/>
      </c>
      <c r="F17" s="45" t="s">
        <v>289</v>
      </c>
      <c r="G17" s="29"/>
      <c r="H17" s="45" t="str">
        <f t="shared" si="3"/>
        <v/>
      </c>
      <c r="I17" s="34" t="str" cm="1">
        <f t="array" ref="I17">IFERROR(INDEX(ROSTER!$B$24:$B$150,MATCH(1,INDEX(($I$7=ROSTER!AD$24:AD$150)*(COUNTIFS(I$7:I16,ROSTER!$B$24:$B$150)=0),0,1),0),1),"")</f>
        <v/>
      </c>
      <c r="J17" s="34" t="str">
        <f>IFERROR(INDEX(ROSTER!$C$24:$C$150,MATCH($I17,ROSTER!$B$24:$B$150,0),1),"")</f>
        <v/>
      </c>
      <c r="K17" s="34" t="str">
        <f>IFERROR(INDEX(ROSTER!$AK$23:$AK$134,MATCH($I17,ROSTER!$B$23:$B$150,0),1),"")</f>
        <v/>
      </c>
      <c r="L17" s="45" t="str">
        <f>IFERROR(INDEX(ROSTER!$AL$23:$AL$134,MATCH($I17,ROSTER!$B$23:$B$150,0),1),"")</f>
        <v/>
      </c>
      <c r="M17" s="45" t="s">
        <v>285</v>
      </c>
      <c r="O17" s="31"/>
    </row>
    <row r="18" spans="1:15" ht="14.85" customHeight="1">
      <c r="A18" s="45" t="str">
        <f t="shared" ref="A18:A19" si="4">IF(B18="","",ROW(A11))</f>
        <v/>
      </c>
      <c r="B18" s="34" t="str" cm="1">
        <f t="array" ref="B18">IFERROR(INDEX(ROSTER!$B$24:$B$150,MATCH(1,INDEX(($B$7=ROSTER!AD$24:AD$150)*(COUNTIFS(B$7:B17,ROSTER!$B$24:$B$150)=0),0,1),0),1),"")</f>
        <v/>
      </c>
      <c r="C18" s="34" t="str">
        <f>IFERROR(INDEX(ROSTER!$C$24:$C$150,MATCH($B18,ROSTER!$B$24:$B$150,0),1),"")</f>
        <v/>
      </c>
      <c r="D18" s="34" t="str">
        <f>IFERROR(INDEX(ROSTER!$AK$23:$AK$134,MATCH($B18,ROSTER!$B$23:$B$150,0),1),"")</f>
        <v/>
      </c>
      <c r="E18" s="34" t="str">
        <f>IFERROR(INDEX(ROSTER!$AL$23:$AL$134,MATCH($B18,ROSTER!$B$23:$B$150,0),1),"")</f>
        <v/>
      </c>
      <c r="F18" s="45" t="s">
        <v>289</v>
      </c>
      <c r="G18" s="29"/>
      <c r="H18" s="45" t="str">
        <f t="shared" ref="H18:H21" si="5">IF(I18="","",ROW(A11))</f>
        <v/>
      </c>
      <c r="I18" s="34" t="str" cm="1">
        <f t="array" ref="I18">IFERROR(INDEX(ROSTER!$B$24:$B$150,MATCH(1,INDEX(($I$7=ROSTER!AD$24:AD$150)*(COUNTIFS(I$7:I17,ROSTER!$B$24:$B$150)=0),0,1),0),1),"")</f>
        <v/>
      </c>
      <c r="J18" s="34" t="str">
        <f>IFERROR(INDEX(ROSTER!$C$24:$C$150,MATCH($I18,ROSTER!$B$24:$B$150,0),1),"")</f>
        <v/>
      </c>
      <c r="K18" s="34" t="str">
        <f>IFERROR(INDEX(ROSTER!$AK$23:$AK$134,MATCH($I18,ROSTER!$B$23:$B$150,0),1),"")</f>
        <v/>
      </c>
      <c r="L18" s="45" t="str">
        <f>IFERROR(INDEX(ROSTER!$AL$23:$AL$134,MATCH($I18,ROSTER!$B$23:$B$150,0),1),"")</f>
        <v/>
      </c>
      <c r="O18" s="31"/>
    </row>
    <row r="19" spans="1:15" ht="14.85" customHeight="1">
      <c r="A19" s="45" t="str">
        <f t="shared" si="4"/>
        <v/>
      </c>
      <c r="B19" s="34" t="str" cm="1">
        <f t="array" ref="B19">IFERROR(INDEX(ROSTER!$B$24:$B$150,MATCH(1,INDEX(($B$7=ROSTER!AD$24:AD$150)*(COUNTIFS(B$7:B18,ROSTER!$B$24:$B$150)=0),0,1),0),1),"")</f>
        <v/>
      </c>
      <c r="C19" s="34" t="str">
        <f>IFERROR(INDEX(ROSTER!$C$24:$C$150,MATCH($B19,ROSTER!$B$24:$B$150,0),1),"")</f>
        <v/>
      </c>
      <c r="D19" s="34" t="str">
        <f>IFERROR(INDEX(ROSTER!$AK$23:$AK$134,MATCH($B19,ROSTER!$B$23:$B$150,0),1),"")</f>
        <v/>
      </c>
      <c r="E19" s="34" t="str">
        <f>IFERROR(INDEX(ROSTER!$AL$23:$AL$134,MATCH($B19,ROSTER!$B$23:$B$150,0),1),"")</f>
        <v/>
      </c>
      <c r="F19" s="34"/>
      <c r="G19" s="29"/>
      <c r="H19" s="45" t="str">
        <f t="shared" si="5"/>
        <v/>
      </c>
      <c r="I19" s="34" t="str" cm="1">
        <f t="array" ref="I19">IFERROR(INDEX(ROSTER!$B$24:$B$150,MATCH(1,INDEX(($I$7=ROSTER!AD$24:AD$150)*(COUNTIFS(I$7:I18,ROSTER!$B$24:$B$150)=0),0,1),0),1),"")</f>
        <v/>
      </c>
      <c r="J19" s="34" t="str">
        <f>IFERROR(INDEX(ROSTER!$C$24:$C$150,MATCH($I19,ROSTER!$B$24:$B$150,0),1),"")</f>
        <v/>
      </c>
      <c r="K19" s="34" t="str">
        <f>IFERROR(INDEX(ROSTER!$AK$23:$AK$134,MATCH($I19,ROSTER!$B$23:$B$150,0),1),"")</f>
        <v/>
      </c>
      <c r="L19" s="45" t="str">
        <f>IFERROR(INDEX(ROSTER!$AL$23:$AL$134,MATCH($I19,ROSTER!$B$23:$B$150,0),1),"")</f>
        <v/>
      </c>
      <c r="O19" s="31"/>
    </row>
    <row r="20" spans="1:15" ht="14.85" customHeight="1">
      <c r="A20" s="45"/>
      <c r="B20" s="660" t="str">
        <f>$B$3&amp;"-AVI"</f>
        <v>HL8082-AVI</v>
      </c>
      <c r="C20" s="661"/>
      <c r="D20" s="34" t="str">
        <f>IFERROR(INDEX(ROSTER!$AK$23:$AK$134,MATCH($B20,ROSTER!$B$23:$B$150,0),1),"")</f>
        <v/>
      </c>
      <c r="E20" s="45" t="str">
        <f>IFERROR(INDEX(ROSTER!$AL$23:$AL$134,MATCH($B20,ROSTER!$B$23:$B$150,0),1),"")</f>
        <v/>
      </c>
      <c r="F20" s="45"/>
      <c r="G20" s="29"/>
      <c r="H20" s="45" t="str">
        <f t="shared" si="5"/>
        <v/>
      </c>
      <c r="I20" s="34" t="str" cm="1">
        <f t="array" ref="I20">IFERROR(INDEX(ROSTER!$B$24:$B$150,MATCH(1,INDEX(($I$7=ROSTER!AD$24:AD$150)*(COUNTIFS(I$7:I19,ROSTER!$B$24:$B$150)=0),0,1),0),1),"")</f>
        <v/>
      </c>
      <c r="J20" s="34" t="str">
        <f>IFERROR(INDEX(ROSTER!$C$24:$C$150,MATCH($I20,ROSTER!$B$24:$B$150,0),1),"")</f>
        <v/>
      </c>
      <c r="K20" s="34" t="str">
        <f>IFERROR(INDEX(ROSTER!$AK$23:$AK$134,MATCH($I20,ROSTER!$B$23:$B$150,0),1),"")</f>
        <v/>
      </c>
      <c r="L20" s="45" t="str">
        <f>IFERROR(INDEX(ROSTER!$AL$23:$AL$134,MATCH($I20,ROSTER!$B$23:$B$150,0),1),"")</f>
        <v/>
      </c>
      <c r="M20" s="45"/>
      <c r="O20" s="31"/>
    </row>
    <row r="21" spans="1:15" ht="14.85" customHeight="1">
      <c r="A21" s="45" t="str">
        <f>IF(B21="","",ROW(A1))</f>
        <v/>
      </c>
      <c r="B21" s="34" t="str" cm="1">
        <f t="array" ref="B21">IFERROR(INDEX(ROSTER!$B$24:$B$150,MATCH(1,INDEX(($B$20=ROSTER!AD$24:AD$150)*(COUNTIFS(B$7:B20,ROSTER!$B$24:$B$150)=0),0,1),0),1),"")</f>
        <v/>
      </c>
      <c r="C21" s="34" t="str">
        <f>IFERROR(INDEX(ROSTER!$C$24:$C$150,MATCH($B21,ROSTER!$B$24:$B$150,0),1),"")</f>
        <v/>
      </c>
      <c r="D21" s="34" t="str">
        <f>IFERROR(INDEX(ROSTER!$AK$23:$AK$134,MATCH($B21,ROSTER!$B$23:$B$150,0),1),"")</f>
        <v/>
      </c>
      <c r="E21" s="45" t="str">
        <f>IFERROR(INDEX(ROSTER!$AL$23:$AL$134,MATCH($B21,ROSTER!$B$23:$B$150,0),1),"")</f>
        <v/>
      </c>
      <c r="F21" s="34" t="s">
        <v>270</v>
      </c>
      <c r="G21" s="29"/>
      <c r="H21" s="45" t="str">
        <f t="shared" si="5"/>
        <v/>
      </c>
      <c r="I21" s="34" t="str" cm="1">
        <f t="array" ref="I21">IFERROR(INDEX(ROSTER!$B$24:$B$150,MATCH(1,INDEX(($I$7=ROSTER!AD$24:AD$150)*(COUNTIFS(I$7:I20,ROSTER!$B$24:$B$150)=0),0,1),0),1),"")</f>
        <v/>
      </c>
      <c r="J21" s="34" t="str">
        <f>IFERROR(INDEX(ROSTER!$C$24:$C$150,MATCH($I21,ROSTER!$B$24:$B$150,0),1),"")</f>
        <v/>
      </c>
      <c r="K21" s="34" t="str">
        <f>IFERROR(INDEX(ROSTER!$AK$23:$AK$134,MATCH($I21,ROSTER!$B$23:$B$150,0),1),"")</f>
        <v/>
      </c>
      <c r="L21" s="45" t="str">
        <f>IFERROR(INDEX(ROSTER!$AL$23:$AL$134,MATCH($I21,ROSTER!$B$23:$B$150,0),1),"")</f>
        <v/>
      </c>
      <c r="M21" s="34"/>
      <c r="O21" s="31"/>
    </row>
    <row r="22" spans="1:15" ht="14.85" customHeight="1">
      <c r="A22" s="45" t="str">
        <f>IF(B22="","",ROW(A2))</f>
        <v/>
      </c>
      <c r="B22" s="34" t="str" cm="1">
        <f t="array" ref="B22">IFERROR(INDEX(ROSTER!$B$24:$B$150,MATCH(1,INDEX(($B$20=ROSTER!AD$24:AD$150)*(COUNTIFS(B$7:B21,ROSTER!$B$24:$B$150)=0),0,1),0),1),"")</f>
        <v/>
      </c>
      <c r="C22" s="34" t="str">
        <f>IFERROR(INDEX(ROSTER!$C$24:$C$150,MATCH($B22,ROSTER!$B$24:$B$150,0),1),"")</f>
        <v/>
      </c>
      <c r="D22" s="34" t="str">
        <f>IFERROR(INDEX(ROSTER!$AK$23:$AK$134,MATCH($B22,ROSTER!$B$23:$B$150,0),1),"")</f>
        <v/>
      </c>
      <c r="E22" s="45" t="str">
        <f>IFERROR(INDEX(ROSTER!$AL$23:$AL$134,MATCH($B22,ROSTER!$B$23:$B$150,0),1),"")</f>
        <v/>
      </c>
      <c r="F22" s="34" t="s">
        <v>261</v>
      </c>
      <c r="G22" s="29"/>
      <c r="H22" s="45"/>
      <c r="I22" s="34"/>
      <c r="J22" s="34"/>
      <c r="K22" s="34"/>
      <c r="L22" s="45"/>
      <c r="M22" s="45"/>
      <c r="O22" s="31"/>
    </row>
    <row r="23" spans="1:15" ht="14.85" customHeight="1">
      <c r="A23" s="45" t="str">
        <f>IF(B23="","",ROW(A3))</f>
        <v/>
      </c>
      <c r="B23" s="34" t="str" cm="1">
        <f t="array" ref="B23">IFERROR(INDEX(ROSTER!$B$24:$B$150,MATCH(1,INDEX(($B$20=ROSTER!AD$24:AD$150)*(COUNTIFS(B$7:B22,ROSTER!$B$24:$B$150)=0),0,1),0),1),"")</f>
        <v/>
      </c>
      <c r="C23" s="34" t="str">
        <f>IFERROR(INDEX(ROSTER!$C$24:$C$150,MATCH($B23,ROSTER!$B$24:$B$150,0),1),"")</f>
        <v/>
      </c>
      <c r="D23" s="34" t="str">
        <f>IFERROR(INDEX(ROSTER!$AK$23:$AK$134,MATCH($B23,ROSTER!$B$23:$B$150,0),1),"")</f>
        <v/>
      </c>
      <c r="E23" s="45" t="str">
        <f>IFERROR(INDEX(ROSTER!$AL$23:$AL$134,MATCH($B23,ROSTER!$B$23:$B$150,0),1),"")</f>
        <v/>
      </c>
      <c r="F23" s="45" t="s">
        <v>289</v>
      </c>
      <c r="G23" s="29"/>
      <c r="H23" s="45"/>
      <c r="I23" s="34"/>
      <c r="J23" s="34"/>
      <c r="K23" s="34"/>
      <c r="L23" s="45"/>
      <c r="M23" s="45"/>
      <c r="O23" s="31"/>
    </row>
    <row r="24" spans="1:15" ht="14.85" customHeight="1">
      <c r="A24" s="45" t="str">
        <f t="shared" ref="A24:A26" si="6">IF(B24="","",ROW(A4))</f>
        <v/>
      </c>
      <c r="B24" s="34" t="str" cm="1">
        <f t="array" ref="B24">IFERROR(INDEX(ROSTER!$B$24:$B$150,MATCH(1,INDEX(($B$20=ROSTER!AD$24:AD$150)*(COUNTIFS(B$7:B23,ROSTER!$B$24:$B$150)=0),0,1),0),1),"")</f>
        <v/>
      </c>
      <c r="C24" s="34" t="str">
        <f>IFERROR(INDEX(ROSTER!$C$24:$C$150,MATCH($B24,ROSTER!$B$24:$B$150,0),1),"")</f>
        <v/>
      </c>
      <c r="D24" s="34" t="str">
        <f>IFERROR(INDEX(ROSTER!$AK$23:$AK$134,MATCH($B24,ROSTER!$B$23:$B$150,0),1),"")</f>
        <v/>
      </c>
      <c r="E24" s="45" t="str">
        <f>IFERROR(INDEX(ROSTER!$AL$23:$AL$134,MATCH($B24,ROSTER!$B$23:$B$150,0),1),"")</f>
        <v/>
      </c>
      <c r="F24" s="45"/>
      <c r="G24" s="29"/>
      <c r="H24" s="45"/>
      <c r="I24" s="34"/>
      <c r="J24" s="34"/>
      <c r="K24" s="34"/>
      <c r="L24" s="45"/>
      <c r="M24" s="45"/>
      <c r="O24" s="31" t="s">
        <v>259</v>
      </c>
    </row>
    <row r="25" spans="1:15" ht="14.85" customHeight="1">
      <c r="A25" s="45" t="str">
        <f t="shared" si="6"/>
        <v/>
      </c>
      <c r="B25" s="34" t="str" cm="1">
        <f t="array" ref="B25">IFERROR(INDEX(ROSTER!$B$24:$B$150,MATCH(1,INDEX(($B$20=ROSTER!AD$24:AD$150)*(COUNTIFS(B$7:B24,ROSTER!$B$24:$B$150)=0),0,1),0),1),"")</f>
        <v/>
      </c>
      <c r="C25" s="34" t="str">
        <f>IFERROR(INDEX(ROSTER!$C$24:$C$150,MATCH($B25,ROSTER!$B$24:$B$150,0),1),"")</f>
        <v/>
      </c>
      <c r="D25" s="34" t="str">
        <f>IFERROR(INDEX(ROSTER!$AK$23:$AK$134,MATCH($B25,ROSTER!$B$23:$B$150,0),1),"")</f>
        <v/>
      </c>
      <c r="E25" s="45" t="str">
        <f>IFERROR(INDEX(ROSTER!$AL$23:$AL$134,MATCH($B25,ROSTER!$B$23:$B$150,0),1),"")</f>
        <v/>
      </c>
      <c r="F25" s="45"/>
      <c r="G25" s="29"/>
      <c r="H25" s="45"/>
      <c r="I25" s="34"/>
      <c r="J25" s="34"/>
      <c r="K25" s="34"/>
      <c r="L25" s="45"/>
      <c r="M25" s="45"/>
      <c r="O25" s="31"/>
    </row>
    <row r="26" spans="1:15" ht="14.85" customHeight="1">
      <c r="A26" s="45" t="str">
        <f t="shared" si="6"/>
        <v/>
      </c>
      <c r="B26" s="34" t="str" cm="1">
        <f t="array" ref="B26">IFERROR(INDEX(ROSTER!$B$24:$B$150,MATCH(1,INDEX(($B$20=ROSTER!AD$24:AD$150)*(COUNTIFS(B$7:B25,ROSTER!$B$24:$B$150)=0),0,1),0),1),"")</f>
        <v/>
      </c>
      <c r="C26" s="34" t="str">
        <f>IFERROR(INDEX(ROSTER!$C$24:$C$150,MATCH($B26,ROSTER!$B$24:$B$150,0),1),"")</f>
        <v/>
      </c>
      <c r="D26" s="34" t="str">
        <f>IFERROR(INDEX(ROSTER!$AK$23:$AK$134,MATCH($B26,ROSTER!$B$23:$B$150,0),1),"")</f>
        <v/>
      </c>
      <c r="E26" s="45" t="str">
        <f>IFERROR(INDEX(ROSTER!$AL$23:$AL$134,MATCH($B26,ROSTER!$B$23:$B$150,0),1),"")</f>
        <v/>
      </c>
      <c r="F26" s="45"/>
      <c r="G26" s="29"/>
      <c r="H26" s="45"/>
      <c r="I26" s="34"/>
      <c r="J26" s="34"/>
      <c r="K26" s="34"/>
      <c r="L26" s="45"/>
      <c r="M26" s="45"/>
      <c r="O26" s="31"/>
    </row>
    <row r="27" spans="1:15" ht="14.85" customHeight="1">
      <c r="A27" s="45" t="str">
        <f>IF(B27="","",ROW(#REF!))</f>
        <v/>
      </c>
      <c r="B27" s="34" t="str" cm="1">
        <f t="array" ref="B27">IFERROR(INDEX(ROSTER!$B$24:$B$150,MATCH(1,INDEX(($B$7=ROSTER!AD$24:AD$150)*(COUNTIFS(B$7:B26,ROSTER!$B$24:$B$150)=0),0,1),0),1),"")</f>
        <v/>
      </c>
      <c r="C27" s="34"/>
      <c r="D27" s="34" t="str">
        <f>IFERROR(INDEX(ROSTER!$AK$23:$AK$134,MATCH($B27,ROSTER!$B$23:$B$150,0),1),"")</f>
        <v/>
      </c>
      <c r="E27" s="45" t="str">
        <f>IFERROR(INDEX(ROSTER!$AL$23:$AL$134,MATCH($B27,ROSTER!$B$23:$B$150,0),1),"")</f>
        <v/>
      </c>
      <c r="F27" s="45"/>
      <c r="G27" s="29"/>
      <c r="H27" s="45"/>
      <c r="I27" s="34"/>
      <c r="J27" s="34"/>
      <c r="K27" s="34"/>
      <c r="L27" s="45"/>
      <c r="M27" s="45"/>
      <c r="O27" s="31" t="s">
        <v>280</v>
      </c>
    </row>
    <row r="28" spans="1:15" ht="14.85" customHeight="1">
      <c r="A28" s="45" t="str">
        <f>IF(B28="","",ROW(#REF!))</f>
        <v/>
      </c>
      <c r="B28" s="34" t="str" cm="1">
        <f t="array" ref="B28">IFERROR(INDEX(ROSTER!$B$24:$B$150,MATCH(1,INDEX(($B$7=ROSTER!AD$24:AD$150)*(COUNTIFS(B$7:B27,ROSTER!$B$24:$B$150)=0),0,1),0),1),"")</f>
        <v/>
      </c>
      <c r="C28" s="34"/>
      <c r="D28" s="34" t="str">
        <f>IFERROR(INDEX(ROSTER!$AK$23:$AK$134,MATCH($B28,ROSTER!$B$23:$B$150,0),1),"")</f>
        <v/>
      </c>
      <c r="E28" s="45" t="str">
        <f>IFERROR(INDEX(ROSTER!$AL$23:$AL$134,MATCH($B28,ROSTER!$B$23:$B$150,0),1),"")</f>
        <v/>
      </c>
      <c r="F28" s="45"/>
      <c r="G28" s="29"/>
      <c r="H28" s="45"/>
      <c r="I28" s="34"/>
      <c r="J28" s="34"/>
      <c r="K28" s="34"/>
      <c r="L28" s="45"/>
      <c r="M28" s="45"/>
      <c r="O28" s="31" t="s">
        <v>276</v>
      </c>
    </row>
    <row r="29" spans="1:15" ht="14.85" customHeight="1">
      <c r="A29" s="45" t="str">
        <f>IF(B29="","",ROW(#REF!))</f>
        <v/>
      </c>
      <c r="B29" s="34" t="str" cm="1">
        <f t="array" ref="B29">IFERROR(INDEX(ROSTER!$B$24:$B$150,MATCH(1,INDEX(($B$7=ROSTER!AD$24:AD$150)*(COUNTIFS(B$7:B28,ROSTER!$B$24:$B$150)=0),0,1),0),1),"")</f>
        <v/>
      </c>
      <c r="C29" s="34"/>
      <c r="D29" s="34" t="str">
        <f>IFERROR(INDEX(ROSTER!$AK$23:$AK$134,MATCH($B29,ROSTER!$B$23:$B$150,0),1),"")</f>
        <v/>
      </c>
      <c r="E29" s="45" t="str">
        <f>IFERROR(INDEX(ROSTER!$AL$23:$AL$134,MATCH($B29,ROSTER!$B$23:$B$150,0),1),"")</f>
        <v/>
      </c>
      <c r="F29" s="45"/>
      <c r="G29" s="29"/>
      <c r="H29" s="45"/>
      <c r="I29" s="34"/>
      <c r="J29" s="34"/>
      <c r="K29" s="34"/>
      <c r="L29" s="45"/>
      <c r="M29" s="45"/>
    </row>
    <row r="30" spans="1:15" ht="14.85" customHeight="1">
      <c r="A30" s="45" t="str">
        <f>IF(B30="","",ROW(#REF!))</f>
        <v/>
      </c>
      <c r="B30" s="34" t="str" cm="1">
        <f t="array" ref="B30">IFERROR(INDEX(ROSTER!$B$24:$B$150,MATCH(1,INDEX(($B$7=ROSTER!AD$24:AD$150)*(COUNTIFS(B$7:B29,ROSTER!$B$24:$B$150)=0),0,1),0),1),"")</f>
        <v/>
      </c>
      <c r="C30" s="34"/>
      <c r="D30" s="34" t="str">
        <f>IFERROR(INDEX(ROSTER!$AK$23:$AK$134,MATCH($B30,ROSTER!$B$23:$B$150,0),1),"")</f>
        <v/>
      </c>
      <c r="E30" s="45" t="str">
        <f>IFERROR(INDEX(ROSTER!$AL$23:$AL$134,MATCH($B30,ROSTER!$B$23:$B$150,0),1),"")</f>
        <v/>
      </c>
      <c r="F30" s="45"/>
      <c r="G30" s="29"/>
      <c r="H30" s="45"/>
      <c r="I30" s="34"/>
      <c r="J30" s="34"/>
      <c r="K30" s="34"/>
      <c r="L30" s="45"/>
      <c r="M30" s="45"/>
    </row>
    <row r="31" spans="1:15" ht="14.4">
      <c r="A31" s="45" t="str">
        <f>IF(B31="","",ROW(#REF!))</f>
        <v/>
      </c>
      <c r="B31" s="34" t="str" cm="1">
        <f t="array" ref="B31">IFERROR(INDEX(ROSTER!$B$24:$B$150,MATCH(1,INDEX(($B$7=ROSTER!AD$24:AD$150)*(COUNTIFS(B$7:B30,ROSTER!$B$24:$B$150)=0),0,1),0),1),"")</f>
        <v/>
      </c>
      <c r="C31" s="34"/>
      <c r="D31" s="34" t="str">
        <f>IFERROR(INDEX(ROSTER!$AK$23:$AK$134,MATCH($B31,ROSTER!$B$23:$B$150,0),1),"")</f>
        <v/>
      </c>
      <c r="E31" s="45" t="str">
        <f>IFERROR(INDEX(ROSTER!$AL$23:$AL$134,MATCH($B31,ROSTER!$B$23:$B$150,0),1),"")</f>
        <v/>
      </c>
      <c r="F31" s="45"/>
      <c r="G31" s="29"/>
      <c r="H31" s="45"/>
      <c r="I31" s="34"/>
      <c r="J31" s="34"/>
      <c r="K31" s="34"/>
      <c r="L31" s="45"/>
      <c r="M31" s="34"/>
    </row>
    <row r="32" spans="1:15" ht="14.4">
      <c r="A32" s="45" t="str">
        <f>IF(B32="","",ROW(#REF!))</f>
        <v/>
      </c>
      <c r="B32" s="34" t="str" cm="1">
        <f t="array" ref="B32">IFERROR(INDEX(ROSTER!$B$24:$B$150,MATCH(1,INDEX(($B$7=ROSTER!AD$24:AD$150)*(COUNTIFS(B$7:B31,ROSTER!$B$24:$B$150)=0),0,1),0),1),"")</f>
        <v/>
      </c>
      <c r="C32" s="34"/>
      <c r="D32" s="34" t="str">
        <f>IFERROR(INDEX(ROSTER!$AK$23:$AK$134,MATCH($B32,ROSTER!$B$23:$B$150,0),1),"")</f>
        <v/>
      </c>
      <c r="E32" s="45" t="str">
        <f>IFERROR(INDEX(ROSTER!$AL$23:$AL$134,MATCH($B32,ROSTER!$B$23:$B$150,0),1),"")</f>
        <v/>
      </c>
      <c r="F32" s="45"/>
      <c r="G32" s="29"/>
      <c r="H32" s="45"/>
      <c r="I32" s="34"/>
      <c r="J32" s="34"/>
      <c r="K32" s="34"/>
      <c r="L32" s="45"/>
      <c r="M32" s="45"/>
    </row>
    <row r="33" spans="1:13" ht="14.4">
      <c r="A33" s="45" t="str">
        <f>IF(B33="","",ROW(#REF!))</f>
        <v/>
      </c>
      <c r="B33" s="34" t="str" cm="1">
        <f t="array" ref="B33">IFERROR(INDEX(ROSTER!$B$24:$B$150,MATCH(1,INDEX(($B$7=ROSTER!AD$24:AD$150)*(COUNTIFS(B$7:B32,ROSTER!$B$24:$B$150)=0),0,1),0),1),"")</f>
        <v/>
      </c>
      <c r="C33" s="34"/>
      <c r="D33" s="34" t="str">
        <f>IFERROR(INDEX(ROSTER!$AK$23:$AK$134,MATCH($B33,ROSTER!$B$23:$B$150,0),1),"")</f>
        <v/>
      </c>
      <c r="E33" s="45" t="str">
        <f>IFERROR(INDEX(ROSTER!$AL$23:$AL$134,MATCH($B33,ROSTER!$B$23:$B$150,0),1),"")</f>
        <v/>
      </c>
      <c r="F33" s="45"/>
      <c r="G33" s="29"/>
      <c r="H33" s="45"/>
      <c r="I33" s="34"/>
      <c r="J33" s="34"/>
      <c r="K33" s="34"/>
      <c r="L33" s="45"/>
      <c r="M33" s="45"/>
    </row>
    <row r="34" spans="1:13" ht="14.4">
      <c r="A34" s="45" t="str">
        <f t="shared" ref="A34:A37" si="7">IF(B34="","",ROW(A6))</f>
        <v/>
      </c>
      <c r="B34" s="34" t="str" cm="1">
        <f t="array" ref="B34">IFERROR(INDEX(ROSTER!$B$24:$B$150,MATCH(1,INDEX(($B$20=ROSTER!AD$24:AD$150)*(COUNTIFS(B$7:B33,ROSTER!$B$24:$B$150)=0),0,1),0),1),"")</f>
        <v/>
      </c>
      <c r="C34" s="34" t="str">
        <f>IFERROR(INDEX(ROSTER!$C$24:$C$150,MATCH($B34,ROSTER!$B$24:$B$150,0),1),"")</f>
        <v/>
      </c>
      <c r="D34" s="34" t="str">
        <f>IFERROR(INDEX(ROSTER!$AK$23:$AK$134,MATCH($B34,ROSTER!$B$23:$B$150,0),1),"")</f>
        <v/>
      </c>
      <c r="E34" s="45" t="str">
        <f>IFERROR(INDEX(ROSTER!$AL$23:$AL$134,MATCH($B34,ROSTER!$B$23:$B$150,0),1),"")</f>
        <v/>
      </c>
      <c r="F34" s="45"/>
      <c r="G34" s="29"/>
      <c r="H34" s="45"/>
      <c r="I34" s="34"/>
      <c r="J34" s="34"/>
      <c r="K34" s="34"/>
      <c r="L34" s="45"/>
      <c r="M34" s="45"/>
    </row>
    <row r="35" spans="1:13" ht="14.85" customHeight="1">
      <c r="A35" s="45" t="str">
        <f t="shared" si="7"/>
        <v/>
      </c>
      <c r="B35" s="34" t="str" cm="1">
        <f t="array" ref="B35">IFERROR(INDEX(ROSTER!$B$24:$B$150,MATCH(1,INDEX(($B$20=ROSTER!AD$24:AD$150)*(COUNTIFS(B$7:B34,ROSTER!$B$24:$B$150)=0),0,1),0),1),"")</f>
        <v/>
      </c>
      <c r="C35" s="34" t="str">
        <f>IFERROR(INDEX(ROSTER!$C$24:$C$150,MATCH($B35,ROSTER!$B$24:$B$150,0),1),"")</f>
        <v/>
      </c>
      <c r="D35" s="34" t="str">
        <f>IFERROR(INDEX(ROSTER!$AK$23:$AK$134,MATCH($B35,ROSTER!$B$23:$B$150,0),1),"")</f>
        <v/>
      </c>
      <c r="E35" s="45" t="str">
        <f>IFERROR(INDEX(ROSTER!$AL$23:$AL$134,MATCH($B35,ROSTER!$B$23:$B$150,0),1),"")</f>
        <v/>
      </c>
      <c r="F35" s="45"/>
      <c r="G35" s="29"/>
      <c r="H35" s="45"/>
      <c r="I35" s="34"/>
      <c r="J35" s="34"/>
      <c r="K35" s="34"/>
      <c r="L35" s="45"/>
      <c r="M35" s="45"/>
    </row>
    <row r="36" spans="1:13" ht="14.4">
      <c r="A36" s="45" t="str">
        <f t="shared" si="7"/>
        <v/>
      </c>
      <c r="B36" s="34" t="str" cm="1">
        <f t="array" ref="B36">IFERROR(INDEX(ROSTER!$B$24:$B$150,MATCH(1,INDEX(($B$20=ROSTER!AD$24:AD$150)*(COUNTIFS(B$7:B35,ROSTER!$B$24:$B$150)=0),0,1),0),1),"")</f>
        <v/>
      </c>
      <c r="C36" s="34" t="str">
        <f>IFERROR(INDEX(ROSTER!$C$24:$C$150,MATCH($B36,ROSTER!$B$24:$B$150,0),1),"")</f>
        <v/>
      </c>
      <c r="D36" s="34" t="str">
        <f>IFERROR(INDEX(ROSTER!$AK$23:$AK$134,MATCH($B36,ROSTER!$B$23:$B$150,0),1),"")</f>
        <v/>
      </c>
      <c r="E36" s="45" t="str">
        <f>IFERROR(INDEX(ROSTER!$AL$23:$AL$134,MATCH($B36,ROSTER!$B$23:$B$150,0),1),"")</f>
        <v/>
      </c>
      <c r="F36" s="34"/>
      <c r="G36" s="29"/>
      <c r="H36" s="45"/>
      <c r="I36" s="34"/>
      <c r="J36" s="34"/>
      <c r="K36" s="34"/>
      <c r="L36" s="45"/>
      <c r="M36" s="45"/>
    </row>
    <row r="37" spans="1:13" ht="14.4">
      <c r="A37" s="45" t="str">
        <f t="shared" si="7"/>
        <v/>
      </c>
      <c r="B37" s="34" t="str" cm="1">
        <f t="array" ref="B37">IFERROR(INDEX(ROSTER!$B$24:$B$150,MATCH(1,INDEX(($B$20=ROSTER!AD$24:AD$150)*(COUNTIFS(B$7:B36,ROSTER!$B$24:$B$150)=0),0,1),0),1),"")</f>
        <v/>
      </c>
      <c r="C37" s="34" t="str">
        <f>IFERROR(INDEX(ROSTER!$C$24:$C$150,MATCH($B37,ROSTER!$B$24:$B$150,0),1),"")</f>
        <v/>
      </c>
      <c r="D37" s="34" t="str">
        <f>IFERROR(INDEX(ROSTER!$AK$23:$AK$134,MATCH($B37,ROSTER!$B$23:$B$150,0),1),"")</f>
        <v/>
      </c>
      <c r="E37" s="45" t="str">
        <f>IFERROR(INDEX(ROSTER!$AL$23:$AL$134,MATCH($B37,ROSTER!$B$23:$B$150,0),1),"")</f>
        <v/>
      </c>
      <c r="F37" s="45"/>
      <c r="G37" s="29"/>
      <c r="H37" s="45"/>
      <c r="I37" s="34"/>
      <c r="J37" s="34"/>
      <c r="K37" s="34"/>
      <c r="L37" s="45"/>
      <c r="M37" s="34"/>
    </row>
    <row r="38" spans="1:13" ht="14.85" customHeight="1">
      <c r="A38" s="45" t="str">
        <f t="shared" ref="A38:A42" si="8">IF(B38="","",ROW(A14))</f>
        <v/>
      </c>
      <c r="B38" s="34" t="str" cm="1">
        <f t="array" ref="B38">IFERROR(INDEX(ROSTER!$B$24:$B$150,MATCH(1,INDEX(($B$20=ROSTER!AD$24:AD$150)*(COUNTIFS(B$7:B37,ROSTER!$B$24:$B$150)=0),0,1),0),1),"")</f>
        <v/>
      </c>
      <c r="C38" s="34" t="str">
        <f>IFERROR(INDEX(ROSTER!$C$24:$C$150,MATCH($B38,ROSTER!$B$24:$B$150,0),1),"")</f>
        <v/>
      </c>
      <c r="D38" s="34" t="str">
        <f>IFERROR(INDEX(ROSTER!$AK$23:$AK$134,MATCH($B38,ROSTER!$B$23:$B$150,0),1),"")</f>
        <v/>
      </c>
      <c r="E38" s="45" t="str">
        <f>IFERROR(INDEX(ROSTER!$AL$23:$AL$134,MATCH($B38,ROSTER!$B$23:$B$150,0),1),"")</f>
        <v/>
      </c>
      <c r="F38" s="45"/>
      <c r="G38" s="29"/>
      <c r="H38" s="45"/>
      <c r="I38" s="34"/>
      <c r="J38" s="34"/>
      <c r="K38" s="34"/>
      <c r="L38" s="45"/>
      <c r="M38" s="45"/>
    </row>
    <row r="39" spans="1:13" ht="14.4">
      <c r="A39" s="45" t="str">
        <f t="shared" si="8"/>
        <v/>
      </c>
      <c r="B39" s="34" t="str" cm="1">
        <f t="array" ref="B39">IFERROR(INDEX(ROSTER!$B$24:$B$150,MATCH(1,INDEX(($B$20=ROSTER!AD$24:AD$150)*(COUNTIFS(B$7:B38,ROSTER!$B$24:$B$150)=0),0,1),0),1),"")</f>
        <v/>
      </c>
      <c r="C39" s="34" t="str">
        <f>IFERROR(INDEX(ROSTER!$C$24:$C$150,MATCH($B39,ROSTER!$B$24:$B$150,0),1),"")</f>
        <v/>
      </c>
      <c r="D39" s="34" t="str">
        <f>IFERROR(INDEX(ROSTER!$AK$23:$AK$134,MATCH($B39,ROSTER!$B$23:$B$150,0),1),"")</f>
        <v/>
      </c>
      <c r="E39" s="45" t="str">
        <f>IFERROR(INDEX(ROSTER!$AL$23:$AL$134,MATCH($B39,ROSTER!$B$23:$B$150,0),1),"")</f>
        <v/>
      </c>
      <c r="F39" s="45"/>
      <c r="G39" s="29"/>
      <c r="H39" s="45"/>
      <c r="I39" s="34"/>
      <c r="J39" s="34"/>
      <c r="K39" s="34"/>
      <c r="L39" s="45"/>
      <c r="M39" s="45"/>
    </row>
    <row r="40" spans="1:13" ht="14.4">
      <c r="A40" s="45" t="str">
        <f t="shared" si="8"/>
        <v/>
      </c>
      <c r="B40" s="34" t="str" cm="1">
        <f t="array" ref="B40">IFERROR(INDEX(ROSTER!$B$24:$B$150,MATCH(1,INDEX(($B$20=ROSTER!AD$24:AD$150)*(COUNTIFS(B$7:B39,ROSTER!$B$24:$B$150)=0),0,1),0),1),"")</f>
        <v/>
      </c>
      <c r="C40" s="34" t="str">
        <f>IFERROR(INDEX(ROSTER!$C$24:$C$150,MATCH($B40,ROSTER!$B$24:$B$150,0),1),"")</f>
        <v/>
      </c>
      <c r="D40" s="34" t="str">
        <f>IFERROR(INDEX(ROSTER!$AK$23:$AK$134,MATCH($B40,ROSTER!$B$23:$B$150,0),1),"")</f>
        <v/>
      </c>
      <c r="E40" s="45" t="str">
        <f>IFERROR(INDEX(ROSTER!$AL$23:$AL$134,MATCH($B40,ROSTER!$B$23:$B$150,0),1),"")</f>
        <v/>
      </c>
      <c r="F40" s="45"/>
      <c r="G40" s="29"/>
      <c r="H40" s="45"/>
      <c r="I40" s="34"/>
      <c r="J40" s="34"/>
      <c r="K40" s="34"/>
      <c r="L40" s="45"/>
      <c r="M40" s="45"/>
    </row>
    <row r="41" spans="1:13" ht="14.4">
      <c r="A41" s="45" t="str">
        <f t="shared" si="8"/>
        <v/>
      </c>
      <c r="B41" s="34" t="str" cm="1">
        <f t="array" ref="B41">IFERROR(INDEX(ROSTER!$B$24:$B$150,MATCH(1,INDEX(($B$20=ROSTER!AD$24:AD$150)*(COUNTIFS(B$7:B40,ROSTER!$B$24:$B$150)=0),0,1),0),1),"")</f>
        <v/>
      </c>
      <c r="C41" s="34" t="str">
        <f>IFERROR(INDEX(ROSTER!$C$24:$C$150,MATCH($B41,ROSTER!$B$24:$B$150,0),1),"")</f>
        <v/>
      </c>
      <c r="D41" s="34" t="str">
        <f>IFERROR(INDEX(ROSTER!$AK$23:$AK$134,MATCH($B41,ROSTER!$B$23:$B$150,0),1),"")</f>
        <v/>
      </c>
      <c r="E41" s="45" t="str">
        <f>IFERROR(INDEX(ROSTER!$AL$23:$AL$134,MATCH($B41,ROSTER!$B$23:$B$150,0),1),"")</f>
        <v/>
      </c>
      <c r="F41" s="45"/>
      <c r="G41" s="29"/>
      <c r="H41" s="45"/>
      <c r="I41" s="34"/>
      <c r="J41" s="34"/>
      <c r="K41" s="34"/>
      <c r="L41" s="45"/>
      <c r="M41" s="45"/>
    </row>
    <row r="42" spans="1:13" ht="14.4">
      <c r="A42" s="45" t="str">
        <f t="shared" si="8"/>
        <v/>
      </c>
      <c r="B42" s="34" t="str" cm="1">
        <f t="array" ref="B42">IFERROR(INDEX(ROSTER!$B$24:$B$150,MATCH(1,INDEX(($B$20=ROSTER!AD$24:AD$150)*(COUNTIFS(B$7:B41,ROSTER!$B$24:$B$150)=0),0,1),0),1),"")</f>
        <v/>
      </c>
      <c r="C42" s="34" t="str">
        <f>IFERROR(INDEX(ROSTER!$C$24:$C$150,MATCH($B42,ROSTER!$B$24:$B$150,0),1),"")</f>
        <v/>
      </c>
      <c r="D42" s="34" t="str">
        <f>IFERROR(INDEX(ROSTER!$AK$23:$AK$134,MATCH($B42,ROSTER!$B$23:$B$150,0),1),"")</f>
        <v/>
      </c>
      <c r="E42" s="45" t="str">
        <f>IFERROR(INDEX(ROSTER!$AL$23:$AL$134,MATCH($B42,ROSTER!$B$23:$B$150,0),1),"")</f>
        <v/>
      </c>
      <c r="F42" s="45"/>
      <c r="G42" s="29"/>
      <c r="H42" s="45"/>
      <c r="I42" s="34"/>
      <c r="J42" s="34"/>
      <c r="K42" s="34"/>
      <c r="L42" s="45"/>
      <c r="M42" s="45"/>
    </row>
    <row r="43" spans="1:13" ht="14.4">
      <c r="E43" s="1"/>
      <c r="F43" s="1"/>
      <c r="H43" s="45"/>
      <c r="I43" s="34"/>
      <c r="J43" s="34"/>
      <c r="K43" s="34"/>
      <c r="L43" s="45"/>
      <c r="M43" s="45"/>
    </row>
    <row r="44" spans="1:13" ht="14.4">
      <c r="E44" s="1"/>
      <c r="F44" s="1"/>
    </row>
    <row r="45" spans="1:13" ht="23.25" customHeight="1">
      <c r="E45" s="1"/>
      <c r="F45" s="1"/>
    </row>
    <row r="46" spans="1:13" ht="23.25" customHeight="1">
      <c r="E46" s="1"/>
      <c r="F46" s="1"/>
    </row>
    <row r="47" spans="1:13" ht="23.25" customHeight="1">
      <c r="E47" s="1"/>
      <c r="F47" s="1"/>
    </row>
    <row r="48" spans="1:13" ht="14.4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</row>
    <row r="53" spans="5:7" ht="14.4">
      <c r="E53" s="1"/>
      <c r="F53" s="1"/>
    </row>
    <row r="54" spans="5:7" ht="14.4">
      <c r="E54" s="1"/>
      <c r="F54" s="1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E87" s="1"/>
      <c r="F87" s="1"/>
      <c r="G87" s="35"/>
    </row>
    <row r="88" spans="5:7" ht="14.4">
      <c r="E88" s="1"/>
      <c r="F88" s="1"/>
      <c r="G88" s="35"/>
    </row>
    <row r="89" spans="5:7" ht="14.4">
      <c r="G89" s="35"/>
    </row>
    <row r="90" spans="5:7" ht="14.4">
      <c r="G90" s="35"/>
    </row>
    <row r="91" spans="5:7" ht="14.4">
      <c r="G91" s="35"/>
    </row>
    <row r="92" spans="5:7" ht="14.4">
      <c r="G92" s="35"/>
    </row>
    <row r="93" spans="5:7" ht="14.4">
      <c r="G93" s="36"/>
    </row>
    <row r="94" spans="5:7" ht="14.4">
      <c r="G94" s="36"/>
    </row>
    <row r="95" spans="5:7" ht="14.4">
      <c r="G95" s="36"/>
    </row>
    <row r="96" spans="5:7" ht="14.4">
      <c r="G96" s="36"/>
    </row>
    <row r="97" spans="7:7" ht="14.4">
      <c r="G97" s="36"/>
    </row>
  </sheetData>
  <protectedRanges>
    <protectedRange sqref="M7 F7" name="Range1_2_2"/>
    <protectedRange sqref="B7" name="Range1_2_2_1_1"/>
    <protectedRange sqref="I7" name="Range1_2_1_1_2"/>
  </protectedRanges>
  <mergeCells count="7">
    <mergeCell ref="B20:C20"/>
    <mergeCell ref="A1:E1"/>
    <mergeCell ref="F1:H1"/>
    <mergeCell ref="A2:M2"/>
    <mergeCell ref="E3:F3"/>
    <mergeCell ref="B7:C7"/>
    <mergeCell ref="I7:J7"/>
  </mergeCells>
  <pageMargins left="0.7" right="0.7" top="0.75" bottom="0.75" header="0.3" footer="0.3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0">
    <tabColor rgb="FFFFFF00"/>
  </sheetPr>
  <dimension ref="A1:O98"/>
  <sheetViews>
    <sheetView zoomScale="52" zoomScaleNormal="90" workbookViewId="0">
      <selection sqref="A1:E1"/>
    </sheetView>
  </sheetViews>
  <sheetFormatPr defaultColWidth="9" defaultRowHeight="23.25" customHeight="1"/>
  <cols>
    <col min="1" max="1" width="5.33203125" style="1" customWidth="1"/>
    <col min="2" max="2" width="26.44140625" style="1" customWidth="1"/>
    <col min="3" max="3" width="22.44140625" style="1" customWidth="1"/>
    <col min="4" max="4" width="19" style="1" customWidth="1"/>
    <col min="5" max="5" width="23" style="2" customWidth="1"/>
    <col min="6" max="6" width="19.5546875" style="2" customWidth="1"/>
    <col min="7" max="7" width="1" style="1" customWidth="1"/>
    <col min="8" max="8" width="4.44140625" style="1" customWidth="1"/>
    <col min="9" max="9" width="24.33203125" style="1" customWidth="1"/>
    <col min="10" max="10" width="23.6640625" style="1" customWidth="1"/>
    <col min="11" max="11" width="17.5546875" style="1" customWidth="1"/>
    <col min="12" max="12" width="17" style="1" customWidth="1"/>
    <col min="13" max="13" width="19.5546875" style="1" customWidth="1"/>
    <col min="14" max="14" width="17.4414062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tr">
        <f>LEFT(VLOOKUP("A*",ROSTER!AD24:AD70,1,0),4)</f>
        <v>AMOS</v>
      </c>
      <c r="C3" s="7"/>
      <c r="D3" s="8"/>
      <c r="E3" s="666">
        <f>ROSTER!AD24</f>
        <v>46169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str">
        <f>INDEX(ROSTER!$B$25:$B$150,MATCH("*FM*",ROSTER!AD$25:AD$227,0),1)</f>
        <v>Hà Quang Vinh</v>
      </c>
      <c r="D4" s="14" t="s">
        <v>258</v>
      </c>
      <c r="E4" s="15" t="str">
        <f>INDEX(ROSTER!$AL$25:$AL$211,MATCH(C4,ROSTER!$B$25:$B$150,0),1)</f>
        <v>0904298289</v>
      </c>
      <c r="F4" s="357" t="s">
        <v>259</v>
      </c>
      <c r="G4" s="16"/>
      <c r="H4" s="17"/>
      <c r="I4" s="18" t="s">
        <v>260</v>
      </c>
      <c r="J4" s="19" t="str">
        <f>INDEX(ROSTER!$B$25:$B$150,MATCH("*TE*",ROSTER!AD$25:AD$227,0),1)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5.6">
      <c r="A5" s="11"/>
      <c r="B5" s="18" t="s">
        <v>262</v>
      </c>
      <c r="C5" s="13" t="str">
        <f>INDEX(ROSTER!$B$25:$B$150,MATCH("*QC*",ROSTER!AD$25:AD$227,0),1)</f>
        <v>Trần Phương</v>
      </c>
      <c r="D5" s="20" t="s">
        <v>258</v>
      </c>
      <c r="E5" s="15">
        <f>INDEX(ROSTER!$AL$25:$AL$211,MATCH(C5,ROSTER!$B$25:$B$150,0),1)</f>
        <v>84986222241</v>
      </c>
      <c r="F5" s="21"/>
      <c r="G5" s="16"/>
      <c r="H5" s="17"/>
      <c r="I5" s="18" t="s">
        <v>263</v>
      </c>
      <c r="J5" s="19" t="e">
        <f>INDEX(ROSTER!$B$25:$B$150,MATCH("*PPC*",ROSTER!AD$25:AD$227,0),1)</f>
        <v>#N/A</v>
      </c>
      <c r="K5" s="20" t="s">
        <v>258</v>
      </c>
      <c r="L5" s="34" t="e">
        <f>INDEX(ROSTER!$AL$25:$AL$211,MATCH(J5,ROSTER!$B$25:$B$150,0),1)</f>
        <v>#N/A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$B$3&amp;"-ALL"</f>
        <v>AMOS-ALL</v>
      </c>
      <c r="C7" s="661"/>
      <c r="D7" s="27"/>
      <c r="E7" s="27"/>
      <c r="F7" s="28"/>
      <c r="G7" s="29"/>
      <c r="H7" s="26"/>
      <c r="I7" s="660" t="str">
        <f>$B$3&amp;"-ALL@16H"</f>
        <v>AMOS-ALL@16H</v>
      </c>
      <c r="J7" s="661"/>
      <c r="K7" s="30"/>
      <c r="L7" s="30"/>
      <c r="M7" s="28"/>
      <c r="O7" s="43" t="s">
        <v>261</v>
      </c>
    </row>
    <row r="8" spans="1:15" ht="15.6">
      <c r="A8" s="422" t="str">
        <f>IF(B8="","",ROW(A1))</f>
        <v/>
      </c>
      <c r="B8" s="423" t="str" cm="1">
        <f t="array" ref="B8">IFERROR(INDEX(ROSTER!$B$24:$B$150,MATCH(1,INDEX(($B$7=ROSTER!AD$24:AD$150)*(COUNTIFS(B$7:B7,ROSTER!$B$24:$B$150)=0),0,1),0),1),"")</f>
        <v/>
      </c>
      <c r="C8" s="423" t="str">
        <f>IFERROR(INDEX(ROSTER!$C$24:$C$150,MATCH($B8,ROSTER!$B$24:$B$150,0),1),"")</f>
        <v/>
      </c>
      <c r="D8" s="423" t="str">
        <f>IFERROR(INDEX(ROSTER!$AK$23:$AK$134,MATCH($B8,ROSTER!$B$23:$B$150,0),1),"")</f>
        <v/>
      </c>
      <c r="E8" s="423" t="str">
        <f>IFERROR(INDEX(ROSTER!$AL$23:$AL$134,MATCH($B8,ROSTER!$B$23:$B$150,0),1),"")</f>
        <v/>
      </c>
      <c r="F8" s="423" t="s">
        <v>270</v>
      </c>
      <c r="G8" s="424"/>
      <c r="H8" s="422" t="str">
        <f>IF(I8="","",ROW(A1))</f>
        <v/>
      </c>
      <c r="I8" s="423" t="str" cm="1">
        <f t="array" ref="I8">IFERROR(INDEX(ROSTER!$B$24:$B$150,MATCH(1,INDEX(($I$7=ROSTER!AD$24:AD$150)*(COUNTIFS(I$7:I7,ROSTER!$B$24:$B$150)=0),0,1),0),1),"")</f>
        <v/>
      </c>
      <c r="J8" s="423" t="str">
        <f>IFERROR(INDEX(ROSTER!$C$24:$C$150,MATCH($I8,ROSTER!$B$24:$B$150,0),1),"")</f>
        <v/>
      </c>
      <c r="K8" s="423" t="str">
        <f>IFERROR(INDEX(ROSTER!$AK$23:$AK$134,MATCH($I8,ROSTER!$B$23:$B$150,0),1),"")</f>
        <v/>
      </c>
      <c r="L8" s="423" t="str">
        <f>IFERROR(INDEX(ROSTER!$AL$23:$AL$134,MATCH($I8,ROSTER!$B$23:$B$150,0),1),"")</f>
        <v/>
      </c>
      <c r="M8" s="422"/>
      <c r="O8" s="31" t="s">
        <v>270</v>
      </c>
    </row>
    <row r="9" spans="1:15" ht="14.85" customHeight="1">
      <c r="A9" s="422" t="str">
        <f t="shared" ref="A9:A10" si="0">IF(B9="","",ROW(A2))</f>
        <v/>
      </c>
      <c r="B9" s="423" t="str" cm="1">
        <f t="array" ref="B9">IFERROR(INDEX(ROSTER!$B$24:$B$150,MATCH(1,INDEX(($B$7=ROSTER!AD$24:AD$150)*(COUNTIFS(B$7:B8,ROSTER!$B$24:$B$150)=0),0,1),0),1),"")</f>
        <v/>
      </c>
      <c r="C9" s="423" t="str">
        <f>IFERROR(INDEX(ROSTER!$C$24:$C$150,MATCH($B9,ROSTER!$B$24:$B$150,0),1),"")</f>
        <v/>
      </c>
      <c r="D9" s="423" t="str">
        <f>IFERROR(INDEX(ROSTER!$AK$23:$AK$134,MATCH($B9,ROSTER!$B$23:$B$150,0),1),"")</f>
        <v/>
      </c>
      <c r="E9" s="423" t="str">
        <f>IFERROR(INDEX(ROSTER!$AL$23:$AL$134,MATCH($B9,ROSTER!$B$23:$B$150,0),1),"")</f>
        <v/>
      </c>
      <c r="F9" s="423"/>
      <c r="G9" s="424"/>
      <c r="H9" s="422" t="str">
        <f t="shared" ref="H9:H10" si="1">IF(I9="","",ROW(A2))</f>
        <v/>
      </c>
      <c r="I9" s="423" t="str" cm="1">
        <f t="array" ref="I9">IFERROR(INDEX(ROSTER!$B$24:$B$150,MATCH(1,INDEX(($I$7=ROSTER!AD$24:AD$150)*(COUNTIFS(I$7:I8,ROSTER!$B$24:$B$150)=0),0,1),0),1),"")</f>
        <v/>
      </c>
      <c r="J9" s="423" t="str">
        <f>IFERROR(INDEX(ROSTER!$C$24:$C$150,MATCH($I9,ROSTER!$B$24:$B$150,0),1),"")</f>
        <v/>
      </c>
      <c r="K9" s="423" t="str">
        <f>IFERROR(INDEX(ROSTER!$AK$23:$AK$134,MATCH($I9,ROSTER!$B$23:$B$150,0),1),"")</f>
        <v/>
      </c>
      <c r="L9" s="423" t="str">
        <f>IFERROR(INDEX(ROSTER!$AL$23:$AL$134,MATCH($I9,ROSTER!$B$23:$B$150,0),1),"")</f>
        <v/>
      </c>
      <c r="M9" s="422" t="s">
        <v>270</v>
      </c>
      <c r="O9" s="31" t="s">
        <v>271</v>
      </c>
    </row>
    <row r="10" spans="1:15" ht="14.85" customHeight="1">
      <c r="A10" s="422" t="str">
        <f t="shared" si="0"/>
        <v/>
      </c>
      <c r="B10" s="423" t="str" cm="1">
        <f t="array" ref="B10">IFERROR(INDEX(ROSTER!$B$24:$B$150,MATCH(1,INDEX(($B$7=ROSTER!AD$24:AD$150)*(COUNTIFS(B$7:B9,ROSTER!$B$24:$B$150)=0),0,1),0),1),"")</f>
        <v/>
      </c>
      <c r="C10" s="423" t="str">
        <f>IFERROR(INDEX(ROSTER!$C$24:$C$150,MATCH($B10,ROSTER!$B$24:$B$150,0),1),"")</f>
        <v/>
      </c>
      <c r="D10" s="423" t="str">
        <f>IFERROR(INDEX(ROSTER!$AK$23:$AK$134,MATCH($B10,ROSTER!$B$23:$B$150,0),1),"")</f>
        <v/>
      </c>
      <c r="E10" s="423" t="str">
        <f>IFERROR(INDEX(ROSTER!$AL$23:$AL$134,MATCH($B10,ROSTER!$B$23:$B$150,0),1),"")</f>
        <v/>
      </c>
      <c r="F10" s="425"/>
      <c r="G10" s="424"/>
      <c r="H10" s="422" t="str">
        <f t="shared" si="1"/>
        <v/>
      </c>
      <c r="I10" s="423" t="str" cm="1">
        <f t="array" ref="I10">IFERROR(INDEX(ROSTER!$B$24:$B$150,MATCH(1,INDEX(($I$7=ROSTER!AD$24:AD$150)*(COUNTIFS(I$7:I9,ROSTER!$B$24:$B$150)=0),0,1),0),1),"")</f>
        <v/>
      </c>
      <c r="J10" s="423" t="str">
        <f>IFERROR(INDEX(ROSTER!$C$24:$C$150,MATCH($I10,ROSTER!$B$24:$B$150,0),1),"")</f>
        <v/>
      </c>
      <c r="K10" s="423" t="str">
        <f>IFERROR(INDEX(ROSTER!$AK$23:$AK$134,MATCH($I10,ROSTER!$B$23:$B$150,0),1),"")</f>
        <v/>
      </c>
      <c r="L10" s="423" t="str">
        <f>IFERROR(INDEX(ROSTER!$AL$23:$AL$134,MATCH($I10,ROSTER!$B$23:$B$150,0),1),"")</f>
        <v/>
      </c>
      <c r="M10" s="423"/>
      <c r="O10" s="285"/>
    </row>
    <row r="11" spans="1:15" ht="14.85" customHeight="1">
      <c r="A11" s="422" t="str">
        <f t="shared" ref="A11:A19" si="2">IF(B11="","",ROW(A4))</f>
        <v/>
      </c>
      <c r="B11" s="423" t="str" cm="1">
        <f t="array" ref="B11">IFERROR(INDEX(ROSTER!$B$24:$B$150,MATCH(1,INDEX(($B$7=ROSTER!AD$24:AD$150)*(COUNTIFS(B$7:B10,ROSTER!$B$24:$B$150)=0),0,1),0),1),"")</f>
        <v/>
      </c>
      <c r="C11" s="423" t="str">
        <f>IFERROR(INDEX(ROSTER!$C$24:$C$150,MATCH($B11,ROSTER!$B$24:$B$150,0),1),"")</f>
        <v/>
      </c>
      <c r="D11" s="423" t="str">
        <f>IFERROR(INDEX(ROSTER!$AK$23:$AK$134,MATCH($B11,ROSTER!$B$23:$B$150,0),1),"")</f>
        <v/>
      </c>
      <c r="E11" s="423" t="str">
        <f>IFERROR(INDEX(ROSTER!$AL$23:$AL$134,MATCH($B11,ROSTER!$B$23:$B$150,0),1),"")</f>
        <v/>
      </c>
      <c r="F11" s="425"/>
      <c r="G11" s="424"/>
      <c r="H11" s="422" t="str">
        <f t="shared" ref="H11:H20" si="3">IF(I11="","",ROW(A4))</f>
        <v/>
      </c>
      <c r="I11" s="423" t="str" cm="1">
        <f t="array" ref="I11">IFERROR(INDEX(ROSTER!$B$24:$B$150,MATCH(1,INDEX(($I$7=ROSTER!AD$24:AD$150)*(COUNTIFS(I$7:I10,ROSTER!$B$24:$B$150)=0),0,1),0),1),"")</f>
        <v/>
      </c>
      <c r="J11" s="423" t="str">
        <f>IFERROR(INDEX(ROSTER!$C$24:$C$150,MATCH($I11,ROSTER!$B$24:$B$150,0),1),"")</f>
        <v/>
      </c>
      <c r="K11" s="423" t="str">
        <f>IFERROR(INDEX(ROSTER!$AK$23:$AK$134,MATCH($I11,ROSTER!$B$23:$B$150,0),1),"")</f>
        <v/>
      </c>
      <c r="L11" s="423" t="str">
        <f>IFERROR(INDEX(ROSTER!$AL$23:$AL$134,MATCH($I11,ROSTER!$B$23:$B$150,0),1),"")</f>
        <v/>
      </c>
      <c r="M11" s="423"/>
      <c r="O11" s="285"/>
    </row>
    <row r="12" spans="1:15" ht="14.85" customHeight="1">
      <c r="A12" s="422" t="str">
        <f t="shared" si="2"/>
        <v/>
      </c>
      <c r="B12" s="423" t="str" cm="1">
        <f t="array" ref="B12">IFERROR(INDEX(ROSTER!$B$24:$B$150,MATCH(1,INDEX(($B$7=ROSTER!AD$24:AD$150)*(COUNTIFS(B$7:B11,ROSTER!$B$24:$B$150)=0),0,1),0),1),"")</f>
        <v/>
      </c>
      <c r="C12" s="423" t="str">
        <f>IFERROR(INDEX(ROSTER!$C$24:$C$150,MATCH($B12,ROSTER!$B$24:$B$150,0),1),"")</f>
        <v/>
      </c>
      <c r="D12" s="423" t="str">
        <f>IFERROR(INDEX(ROSTER!$AK$23:$AK$134,MATCH($B12,ROSTER!$B$23:$B$150,0),1),"")</f>
        <v/>
      </c>
      <c r="E12" s="423" t="str">
        <f>IFERROR(INDEX(ROSTER!$AL$23:$AL$134,MATCH($B12,ROSTER!$B$23:$B$150,0),1),"")</f>
        <v/>
      </c>
      <c r="F12" s="425"/>
      <c r="G12" s="424"/>
      <c r="H12" s="422" t="str">
        <f t="shared" si="3"/>
        <v/>
      </c>
      <c r="I12" s="423" t="str" cm="1">
        <f t="array" ref="I12">IFERROR(INDEX(ROSTER!$B$24:$B$150,MATCH(1,INDEX(($I$7=ROSTER!AD$24:AD$150)*(COUNTIFS(I$7:I11,ROSTER!$B$24:$B$150)=0),0,1),0),1),"")</f>
        <v/>
      </c>
      <c r="J12" s="423" t="str">
        <f>IFERROR(INDEX(ROSTER!$C$24:$C$150,MATCH($I12,ROSTER!$B$24:$B$150,0),1),"")</f>
        <v/>
      </c>
      <c r="K12" s="423" t="str">
        <f>IFERROR(INDEX(ROSTER!$AK$23:$AK$134,MATCH($I12,ROSTER!$B$23:$B$150,0),1),"")</f>
        <v/>
      </c>
      <c r="L12" s="423" t="str">
        <f>IFERROR(INDEX(ROSTER!$AL$23:$AL$134,MATCH($I12,ROSTER!$B$23:$B$150,0),1),"")</f>
        <v/>
      </c>
      <c r="M12" s="422"/>
      <c r="O12" s="285"/>
    </row>
    <row r="13" spans="1:15" ht="14.85" customHeight="1">
      <c r="A13" s="422" t="str">
        <f t="shared" si="2"/>
        <v/>
      </c>
      <c r="B13" s="423" t="str" cm="1">
        <f t="array" ref="B13">IFERROR(INDEX(ROSTER!$B$24:$B$150,MATCH(1,INDEX(($B$7=ROSTER!AD$24:AD$150)*(COUNTIFS(B$7:B12,ROSTER!$B$24:$B$150)=0),0,1),0),1),"")</f>
        <v/>
      </c>
      <c r="C13" s="423" t="str">
        <f>IFERROR(INDEX(ROSTER!$C$24:$C$150,MATCH($B13,ROSTER!$B$24:$B$150,0),1),"")</f>
        <v/>
      </c>
      <c r="D13" s="423" t="str">
        <f>IFERROR(INDEX(ROSTER!$AK$23:$AK$134,MATCH($B13,ROSTER!$B$23:$B$150,0),1),"")</f>
        <v/>
      </c>
      <c r="E13" s="423" t="str">
        <f>IFERROR(INDEX(ROSTER!$AL$23:$AL$134,MATCH($B13,ROSTER!$B$23:$B$150,0),1),"")</f>
        <v/>
      </c>
      <c r="F13" s="425"/>
      <c r="G13" s="424"/>
      <c r="H13" s="422" t="str">
        <f t="shared" si="3"/>
        <v/>
      </c>
      <c r="I13" s="423" t="str" cm="1">
        <f t="array" ref="I13">IFERROR(INDEX(ROSTER!$B$24:$B$150,MATCH(1,INDEX(($I$7=ROSTER!AD$24:AD$150)*(COUNTIFS(I$7:I12,ROSTER!$B$24:$B$150)=0),0,1),0),1),"")</f>
        <v/>
      </c>
      <c r="J13" s="423" t="str">
        <f>IFERROR(INDEX(ROSTER!$C$24:$C$150,MATCH($I13,ROSTER!$B$24:$B$150,0),1),"")</f>
        <v/>
      </c>
      <c r="K13" s="423" t="str">
        <f>IFERROR(INDEX(ROSTER!$AK$23:$AK$134,MATCH($I13,ROSTER!$B$23:$B$150,0),1),"")</f>
        <v/>
      </c>
      <c r="L13" s="423" t="str">
        <f>IFERROR(INDEX(ROSTER!$AL$23:$AL$134,MATCH($I13,ROSTER!$B$23:$B$150,0),1),"")</f>
        <v/>
      </c>
      <c r="M13" s="422"/>
      <c r="O13" s="285"/>
    </row>
    <row r="14" spans="1:15" ht="14.85" customHeight="1">
      <c r="A14" s="422" t="str">
        <f t="shared" si="2"/>
        <v/>
      </c>
      <c r="B14" s="423" t="str" cm="1">
        <f t="array" ref="B14">IFERROR(INDEX(ROSTER!$B$24:$B$150,MATCH(1,INDEX(($B$7=ROSTER!AD$24:AD$150)*(COUNTIFS(B$7:B13,ROSTER!$B$24:$B$150)=0),0,1),0),1),"")</f>
        <v/>
      </c>
      <c r="C14" s="423" t="str">
        <f>IFERROR(INDEX(ROSTER!$C$24:$C$150,MATCH($B14,ROSTER!$B$24:$B$150,0),1),"")</f>
        <v/>
      </c>
      <c r="D14" s="423" t="str">
        <f>IFERROR(INDEX(ROSTER!$AK$23:$AK$134,MATCH($B14,ROSTER!$B$23:$B$150,0),1),"")</f>
        <v/>
      </c>
      <c r="E14" s="423" t="str">
        <f>IFERROR(INDEX(ROSTER!$AL$23:$AL$134,MATCH($B14,ROSTER!$B$23:$B$150,0),1),"")</f>
        <v/>
      </c>
      <c r="F14" s="422" t="s">
        <v>289</v>
      </c>
      <c r="G14" s="424"/>
      <c r="H14" s="422" t="str">
        <f t="shared" si="3"/>
        <v/>
      </c>
      <c r="I14" s="423" t="str" cm="1">
        <f t="array" ref="I14">IFERROR(INDEX(ROSTER!$B$24:$B$150,MATCH(1,INDEX(($I$7=ROSTER!AD$24:AD$150)*(COUNTIFS(I$7:I13,ROSTER!$B$24:$B$150)=0),0,1),0),1),"")</f>
        <v/>
      </c>
      <c r="J14" s="423" t="str">
        <f>IFERROR(INDEX(ROSTER!$C$24:$C$150,MATCH($I14,ROSTER!$B$24:$B$150,0),1),"")</f>
        <v/>
      </c>
      <c r="K14" s="423" t="str">
        <f>IFERROR(INDEX(ROSTER!$AK$23:$AK$134,MATCH($I14,ROSTER!$B$23:$B$150,0),1),"")</f>
        <v/>
      </c>
      <c r="L14" s="423" t="str">
        <f>IFERROR(INDEX(ROSTER!$AL$23:$AL$134,MATCH($I14,ROSTER!$B$23:$B$150,0),1),"")</f>
        <v/>
      </c>
      <c r="M14" s="423" t="s">
        <v>261</v>
      </c>
      <c r="O14" s="285"/>
    </row>
    <row r="15" spans="1:15" ht="14.85" customHeight="1">
      <c r="A15" s="422" t="str">
        <f t="shared" si="2"/>
        <v/>
      </c>
      <c r="B15" s="423" t="str" cm="1">
        <f t="array" ref="B15">IFERROR(INDEX(ROSTER!$B$24:$B$150,MATCH(1,INDEX(($B$7=ROSTER!AD$24:AD$150)*(COUNTIFS(B$7:B14,ROSTER!$B$24:$B$150)=0),0,1),0),1),"")</f>
        <v/>
      </c>
      <c r="C15" s="423" t="str">
        <f>IFERROR(INDEX(ROSTER!$C$24:$C$150,MATCH($B15,ROSTER!$B$24:$B$150,0),1),"")</f>
        <v/>
      </c>
      <c r="D15" s="423" t="str">
        <f>IFERROR(INDEX(ROSTER!$AK$23:$AK$134,MATCH($B15,ROSTER!$B$23:$B$150,0),1),"")</f>
        <v/>
      </c>
      <c r="E15" s="423" t="str">
        <f>IFERROR(INDEX(ROSTER!$AL$23:$AL$134,MATCH($B15,ROSTER!$B$23:$B$150,0),1),"")</f>
        <v/>
      </c>
      <c r="F15" s="423" t="s">
        <v>261</v>
      </c>
      <c r="G15" s="424"/>
      <c r="H15" s="422" t="str">
        <f t="shared" si="3"/>
        <v/>
      </c>
      <c r="I15" s="423" t="str" cm="1">
        <f t="array" ref="I15">IFERROR(INDEX(ROSTER!$B$24:$B$150,MATCH(1,INDEX(($I$7=ROSTER!AD$24:AD$150)*(COUNTIFS(I$7:I14,ROSTER!$B$24:$B$150)=0),0,1),0),1),"")</f>
        <v/>
      </c>
      <c r="J15" s="423" t="str">
        <f>IFERROR(INDEX(ROSTER!$C$24:$C$150,MATCH($I15,ROSTER!$B$24:$B$150,0),1),"")</f>
        <v/>
      </c>
      <c r="K15" s="423" t="str">
        <f>IFERROR(INDEX(ROSTER!$AK$23:$AK$134,MATCH($I15,ROSTER!$B$23:$B$150,0),1),"")</f>
        <v/>
      </c>
      <c r="L15" s="423" t="str">
        <f>IFERROR(INDEX(ROSTER!$AL$23:$AL$134,MATCH($I15,ROSTER!$B$23:$B$150,0),1),"")</f>
        <v/>
      </c>
      <c r="M15" s="423" t="s">
        <v>261</v>
      </c>
      <c r="O15" s="31" t="s">
        <v>272</v>
      </c>
    </row>
    <row r="16" spans="1:15" ht="14.85" customHeight="1">
      <c r="A16" s="422" t="str">
        <f t="shared" si="2"/>
        <v/>
      </c>
      <c r="B16" s="423" t="str" cm="1">
        <f t="array" ref="B16">IFERROR(INDEX(ROSTER!$B$24:$B$150,MATCH(1,INDEX(($B$7=ROSTER!AD$24:AD$150)*(COUNTIFS(B$7:B15,ROSTER!$B$24:$B$150)=0),0,1),0),1),"")</f>
        <v/>
      </c>
      <c r="C16" s="423" t="str">
        <f>IFERROR(INDEX(ROSTER!$C$24:$C$150,MATCH($B16,ROSTER!$B$24:$B$150,0),1),"")</f>
        <v/>
      </c>
      <c r="D16" s="423" t="str">
        <f>IFERROR(INDEX(ROSTER!$AK$23:$AK$134,MATCH($B16,ROSTER!$B$23:$B$150,0),1),"")</f>
        <v/>
      </c>
      <c r="E16" s="423" t="str">
        <f>IFERROR(INDEX(ROSTER!$AL$23:$AL$134,MATCH($B16,ROSTER!$B$23:$B$150,0),1),"")</f>
        <v/>
      </c>
      <c r="F16" s="422"/>
      <c r="G16" s="424"/>
      <c r="H16" s="422" t="str">
        <f t="shared" si="3"/>
        <v/>
      </c>
      <c r="I16" s="423" t="str" cm="1">
        <f t="array" ref="I16">IFERROR(INDEX(ROSTER!$B$24:$B$150,MATCH(1,INDEX(($I$7=ROSTER!AD$24:AD$150)*(COUNTIFS(I$7:I15,ROSTER!$B$24:$B$150)=0),0,1),0),1),"")</f>
        <v/>
      </c>
      <c r="J16" s="423" t="str">
        <f>IFERROR(INDEX(ROSTER!$C$24:$C$150,MATCH($I16,ROSTER!$B$24:$B$150,0),1),"")</f>
        <v/>
      </c>
      <c r="K16" s="423" t="str">
        <f>IFERROR(INDEX(ROSTER!$AK$23:$AK$134,MATCH($I16,ROSTER!$B$23:$B$150,0),1),"")</f>
        <v/>
      </c>
      <c r="L16" s="423" t="str">
        <f>IFERROR(INDEX(ROSTER!$AL$23:$AL$134,MATCH($I16,ROSTER!$B$23:$B$150,0),1),"")</f>
        <v/>
      </c>
      <c r="M16" s="422"/>
      <c r="O16" s="31" t="s">
        <v>273</v>
      </c>
    </row>
    <row r="17" spans="1:15" ht="14.85" customHeight="1">
      <c r="A17" s="422" t="str">
        <f t="shared" si="2"/>
        <v/>
      </c>
      <c r="B17" s="423" t="str" cm="1">
        <f t="array" ref="B17">IFERROR(INDEX(ROSTER!$B$24:$B$150,MATCH(1,INDEX(($B$7=ROSTER!AD$24:AD$150)*(COUNTIFS(B$7:B16,ROSTER!$B$24:$B$150)=0),0,1),0),1),"")</f>
        <v/>
      </c>
      <c r="C17" s="423" t="str">
        <f>IFERROR(INDEX(ROSTER!$C$24:$C$150,MATCH($B17,ROSTER!$B$24:$B$150,0),1),"")</f>
        <v/>
      </c>
      <c r="D17" s="423" t="str">
        <f>IFERROR(INDEX(ROSTER!$AK$23:$AK$134,MATCH($B17,ROSTER!$B$23:$B$150,0),1),"")</f>
        <v/>
      </c>
      <c r="E17" s="423" t="str">
        <f>IFERROR(INDEX(ROSTER!$AL$23:$AL$134,MATCH($B17,ROSTER!$B$23:$B$150,0),1),"")</f>
        <v/>
      </c>
      <c r="F17" s="422" t="s">
        <v>289</v>
      </c>
      <c r="G17" s="424"/>
      <c r="H17" s="422" t="str">
        <f t="shared" si="3"/>
        <v/>
      </c>
      <c r="I17" s="423" t="str" cm="1">
        <f t="array" ref="I17">IFERROR(INDEX(ROSTER!$B$24:$B$150,MATCH(1,INDEX(($I$7=ROSTER!AD$24:AD$150)*(COUNTIFS(I$7:I16,ROSTER!$B$24:$B$150)=0),0,1),0),1),"")</f>
        <v/>
      </c>
      <c r="J17" s="423" t="str">
        <f>IFERROR(INDEX(ROSTER!$C$24:$C$150,MATCH($I17,ROSTER!$B$24:$B$150,0),1),"")</f>
        <v/>
      </c>
      <c r="K17" s="423" t="str">
        <f>IFERROR(INDEX(ROSTER!$AK$23:$AK$134,MATCH($I17,ROSTER!$B$23:$B$150,0),1),"")</f>
        <v/>
      </c>
      <c r="L17" s="423" t="str">
        <f>IFERROR(INDEX(ROSTER!$AL$23:$AL$134,MATCH($I17,ROSTER!$B$23:$B$150,0),1),"")</f>
        <v/>
      </c>
      <c r="M17" s="423"/>
      <c r="O17" s="31"/>
    </row>
    <row r="18" spans="1:15" ht="14.85" customHeight="1">
      <c r="A18" s="422" t="str">
        <f t="shared" si="2"/>
        <v/>
      </c>
      <c r="B18" s="423" t="str" cm="1">
        <f t="array" ref="B18">IFERROR(INDEX(ROSTER!$B$24:$B$150,MATCH(1,INDEX(($B$7=ROSTER!AD$24:AD$150)*(COUNTIFS(B$7:B17,ROSTER!$B$24:$B$150)=0),0,1),0),1),"")</f>
        <v/>
      </c>
      <c r="C18" s="423" t="str">
        <f>IFERROR(INDEX(ROSTER!$C$24:$C$150,MATCH($B18,ROSTER!$B$24:$B$150,0),1),"")</f>
        <v/>
      </c>
      <c r="D18" s="423" t="str">
        <f>IFERROR(INDEX(ROSTER!$AK$23:$AK$134,MATCH($B18,ROSTER!$B$23:$B$150,0),1),"")</f>
        <v/>
      </c>
      <c r="E18" s="423" t="str">
        <f>IFERROR(INDEX(ROSTER!$AL$23:$AL$134,MATCH($B18,ROSTER!$B$23:$B$150,0),1),"")</f>
        <v/>
      </c>
      <c r="F18" s="422"/>
      <c r="G18" s="424"/>
      <c r="H18" s="422" t="str">
        <f t="shared" si="3"/>
        <v/>
      </c>
      <c r="I18" s="423" t="str" cm="1">
        <f t="array" ref="I18">IFERROR(INDEX(ROSTER!$B$24:$B$150,MATCH(1,INDEX(($I$7=ROSTER!AD$24:AD$150)*(COUNTIFS(I$7:I17,ROSTER!$B$24:$B$150)=0),0,1),0),1),"")</f>
        <v/>
      </c>
      <c r="J18" s="423" t="str">
        <f>IFERROR(INDEX(ROSTER!$C$24:$C$150,MATCH($I18,ROSTER!$B$24:$B$150,0),1),"")</f>
        <v/>
      </c>
      <c r="K18" s="423" t="str">
        <f>IFERROR(INDEX(ROSTER!$AK$23:$AK$134,MATCH($I18,ROSTER!$B$23:$B$150,0),1),"")</f>
        <v/>
      </c>
      <c r="L18" s="423" t="str">
        <f>IFERROR(INDEX(ROSTER!$AL$23:$AL$134,MATCH($I18,ROSTER!$B$23:$B$150,0),1),"")</f>
        <v/>
      </c>
      <c r="M18" s="422" t="s">
        <v>289</v>
      </c>
      <c r="O18" s="31"/>
    </row>
    <row r="19" spans="1:15" ht="14.85" customHeight="1">
      <c r="A19" s="422" t="str">
        <f t="shared" si="2"/>
        <v/>
      </c>
      <c r="B19" s="423" t="str" cm="1">
        <f t="array" ref="B19">IFERROR(INDEX(ROSTER!$B$24:$B$150,MATCH(1,INDEX(($B$7=ROSTER!AD$24:AD$150)*(COUNTIFS(B$7:B18,ROSTER!$B$24:$B$150)=0),0,1),0),1),"")</f>
        <v/>
      </c>
      <c r="C19" s="423" t="str">
        <f>IFERROR(INDEX(ROSTER!$C$24:$C$150,MATCH($B19,ROSTER!$B$24:$B$150,0),1),"")</f>
        <v/>
      </c>
      <c r="D19" s="423" t="str">
        <f>IFERROR(INDEX(ROSTER!$AK$23:$AK$134,MATCH($B19,ROSTER!$B$23:$B$150,0),1),"")</f>
        <v/>
      </c>
      <c r="E19" s="423" t="str">
        <f>IFERROR(INDEX(ROSTER!$AL$23:$AL$134,MATCH($B19,ROSTER!$B$23:$B$150,0),1),"")</f>
        <v/>
      </c>
      <c r="F19" s="422"/>
      <c r="G19" s="424"/>
      <c r="H19" s="422" t="str">
        <f t="shared" si="3"/>
        <v/>
      </c>
      <c r="I19" s="423" t="str" cm="1">
        <f t="array" ref="I19">IFERROR(INDEX(ROSTER!$B$24:$B$150,MATCH(1,INDEX(($I$7=ROSTER!AD$24:AD$150)*(COUNTIFS(I$7:I18,ROSTER!$B$24:$B$150)=0),0,1),0),1),"")</f>
        <v/>
      </c>
      <c r="J19" s="423" t="str">
        <f>IFERROR(INDEX(ROSTER!$C$24:$C$150,MATCH($I19,ROSTER!$B$24:$B$150,0),1),"")</f>
        <v/>
      </c>
      <c r="K19" s="423" t="str">
        <f>IFERROR(INDEX(ROSTER!$AK$23:$AK$134,MATCH($I19,ROSTER!$B$23:$B$150,0),1),"")</f>
        <v/>
      </c>
      <c r="L19" s="423" t="str">
        <f>IFERROR(INDEX(ROSTER!$AL$23:$AL$134,MATCH($I19,ROSTER!$B$23:$B$150,0),1),"")</f>
        <v/>
      </c>
      <c r="M19" s="422" t="s">
        <v>289</v>
      </c>
      <c r="O19" s="31"/>
    </row>
    <row r="20" spans="1:15" ht="14.85" customHeight="1">
      <c r="A20" s="422" t="str">
        <f t="shared" ref="A20:A22" si="4">IF(B20="","",ROW(A13))</f>
        <v/>
      </c>
      <c r="B20" s="423" t="str" cm="1">
        <f t="array" ref="B20">IFERROR(INDEX(ROSTER!$B$24:$B$150,MATCH(1,INDEX(($B$7=ROSTER!AD$24:AD$150)*(COUNTIFS(B$7:B19,ROSTER!$B$24:$B$150)=0),0,1),0),1),"")</f>
        <v/>
      </c>
      <c r="C20" s="423" t="str">
        <f>IFERROR(INDEX(ROSTER!$C$24:$C$150,MATCH($B20,ROSTER!$B$24:$B$150,0),1),"")</f>
        <v/>
      </c>
      <c r="D20" s="423" t="str">
        <f>IFERROR(INDEX(ROSTER!$AK$23:$AK$134,MATCH($B20,ROSTER!$B$23:$B$150,0),1),"")</f>
        <v/>
      </c>
      <c r="E20" s="423" t="str">
        <f>IFERROR(INDEX(ROSTER!$AL$23:$AL$134,MATCH($B20,ROSTER!$B$23:$B$150,0),1),"")</f>
        <v/>
      </c>
      <c r="F20" s="423"/>
      <c r="G20" s="424"/>
      <c r="H20" s="422" t="str">
        <f t="shared" si="3"/>
        <v/>
      </c>
      <c r="I20" s="423" t="str" cm="1">
        <f t="array" ref="I20">IFERROR(INDEX(ROSTER!$B$24:$B$150,MATCH(1,INDEX(($I$7=ROSTER!AD$24:AD$150)*(COUNTIFS(I$7:I19,ROSTER!$B$24:$B$150)=0),0,1),0),1),"")</f>
        <v/>
      </c>
      <c r="J20" s="423" t="str">
        <f>IFERROR(INDEX(ROSTER!$C$24:$C$150,MATCH($I20,ROSTER!$B$24:$B$150,0),1),"")</f>
        <v/>
      </c>
      <c r="K20" s="423" t="str">
        <f>IFERROR(INDEX(ROSTER!$AK$23:$AK$134,MATCH($I20,ROSTER!$B$23:$B$150,0),1),"")</f>
        <v/>
      </c>
      <c r="L20" s="423" t="str">
        <f>IFERROR(INDEX(ROSTER!$AL$23:$AL$134,MATCH($I20,ROSTER!$B$23:$B$150,0),1),"")</f>
        <v/>
      </c>
      <c r="M20" s="422"/>
      <c r="O20" s="31"/>
    </row>
    <row r="21" spans="1:15" ht="14.85" customHeight="1">
      <c r="A21" s="45" t="str">
        <f t="shared" si="4"/>
        <v/>
      </c>
      <c r="B21" s="34" t="str" cm="1">
        <f t="array" ref="B21">IFERROR(INDEX(ROSTER!$B$24:$B$150,MATCH(1,INDEX(($B$7=ROSTER!AD$24:AD$150)*(COUNTIFS(B$7:B20,ROSTER!$B$24:$B$150)=0),0,1),0),1),"")</f>
        <v/>
      </c>
      <c r="C21" s="34" t="str">
        <f>IFERROR(INDEX(ROSTER!$C$24:$C$150,MATCH($B21,ROSTER!$B$24:$B$150,0),1),"")</f>
        <v/>
      </c>
      <c r="D21" s="34" t="str">
        <f>IFERROR(INDEX(ROSTER!$AK$23:$AK$134,MATCH($B21,ROSTER!$B$23:$B$150,0),1),"")</f>
        <v/>
      </c>
      <c r="E21" s="34" t="str">
        <f>IFERROR(INDEX(ROSTER!$AL$23:$AL$134,MATCH($B21,ROSTER!$B$23:$B$150,0),1),"")</f>
        <v/>
      </c>
      <c r="G21" s="29"/>
      <c r="H21" s="45" t="str">
        <f t="shared" ref="H21:H24" si="5">IF(I21="","",ROW(A14))</f>
        <v/>
      </c>
      <c r="I21" s="34" t="str" cm="1">
        <f t="array" ref="I21">IFERROR(INDEX(ROSTER!$B$24:$B$150,MATCH(1,INDEX(($I$7=ROSTER!AD$24:AD$150)*(COUNTIFS(I$7:I20,ROSTER!$B$24:$B$150)=0),0,1),0),1),"")</f>
        <v/>
      </c>
      <c r="J21" s="34" t="str">
        <f>IFERROR(INDEX(ROSTER!$C$24:$C$150,MATCH($I21,ROSTER!$B$24:$B$150,0),1),"")</f>
        <v/>
      </c>
      <c r="K21" s="34" t="str">
        <f>IFERROR(INDEX(ROSTER!$AK$23:$AK$134,MATCH($I21,ROSTER!$B$23:$B$150,0),1),"")</f>
        <v/>
      </c>
      <c r="L21" s="34" t="str">
        <f>IFERROR(INDEX(ROSTER!$AL$23:$AL$134,MATCH($I21,ROSTER!$B$23:$B$150,0),1),"")</f>
        <v/>
      </c>
      <c r="M21" s="45"/>
      <c r="O21" s="31"/>
    </row>
    <row r="22" spans="1:15" ht="14.85" customHeight="1">
      <c r="A22" s="45" t="str">
        <f t="shared" si="4"/>
        <v/>
      </c>
      <c r="B22" s="34" t="str" cm="1">
        <f t="array" ref="B22">IFERROR(INDEX(ROSTER!$B$24:$B$150,MATCH(1,INDEX(($B$7=ROSTER!AD$24:AD$150)*(COUNTIFS(B$7:B21,ROSTER!$B$24:$B$150)=0),0,1),0),1),"")</f>
        <v/>
      </c>
      <c r="C22" s="34" t="str">
        <f>IFERROR(INDEX(ROSTER!$C$24:$C$150,MATCH($B22,ROSTER!$B$24:$B$150,0),1),"")</f>
        <v/>
      </c>
      <c r="D22" s="34" t="str">
        <f>IFERROR(INDEX(ROSTER!$AK$23:$AK$134,MATCH($B22,ROSTER!$B$23:$B$150,0),1),"")</f>
        <v/>
      </c>
      <c r="E22" s="34" t="str">
        <f>IFERROR(INDEX(ROSTER!$AL$23:$AL$134,MATCH($B22,ROSTER!$B$23:$B$150,0),1),"")</f>
        <v/>
      </c>
      <c r="G22" s="29"/>
      <c r="H22" s="45"/>
      <c r="I22" s="660" t="s">
        <v>345</v>
      </c>
      <c r="J22" s="661"/>
      <c r="K22" s="34" t="str">
        <f>IFERROR(INDEX(ROSTER!$AK$23:$AK$134,MATCH($I22,ROSTER!$B$23:$B$150,0),1),"")</f>
        <v/>
      </c>
      <c r="L22" s="34" t="str">
        <f>IFERROR(INDEX(ROSTER!$AL$23:$AL$134,MATCH($I22,ROSTER!$B$23:$B$150,0),1),"")</f>
        <v/>
      </c>
      <c r="M22" s="45"/>
      <c r="O22" s="31"/>
    </row>
    <row r="23" spans="1:15" ht="14.85" customHeight="1">
      <c r="A23" s="45"/>
      <c r="B23" s="660" t="str">
        <f>$B$3&amp;"-AVI"</f>
        <v>AMOS-AVI</v>
      </c>
      <c r="C23" s="661"/>
      <c r="D23" s="34" t="str">
        <f>IFERROR(INDEX(ROSTER!$AK$23:$AK$134,MATCH($B23,ROSTER!$B$23:$B$150,0),1),"")</f>
        <v/>
      </c>
      <c r="E23" s="34" t="str">
        <f>IFERROR(INDEX(ROSTER!$AL$23:$AL$134,MATCH($B23,ROSTER!$B$23:$B$150,0),1),"")</f>
        <v/>
      </c>
      <c r="F23" s="34"/>
      <c r="G23" s="29"/>
      <c r="H23" s="45">
        <v>1</v>
      </c>
      <c r="I23" s="423" t="s">
        <v>482</v>
      </c>
      <c r="J23" s="34" t="str">
        <f>IFERROR(INDEX(ROSTER!$C$24:$C$150,MATCH($I23,ROSTER!$B$24:$B$150,0),1),"")</f>
        <v/>
      </c>
      <c r="K23" s="34" t="s">
        <v>345</v>
      </c>
      <c r="L23" s="174" t="s">
        <v>483</v>
      </c>
      <c r="M23" s="45"/>
      <c r="O23" s="31"/>
    </row>
    <row r="24" spans="1:15" ht="14.85" customHeight="1">
      <c r="A24" s="422" t="str">
        <f>IF(B24="","",ROW(A1))</f>
        <v/>
      </c>
      <c r="B24" s="423" t="str" cm="1">
        <f t="array" ref="B24">IFERROR(INDEX(ROSTER!$B$24:$B$150,MATCH(1,INDEX(($B$23=ROSTER!AD$24:AD$150)*(COUNTIFS(B$7:B23,ROSTER!$B$24:$B$150)=0),0,1),0),1),"")</f>
        <v/>
      </c>
      <c r="C24" s="423" t="str">
        <f>IFERROR(INDEX(ROSTER!$C$24:$C$150,MATCH($B24,ROSTER!$B$24:$B$150,0),1),"")</f>
        <v/>
      </c>
      <c r="D24" s="423" t="str">
        <f>IFERROR(INDEX(ROSTER!$AK$23:$AK$134,MATCH($B24,ROSTER!$B$23:$B$150,0),1),"")</f>
        <v/>
      </c>
      <c r="E24" s="423" t="str">
        <f>IFERROR(INDEX(ROSTER!$AL$23:$AL$134,MATCH($B24,ROSTER!$B$23:$B$150,0),1),"")</f>
        <v/>
      </c>
      <c r="F24" s="423" t="s">
        <v>286</v>
      </c>
      <c r="G24" s="29"/>
      <c r="H24" s="217" t="str">
        <f t="shared" si="5"/>
        <v/>
      </c>
      <c r="I24" s="378" t="str" cm="1">
        <f t="array" ref="I24">IFERROR(INDEX(ROSTER!$B$24:$B$150,MATCH(1,INDEX(($I$7=ROSTER!AD$24:AD$150)*(COUNTIFS(I$7:I23,ROSTER!$B$24:$B$150)=0),0,1),0),1),"")</f>
        <v/>
      </c>
      <c r="J24" s="378" t="str">
        <f>IFERROR(INDEX(ROSTER!$C$24:$C$150,MATCH($I24,ROSTER!$B$24:$B$150,0),1),"")</f>
        <v/>
      </c>
      <c r="K24" s="378" t="str">
        <f>IFERROR(INDEX(ROSTER!$AK$23:$AK$134,MATCH($I24,ROSTER!$B$23:$B$150,0),1),"")</f>
        <v/>
      </c>
      <c r="L24" s="378" t="str">
        <f>IFERROR(INDEX(ROSTER!$AL$23:$AL$134,MATCH($I24,ROSTER!$B$23:$B$150,0),1),"")</f>
        <v/>
      </c>
      <c r="M24" s="378"/>
      <c r="O24" s="31"/>
    </row>
    <row r="25" spans="1:15" ht="14.85" customHeight="1">
      <c r="A25" s="422" t="str">
        <f>IF(B25="","",ROW(A2))</f>
        <v/>
      </c>
      <c r="B25" s="423" t="str" cm="1">
        <f t="array" ref="B25">IFERROR(INDEX(ROSTER!$B$24:$B$150,MATCH(1,INDEX(($B$23=ROSTER!AD$24:AD$150)*(COUNTIFS(B$7:B24,ROSTER!$B$24:$B$150)=0),0,1),0),1),"")</f>
        <v/>
      </c>
      <c r="C25" s="423" t="str">
        <f>IFERROR(INDEX(ROSTER!$C$24:$C$150,MATCH($B25,ROSTER!$B$24:$B$150,0),1),"")</f>
        <v/>
      </c>
      <c r="D25" s="423" t="str">
        <f>IFERROR(INDEX(ROSTER!$AK$23:$AK$134,MATCH($B25,ROSTER!$B$23:$B$150,0),1),"")</f>
        <v/>
      </c>
      <c r="E25" s="423" t="str">
        <f>IFERROR(INDEX(ROSTER!$AL$23:$AL$134,MATCH($B25,ROSTER!$B$23:$B$150,0),1),"")</f>
        <v/>
      </c>
      <c r="F25" s="422" t="s">
        <v>289</v>
      </c>
      <c r="G25" s="29"/>
      <c r="H25" s="316" t="s">
        <v>329</v>
      </c>
      <c r="I25" s="723" t="s">
        <v>292</v>
      </c>
      <c r="J25" s="723"/>
      <c r="K25" s="317"/>
      <c r="L25" s="317"/>
      <c r="M25" s="318" t="s">
        <v>323</v>
      </c>
      <c r="O25" s="31" t="s">
        <v>259</v>
      </c>
    </row>
    <row r="26" spans="1:15" ht="14.85" customHeight="1">
      <c r="A26" s="422" t="str">
        <f>IF(B26="","",ROW(A3))</f>
        <v/>
      </c>
      <c r="B26" s="423" t="str" cm="1">
        <f t="array" ref="B26">IFERROR(INDEX(ROSTER!$B$24:$B$150,MATCH(1,INDEX(($B$23=ROSTER!AD$24:AD$150)*(COUNTIFS(B$7:B25,ROSTER!$B$24:$B$150)=0),0,1),0),1),"")</f>
        <v/>
      </c>
      <c r="C26" s="423" t="str">
        <f>IFERROR(INDEX(ROSTER!$C$24:$C$150,MATCH($B26,ROSTER!$B$24:$B$150,0),1),"")</f>
        <v/>
      </c>
      <c r="D26" s="423" t="str">
        <f>IFERROR(INDEX(ROSTER!$AK$23:$AK$134,MATCH($B26,ROSTER!$B$23:$B$150,0),1),"")</f>
        <v/>
      </c>
      <c r="E26" s="423" t="str">
        <f>IFERROR(INDEX(ROSTER!$AL$23:$AL$134,MATCH($B26,ROSTER!$B$23:$B$150,0),1),"")</f>
        <v/>
      </c>
      <c r="F26" s="423" t="s">
        <v>261</v>
      </c>
      <c r="G26" s="29"/>
      <c r="H26" s="353">
        <v>1</v>
      </c>
      <c r="I26" s="319" t="s">
        <v>363</v>
      </c>
      <c r="J26" s="319" t="s">
        <v>364</v>
      </c>
      <c r="K26" s="319" t="s">
        <v>330</v>
      </c>
      <c r="L26" s="319">
        <v>907789787</v>
      </c>
      <c r="M26" s="319" t="s">
        <v>331</v>
      </c>
      <c r="O26" s="31"/>
    </row>
    <row r="27" spans="1:15" ht="14.85" customHeight="1">
      <c r="A27" s="45" t="str">
        <f t="shared" ref="A27:A30" si="6">IF(B27="","",ROW(A4))</f>
        <v/>
      </c>
      <c r="B27" s="34" t="str" cm="1">
        <f t="array" ref="B27">IFERROR(INDEX(ROSTER!$B$24:$B$150,MATCH(1,INDEX(($B$23=ROSTER!AD$24:AD$150)*(COUNTIFS(B$7:B26,ROSTER!$B$24:$B$150)=0),0,1),0),1),"")</f>
        <v/>
      </c>
      <c r="C27" s="34" t="str">
        <f>IFERROR(INDEX(ROSTER!$C$24:$C$150,MATCH($B27,ROSTER!$B$24:$B$150,0),1),"")</f>
        <v/>
      </c>
      <c r="D27" s="34" t="str">
        <f>IFERROR(INDEX(ROSTER!$AK$23:$AK$134,MATCH($B27,ROSTER!$B$23:$B$150,0),1),"")</f>
        <v/>
      </c>
      <c r="E27" s="34" t="str">
        <f>IFERROR(INDEX(ROSTER!$AL$23:$AL$134,MATCH($B27,ROSTER!$B$23:$B$150,0),1),"")</f>
        <v/>
      </c>
      <c r="F27" s="45"/>
      <c r="G27" s="29"/>
      <c r="H27" s="353">
        <v>2</v>
      </c>
      <c r="I27" s="319" t="s">
        <v>428</v>
      </c>
      <c r="J27" s="319" t="s">
        <v>429</v>
      </c>
      <c r="K27" s="319" t="s">
        <v>357</v>
      </c>
      <c r="L27" s="319">
        <v>918849663</v>
      </c>
      <c r="M27" s="319" t="s">
        <v>336</v>
      </c>
      <c r="O27" s="31"/>
    </row>
    <row r="28" spans="1:15" ht="14.85" customHeight="1">
      <c r="A28" s="45" t="str">
        <f t="shared" si="6"/>
        <v/>
      </c>
      <c r="B28" s="34" t="str" cm="1">
        <f t="array" ref="B28">IFERROR(INDEX(ROSTER!$B$24:$B$150,MATCH(1,INDEX(($B$23=ROSTER!AD$24:AD$150)*(COUNTIFS(B$7:B27,ROSTER!$B$24:$B$150)=0),0,1),0),1),"")</f>
        <v/>
      </c>
      <c r="C28" s="34" t="str">
        <f>IFERROR(INDEX(ROSTER!$C$24:$C$150,MATCH($B28,ROSTER!$B$24:$B$150,0),1),"")</f>
        <v/>
      </c>
      <c r="D28" s="34" t="str">
        <f>IFERROR(INDEX(ROSTER!$AK$23:$AK$134,MATCH($B28,ROSTER!$B$23:$B$150,0),1),"")</f>
        <v/>
      </c>
      <c r="E28" s="34" t="str">
        <f>IFERROR(INDEX(ROSTER!$AL$23:$AL$134,MATCH($B28,ROSTER!$B$23:$B$150,0),1),"")</f>
        <v/>
      </c>
      <c r="F28" s="45"/>
      <c r="G28" s="29"/>
      <c r="H28" s="336"/>
      <c r="I28" s="226"/>
      <c r="J28" s="226"/>
      <c r="K28" s="226"/>
      <c r="L28" s="226"/>
      <c r="M28" s="336"/>
      <c r="O28" s="31" t="s">
        <v>280</v>
      </c>
    </row>
    <row r="29" spans="1:15" ht="14.85" customHeight="1">
      <c r="A29" s="45" t="str">
        <f t="shared" si="6"/>
        <v/>
      </c>
      <c r="B29" s="34" t="str" cm="1">
        <f t="array" ref="B29">IFERROR(INDEX(ROSTER!$B$24:$B$150,MATCH(1,INDEX(($B$23=ROSTER!AD$24:AD$150)*(COUNTIFS(B$7:B28,ROSTER!$B$24:$B$150)=0),0,1),0),1),"")</f>
        <v/>
      </c>
      <c r="C29" s="34" t="str">
        <f>IFERROR(INDEX(ROSTER!$C$24:$C$150,MATCH($B29,ROSTER!$B$24:$B$150,0),1),"")</f>
        <v/>
      </c>
      <c r="D29" s="34" t="str">
        <f>IFERROR(INDEX(ROSTER!$AK$23:$AK$134,MATCH($B29,ROSTER!$B$23:$B$150,0),1),"")</f>
        <v/>
      </c>
      <c r="E29" s="34" t="str">
        <f>IFERROR(INDEX(ROSTER!$AL$23:$AL$134,MATCH($B29,ROSTER!$B$23:$B$150,0),1),"")</f>
        <v/>
      </c>
      <c r="F29" s="45"/>
      <c r="G29" s="29"/>
      <c r="H29" s="353"/>
      <c r="I29" s="723" t="s">
        <v>301</v>
      </c>
      <c r="J29" s="723"/>
      <c r="K29" s="317"/>
      <c r="L29" s="317"/>
      <c r="M29" s="317"/>
      <c r="O29" s="31" t="s">
        <v>276</v>
      </c>
    </row>
    <row r="30" spans="1:15" ht="14.85" customHeight="1">
      <c r="A30" s="45" t="str">
        <f t="shared" si="6"/>
        <v/>
      </c>
      <c r="B30" s="34" t="str" cm="1">
        <f t="array" ref="B30">IFERROR(INDEX(ROSTER!$B$24:$B$150,MATCH(1,INDEX(($B$23=ROSTER!AD$24:AD$150)*(COUNTIFS(B$7:B29,ROSTER!$B$24:$B$150)=0),0,1),0),1),"")</f>
        <v/>
      </c>
      <c r="C30" s="34" t="str">
        <f>IFERROR(INDEX(ROSTER!$C$24:$C$150,MATCH($B30,ROSTER!$B$24:$B$150,0),1),"")</f>
        <v/>
      </c>
      <c r="D30" s="34" t="str">
        <f>IFERROR(INDEX(ROSTER!$AK$23:$AK$134,MATCH($B30,ROSTER!$B$23:$B$150,0),1),"")</f>
        <v/>
      </c>
      <c r="E30" s="34" t="str">
        <f>IFERROR(INDEX(ROSTER!$AL$23:$AL$134,MATCH($B30,ROSTER!$B$23:$B$150,0),1),"")</f>
        <v/>
      </c>
      <c r="F30" s="34"/>
      <c r="G30" s="29"/>
      <c r="H30" s="353">
        <v>1</v>
      </c>
      <c r="I30" s="318" t="s">
        <v>433</v>
      </c>
      <c r="J30" s="318" t="s">
        <v>434</v>
      </c>
      <c r="K30" s="318" t="s">
        <v>353</v>
      </c>
      <c r="L30" s="318">
        <v>989234113</v>
      </c>
      <c r="M30" s="318" t="s">
        <v>331</v>
      </c>
    </row>
    <row r="31" spans="1:15" ht="14.85" customHeight="1">
      <c r="A31" s="45" t="str">
        <f t="shared" ref="A31:A41" si="7">IF(B31="","",ROW(A10))</f>
        <v/>
      </c>
      <c r="B31" s="34" t="str" cm="1">
        <f t="array" ref="B31">IFERROR(INDEX(ROSTER!$B$24:$B$150,MATCH(1,INDEX(($B$23=ROSTER!AD$24:AD$150)*(COUNTIFS(B$7:B30,ROSTER!$B$24:$B$150)=0),0,1),0),1),"")</f>
        <v/>
      </c>
      <c r="C31" s="34" t="str">
        <f>IFERROR(INDEX(ROSTER!$C$24:$C$150,MATCH($B31,ROSTER!$B$24:$B$150,0),1),"")</f>
        <v/>
      </c>
      <c r="D31" s="34" t="str">
        <f>IFERROR(INDEX(ROSTER!$AK$23:$AK$134,MATCH($B31,ROSTER!$B$23:$B$150,0),1),"")</f>
        <v/>
      </c>
      <c r="E31" s="34" t="str">
        <f>IFERROR(INDEX(ROSTER!$AL$23:$AL$134,MATCH($B31,ROSTER!$B$23:$B$150,0),1),"")</f>
        <v/>
      </c>
      <c r="F31" s="34"/>
      <c r="G31" s="29"/>
      <c r="H31" s="353">
        <v>2</v>
      </c>
      <c r="I31" s="318" t="s">
        <v>484</v>
      </c>
      <c r="J31" s="318" t="s">
        <v>485</v>
      </c>
      <c r="K31" s="318" t="s">
        <v>174</v>
      </c>
      <c r="L31" s="318">
        <v>983076046</v>
      </c>
      <c r="M31" s="318" t="s">
        <v>336</v>
      </c>
    </row>
    <row r="32" spans="1:15" ht="14.4">
      <c r="A32" s="45" t="str">
        <f t="shared" si="7"/>
        <v/>
      </c>
      <c r="B32" s="34" t="str" cm="1">
        <f t="array" ref="B32">IFERROR(INDEX(ROSTER!$B$24:$B$150,MATCH(1,INDEX(($B$23=ROSTER!AD$24:AD$150)*(COUNTIFS(B$7:B31,ROSTER!$B$24:$B$150)=0),0,1),0),1),"")</f>
        <v/>
      </c>
      <c r="C32" s="34" t="str">
        <f>IFERROR(INDEX(ROSTER!$C$24:$C$150,MATCH($B32,ROSTER!$B$24:$B$150,0),1),"")</f>
        <v/>
      </c>
      <c r="D32" s="34" t="str">
        <f>IFERROR(INDEX(ROSTER!$AK$23:$AK$134,MATCH($B32,ROSTER!$B$23:$B$150,0),1),"")</f>
        <v/>
      </c>
      <c r="E32" s="34" t="str">
        <f>IFERROR(INDEX(ROSTER!$AL$23:$AL$134,MATCH($B32,ROSTER!$B$23:$B$150,0),1),"")</f>
        <v/>
      </c>
      <c r="F32" s="45"/>
      <c r="G32" s="29"/>
      <c r="H32" s="381"/>
      <c r="I32" s="382"/>
      <c r="J32" s="382"/>
      <c r="K32" s="382"/>
      <c r="L32" s="382"/>
      <c r="M32" s="381"/>
    </row>
    <row r="33" spans="1:13" ht="14.4">
      <c r="A33" s="45" t="str">
        <f t="shared" si="7"/>
        <v/>
      </c>
      <c r="B33" s="34" t="str" cm="1">
        <f t="array" ref="B33">IFERROR(INDEX(ROSTER!$B$24:$B$150,MATCH(1,INDEX(($B$23=ROSTER!AD$24:AD$150)*(COUNTIFS(B$7:B32,ROSTER!$B$24:$B$150)=0),0,1),0),1),"")</f>
        <v/>
      </c>
      <c r="C33" s="34" t="str">
        <f>IFERROR(INDEX(ROSTER!$C$24:$C$150,MATCH($B33,ROSTER!$B$24:$B$150,0),1),"")</f>
        <v/>
      </c>
      <c r="D33" s="34" t="str">
        <f>IFERROR(INDEX(ROSTER!$AK$23:$AK$134,MATCH($B33,ROSTER!$B$23:$B$150,0),1),"")</f>
        <v/>
      </c>
      <c r="E33" s="34" t="str">
        <f>IFERROR(INDEX(ROSTER!$AL$23:$AL$134,MATCH($B33,ROSTER!$B$23:$B$150,0),1),"")</f>
        <v/>
      </c>
      <c r="F33" s="45"/>
      <c r="G33" s="29"/>
      <c r="H33" s="45"/>
      <c r="I33" s="34"/>
      <c r="J33" s="34"/>
      <c r="K33" s="34"/>
      <c r="L33" s="34"/>
      <c r="M33" s="45"/>
    </row>
    <row r="34" spans="1:13" ht="14.4">
      <c r="A34" s="45" t="str">
        <f t="shared" si="7"/>
        <v/>
      </c>
      <c r="B34" s="34" t="str" cm="1">
        <f t="array" ref="B34">IFERROR(INDEX(ROSTER!$B$24:$B$150,MATCH(1,INDEX(($B$23=ROSTER!AD$24:AD$150)*(COUNTIFS(B$7:B33,ROSTER!$B$24:$B$150)=0),0,1),0),1),"")</f>
        <v/>
      </c>
      <c r="C34" s="34" t="str">
        <f>IFERROR(INDEX(ROSTER!$C$24:$C$150,MATCH($B34,ROSTER!$B$24:$B$150,0),1),"")</f>
        <v/>
      </c>
      <c r="D34" s="34" t="str">
        <f>IFERROR(INDEX(ROSTER!$AK$23:$AK$134,MATCH($B34,ROSTER!$B$23:$B$150,0),1),"")</f>
        <v/>
      </c>
      <c r="E34" s="34" t="str">
        <f>IFERROR(INDEX(ROSTER!$AL$23:$AL$134,MATCH($B34,ROSTER!$B$23:$B$150,0),1),"")</f>
        <v/>
      </c>
      <c r="F34" s="45"/>
      <c r="G34" s="29"/>
      <c r="H34" s="45"/>
      <c r="I34" s="34"/>
      <c r="J34" s="34"/>
      <c r="K34" s="34"/>
      <c r="L34" s="34"/>
      <c r="M34" s="45"/>
    </row>
    <row r="35" spans="1:13" ht="14.4">
      <c r="A35" s="45" t="str">
        <f t="shared" si="7"/>
        <v/>
      </c>
      <c r="B35" s="34" t="str" cm="1">
        <f t="array" ref="B35">IFERROR(INDEX(ROSTER!$B$24:$B$150,MATCH(1,INDEX(($B$23=ROSTER!AD$24:AD$150)*(COUNTIFS(B$7:B34,ROSTER!$B$24:$B$150)=0),0,1),0),1),"")</f>
        <v/>
      </c>
      <c r="C35" s="34" t="str">
        <f>IFERROR(INDEX(ROSTER!$C$24:$C$150,MATCH($B35,ROSTER!$B$24:$B$150,0),1),"")</f>
        <v/>
      </c>
      <c r="D35" s="34" t="str">
        <f>IFERROR(INDEX(ROSTER!$AK$23:$AK$134,MATCH($B35,ROSTER!$B$23:$B$150,0),1),"")</f>
        <v/>
      </c>
      <c r="E35" s="34" t="str">
        <f>IFERROR(INDEX(ROSTER!$AL$23:$AL$134,MATCH($B35,ROSTER!$B$23:$B$150,0),1),"")</f>
        <v/>
      </c>
      <c r="F35" s="45"/>
      <c r="G35" s="29"/>
      <c r="H35" s="45"/>
      <c r="I35" s="34"/>
      <c r="J35" s="34"/>
      <c r="K35" s="34"/>
      <c r="L35" s="34"/>
      <c r="M35" s="45"/>
    </row>
    <row r="36" spans="1:13" ht="14.85" customHeight="1">
      <c r="A36" s="45" t="str">
        <f t="shared" si="7"/>
        <v/>
      </c>
      <c r="B36" s="34" t="str" cm="1">
        <f t="array" ref="B36">IFERROR(INDEX(ROSTER!$B$24:$B$150,MATCH(1,INDEX(($B$23=ROSTER!AD$24:AD$150)*(COUNTIFS(B$7:B35,ROSTER!$B$24:$B$150)=0),0,1),0),1),"")</f>
        <v/>
      </c>
      <c r="C36" s="34" t="str">
        <f>IFERROR(INDEX(ROSTER!$C$24:$C$150,MATCH($B36,ROSTER!$B$24:$B$150,0),1),"")</f>
        <v/>
      </c>
      <c r="D36" s="34" t="str">
        <f>IFERROR(INDEX(ROSTER!$AK$23:$AK$134,MATCH($B36,ROSTER!$B$23:$B$150,0),1),"")</f>
        <v/>
      </c>
      <c r="E36" s="34" t="str">
        <f>IFERROR(INDEX(ROSTER!$AL$23:$AL$134,MATCH($B36,ROSTER!$B$23:$B$150,0),1),"")</f>
        <v/>
      </c>
      <c r="F36" s="45"/>
      <c r="G36" s="29"/>
      <c r="H36" s="45"/>
      <c r="I36" s="34"/>
      <c r="J36" s="34"/>
      <c r="K36" s="34"/>
      <c r="L36" s="34"/>
      <c r="M36" s="45"/>
    </row>
    <row r="37" spans="1:13" ht="14.4">
      <c r="A37" s="45" t="str">
        <f t="shared" si="7"/>
        <v/>
      </c>
      <c r="B37" s="34" t="str" cm="1">
        <f t="array" ref="B37">IFERROR(INDEX(ROSTER!$B$24:$B$150,MATCH(1,INDEX(($B$23=ROSTER!AD$24:AD$150)*(COUNTIFS(B$7:B36,ROSTER!$B$24:$B$150)=0),0,1),0),1),"")</f>
        <v/>
      </c>
      <c r="C37" s="34" t="str">
        <f>IFERROR(INDEX(ROSTER!$C$24:$C$150,MATCH($B37,ROSTER!$B$24:$B$150,0),1),"")</f>
        <v/>
      </c>
      <c r="D37" s="34" t="str">
        <f>IFERROR(INDEX(ROSTER!$AK$23:$AK$134,MATCH($B37,ROSTER!$B$23:$B$150,0),1),"")</f>
        <v/>
      </c>
      <c r="E37" s="34" t="str">
        <f>IFERROR(INDEX(ROSTER!$AL$23:$AL$134,MATCH($B37,ROSTER!$B$23:$B$150,0),1),"")</f>
        <v/>
      </c>
      <c r="F37" s="34"/>
      <c r="G37" s="29"/>
      <c r="H37" s="45"/>
      <c r="I37" s="34"/>
      <c r="J37" s="34"/>
      <c r="K37" s="34"/>
      <c r="L37" s="34"/>
      <c r="M37" s="34"/>
    </row>
    <row r="38" spans="1:13" ht="14.4">
      <c r="A38" s="45" t="str">
        <f t="shared" si="7"/>
        <v/>
      </c>
      <c r="B38" s="34" t="str" cm="1">
        <f t="array" ref="B38">IFERROR(INDEX(ROSTER!$B$24:$B$150,MATCH(1,INDEX(($B$23=ROSTER!AD$24:AD$150)*(COUNTIFS(B$7:B37,ROSTER!$B$24:$B$150)=0),0,1),0),1),"")</f>
        <v/>
      </c>
      <c r="C38" s="34" t="str">
        <f>IFERROR(INDEX(ROSTER!$C$24:$C$150,MATCH($B38,ROSTER!$B$24:$B$150,0),1),"")</f>
        <v/>
      </c>
      <c r="D38" s="34" t="str">
        <f>IFERROR(INDEX(ROSTER!$AK$23:$AK$134,MATCH($B38,ROSTER!$B$23:$B$150,0),1),"")</f>
        <v/>
      </c>
      <c r="E38" s="34" t="str">
        <f>IFERROR(INDEX(ROSTER!$AL$23:$AL$134,MATCH($B38,ROSTER!$B$23:$B$150,0),1),"")</f>
        <v/>
      </c>
      <c r="F38" s="45"/>
      <c r="G38" s="29"/>
      <c r="H38" s="34"/>
      <c r="I38" s="34"/>
      <c r="J38" s="34"/>
      <c r="K38" s="34"/>
      <c r="L38" s="45"/>
      <c r="M38" s="45"/>
    </row>
    <row r="39" spans="1:13" ht="14.85" customHeight="1">
      <c r="A39" s="45" t="str">
        <f t="shared" si="7"/>
        <v/>
      </c>
      <c r="B39" s="34" t="str" cm="1">
        <f t="array" ref="B39">IFERROR(INDEX(ROSTER!$B$24:$B$150,MATCH(1,INDEX(($B$23=ROSTER!AD$24:AD$150)*(COUNTIFS(B$7:B38,ROSTER!$B$24:$B$150)=0),0,1),0),1),"")</f>
        <v/>
      </c>
      <c r="C39" s="34" t="str">
        <f>IFERROR(INDEX(ROSTER!$C$24:$C$150,MATCH($B39,ROSTER!$B$24:$B$150,0),1),"")</f>
        <v/>
      </c>
      <c r="D39" s="34" t="str">
        <f>IFERROR(INDEX(ROSTER!$AK$23:$AK$134,MATCH($B39,ROSTER!$B$23:$B$150,0),1),"")</f>
        <v/>
      </c>
      <c r="E39" s="34" t="str">
        <f>IFERROR(INDEX(ROSTER!$AL$23:$AL$134,MATCH($B39,ROSTER!$B$23:$B$150,0),1),"")</f>
        <v/>
      </c>
      <c r="F39" s="45"/>
      <c r="G39" s="29"/>
      <c r="H39" s="34"/>
      <c r="I39" s="34"/>
      <c r="J39" s="34"/>
      <c r="K39" s="34"/>
      <c r="L39" s="45"/>
      <c r="M39" s="45"/>
    </row>
    <row r="40" spans="1:13" ht="14.4">
      <c r="A40" s="45" t="str">
        <f t="shared" si="7"/>
        <v/>
      </c>
      <c r="B40" s="34" t="str" cm="1">
        <f t="array" ref="B40">IFERROR(INDEX(ROSTER!$B$24:$B$150,MATCH(1,INDEX(($B$23=ROSTER!AD$24:AD$150)*(COUNTIFS(B$7:B39,ROSTER!$B$24:$B$150)=0),0,1),0),1),"")</f>
        <v/>
      </c>
      <c r="C40" s="34" t="str">
        <f>IFERROR(INDEX(ROSTER!$C$24:$C$150,MATCH($B40,ROSTER!$B$24:$B$150,0),1),"")</f>
        <v/>
      </c>
      <c r="D40" s="34" t="str">
        <f>IFERROR(INDEX(ROSTER!$AK$23:$AK$134,MATCH($B40,ROSTER!$B$23:$B$150,0),1),"")</f>
        <v/>
      </c>
      <c r="E40" s="34" t="str">
        <f>IFERROR(INDEX(ROSTER!$AL$23:$AL$134,MATCH($B40,ROSTER!$B$23:$B$150,0),1),"")</f>
        <v/>
      </c>
      <c r="F40" s="45"/>
      <c r="G40" s="29"/>
      <c r="H40" s="34"/>
      <c r="I40" s="34"/>
      <c r="J40" s="34"/>
      <c r="K40" s="34"/>
      <c r="L40" s="45"/>
      <c r="M40" s="45"/>
    </row>
    <row r="41" spans="1:13" ht="14.4">
      <c r="A41" s="45" t="str">
        <f t="shared" si="7"/>
        <v/>
      </c>
      <c r="B41" s="34" t="str" cm="1">
        <f t="array" ref="B41">IFERROR(INDEX(ROSTER!$B$24:$B$150,MATCH(1,INDEX(($B$23=ROSTER!AD$24:AD$150)*(COUNTIFS(B$7:B40,ROSTER!$B$24:$B$150)=0),0,1),0),1),"")</f>
        <v/>
      </c>
      <c r="C41" s="34" t="str">
        <f>IFERROR(INDEX(ROSTER!$C$24:$C$150,MATCH($B41,ROSTER!$B$24:$B$150,0),1),"")</f>
        <v/>
      </c>
      <c r="D41" s="34" t="str">
        <f>IFERROR(INDEX(ROSTER!$AK$23:$AK$134,MATCH($B41,ROSTER!$B$23:$B$150,0),1),"")</f>
        <v/>
      </c>
      <c r="E41" s="34" t="str">
        <f>IFERROR(INDEX(ROSTER!$AL$23:$AL$134,MATCH($B41,ROSTER!$B$23:$B$150,0),1),"")</f>
        <v/>
      </c>
      <c r="F41" s="45"/>
      <c r="G41" s="29"/>
      <c r="H41" s="34"/>
      <c r="I41" s="34"/>
      <c r="J41" s="34"/>
      <c r="K41" s="34"/>
      <c r="L41" s="45"/>
      <c r="M41" s="45"/>
    </row>
    <row r="42" spans="1:13" ht="14.4">
      <c r="A42" s="45" t="str">
        <f>IF(B42="","",ROW(A23))</f>
        <v/>
      </c>
      <c r="B42" s="34" t="str" cm="1">
        <f t="array" ref="B42">IFERROR(INDEX(ROSTER!$B$24:$B$150,MATCH(1,INDEX(($B$23=ROSTER!AD$24:AD$150)*(COUNTIFS(B$7:B41,ROSTER!$B$24:$B$150)=0),0,1),0),1),"")</f>
        <v/>
      </c>
      <c r="C42" s="34" t="str">
        <f>IFERROR(INDEX(ROSTER!$C$24:$C$150,MATCH($B42,ROSTER!$B$24:$B$150,0),1),"")</f>
        <v/>
      </c>
      <c r="D42" s="34" t="str">
        <f>IFERROR(INDEX(ROSTER!$AK$23:$AK$134,MATCH($B42,ROSTER!$B$23:$B$150,0),1),"")</f>
        <v/>
      </c>
      <c r="E42" s="34" t="str">
        <f>IFERROR(INDEX(ROSTER!$AL$23:$AL$134,MATCH($B42,ROSTER!$B$23:$B$150,0),1),"")</f>
        <v/>
      </c>
      <c r="F42" s="45"/>
      <c r="G42" s="29"/>
      <c r="H42" s="34"/>
      <c r="I42" s="34"/>
      <c r="J42" s="34"/>
      <c r="K42" s="34"/>
      <c r="L42" s="34"/>
      <c r="M42" s="34"/>
    </row>
    <row r="43" spans="1:13" ht="14.4">
      <c r="A43" s="45" t="str">
        <f>IF(B43="","",ROW(A24))</f>
        <v/>
      </c>
      <c r="B43" s="34" t="str" cm="1">
        <f t="array" ref="B43">IFERROR(INDEX(ROSTER!$B$24:$B$150,MATCH(1,INDEX(($B$23=ROSTER!AD$24:AD$150)*(COUNTIFS(B$7:B42,ROSTER!$B$24:$B$150)=0),0,1),0),1),"")</f>
        <v/>
      </c>
      <c r="C43" s="34" t="str">
        <f>IFERROR(INDEX(ROSTER!$C$24:$C$150,MATCH($B43,ROSTER!$B$24:$B$150,0),1),"")</f>
        <v/>
      </c>
      <c r="D43" s="34" t="str">
        <f>IFERROR(INDEX(ROSTER!$AK$23:$AK$134,MATCH($B43,ROSTER!$B$23:$B$150,0),1),"")</f>
        <v/>
      </c>
      <c r="E43" s="34" t="str">
        <f>IFERROR(INDEX(ROSTER!$AL$23:$AL$134,MATCH($B43,ROSTER!$B$23:$B$150,0),1),"")</f>
        <v/>
      </c>
      <c r="F43" s="45"/>
      <c r="G43" s="29"/>
      <c r="H43" s="34"/>
      <c r="I43" s="34"/>
      <c r="J43" s="34"/>
      <c r="K43" s="34"/>
      <c r="L43" s="45"/>
      <c r="M43" s="45"/>
    </row>
    <row r="44" spans="1:13" ht="14.4">
      <c r="E44" s="1"/>
      <c r="F44" s="1"/>
      <c r="H44" s="34"/>
      <c r="I44" s="34"/>
      <c r="J44" s="34"/>
      <c r="K44" s="34"/>
      <c r="L44" s="45"/>
    </row>
    <row r="45" spans="1:13" ht="14.4">
      <c r="E45" s="1"/>
      <c r="F45" s="1"/>
      <c r="H45" s="34"/>
      <c r="I45" s="34"/>
      <c r="J45" s="34"/>
      <c r="K45" s="34"/>
      <c r="L45" s="45"/>
    </row>
    <row r="46" spans="1:13" ht="23.25" customHeight="1">
      <c r="E46" s="1"/>
      <c r="F46" s="1"/>
    </row>
    <row r="47" spans="1:13" ht="23.25" customHeight="1">
      <c r="E47" s="1"/>
      <c r="F47" s="1"/>
    </row>
    <row r="48" spans="1:13" ht="23.25" customHeight="1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</row>
    <row r="53" spans="5:7" ht="14.4">
      <c r="E53" s="1"/>
      <c r="F53" s="1"/>
    </row>
    <row r="54" spans="5:7" ht="14.4">
      <c r="E54" s="1"/>
      <c r="F54" s="1"/>
    </row>
    <row r="55" spans="5:7" ht="14.4">
      <c r="E55" s="1"/>
      <c r="F55" s="1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F85" s="1"/>
      <c r="G85" s="35"/>
    </row>
    <row r="86" spans="5:7" ht="14.4">
      <c r="E86" s="1"/>
      <c r="F86" s="1"/>
      <c r="G86" s="35"/>
    </row>
    <row r="87" spans="5:7" ht="14.4">
      <c r="E87" s="1"/>
      <c r="F87" s="1"/>
      <c r="G87" s="35"/>
    </row>
    <row r="88" spans="5:7" ht="14.4">
      <c r="E88" s="1"/>
      <c r="F88" s="1"/>
      <c r="G88" s="35"/>
    </row>
    <row r="89" spans="5:7" ht="14.4">
      <c r="E89" s="1"/>
      <c r="F89" s="1"/>
      <c r="G89" s="35"/>
    </row>
    <row r="90" spans="5:7" ht="14.4">
      <c r="G90" s="35"/>
    </row>
    <row r="91" spans="5:7" ht="14.4">
      <c r="G91" s="35"/>
    </row>
    <row r="92" spans="5:7" ht="14.4">
      <c r="G92" s="35"/>
    </row>
    <row r="93" spans="5:7" ht="14.4">
      <c r="G93" s="35"/>
    </row>
    <row r="94" spans="5:7" ht="14.4">
      <c r="G94" s="36"/>
    </row>
    <row r="95" spans="5:7" ht="14.4">
      <c r="G95" s="36"/>
    </row>
    <row r="96" spans="5:7" ht="14.4">
      <c r="G96" s="36"/>
    </row>
    <row r="97" spans="7:7" ht="14.4">
      <c r="G97" s="36"/>
    </row>
    <row r="98" spans="7:7" ht="14.4">
      <c r="G98" s="36"/>
    </row>
  </sheetData>
  <protectedRanges>
    <protectedRange sqref="M7 F7" name="Range1_2_2"/>
    <protectedRange sqref="B7" name="Range1_2_2_1"/>
    <protectedRange sqref="I7 I27" name="Range1_2_1_1"/>
  </protectedRanges>
  <mergeCells count="10">
    <mergeCell ref="I25:J25"/>
    <mergeCell ref="I29:J29"/>
    <mergeCell ref="B23:C23"/>
    <mergeCell ref="A1:E1"/>
    <mergeCell ref="F1:H1"/>
    <mergeCell ref="A2:M2"/>
    <mergeCell ref="E3:F3"/>
    <mergeCell ref="B7:C7"/>
    <mergeCell ref="I7:J7"/>
    <mergeCell ref="I22:J22"/>
  </mergeCells>
  <conditionalFormatting sqref="H37:M37">
    <cfRule type="expression" dxfId="38" priority="10">
      <formula>MOD(ROW(H37),2)=0</formula>
    </cfRule>
  </conditionalFormatting>
  <pageMargins left="0.7" right="0.7" top="0.75" bottom="0.75" header="0.3" footer="0.3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FF00"/>
  </sheetPr>
  <dimension ref="A1:O103"/>
  <sheetViews>
    <sheetView zoomScale="58" workbookViewId="0">
      <selection activeCell="F23" sqref="F23"/>
    </sheetView>
  </sheetViews>
  <sheetFormatPr defaultColWidth="9" defaultRowHeight="23.25" customHeight="1"/>
  <cols>
    <col min="1" max="1" width="6" style="1" customWidth="1"/>
    <col min="2" max="2" width="23" style="1" customWidth="1"/>
    <col min="3" max="3" width="19" style="1" customWidth="1"/>
    <col min="4" max="4" width="17" style="1" customWidth="1"/>
    <col min="5" max="5" width="21.44140625" style="2" customWidth="1"/>
    <col min="6" max="6" width="17.44140625" style="2" customWidth="1"/>
    <col min="7" max="7" width="2" style="1" customWidth="1"/>
    <col min="8" max="8" width="5.5546875" style="1" customWidth="1"/>
    <col min="9" max="9" width="22.5546875" style="1" customWidth="1"/>
    <col min="10" max="10" width="20.5546875" style="1" customWidth="1"/>
    <col min="11" max="11" width="14.5546875" style="1" customWidth="1"/>
    <col min="12" max="12" width="15.5546875" style="1" customWidth="1"/>
    <col min="13" max="13" width="16.5546875" style="1" customWidth="1"/>
    <col min="14" max="14" width="8.5546875" style="1" customWidth="1"/>
    <col min="15" max="15" width="15.44140625" style="1" customWidth="1"/>
    <col min="16" max="16384" width="9" style="1"/>
  </cols>
  <sheetData>
    <row r="1" spans="1:15" ht="75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312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5" t="s">
        <v>255</v>
      </c>
      <c r="B3" s="38" t="e">
        <f>LEFT(VLOOKUP("h*",ROSTER!AE24:AE70,1,0),6)</f>
        <v>#N/A</v>
      </c>
      <c r="C3" s="7"/>
      <c r="D3" s="8"/>
      <c r="E3" s="666">
        <f>ROSTER!AE24</f>
        <v>46170</v>
      </c>
      <c r="F3" s="666"/>
      <c r="G3" s="9"/>
      <c r="J3" s="10"/>
      <c r="K3" s="10"/>
    </row>
    <row r="4" spans="1:15" ht="15" customHeight="1">
      <c r="A4" s="11"/>
      <c r="B4" s="12" t="s">
        <v>257</v>
      </c>
      <c r="C4" s="19" t="str">
        <f>INDEX(ROSTER!$B$25:$B$150,MATCH("*FM1*",ROSTER!AE$25:AE$227,0),1)</f>
        <v>Hà Quang Vinh</v>
      </c>
      <c r="D4" s="14" t="s">
        <v>258</v>
      </c>
      <c r="E4" s="15" t="str">
        <f>INDEX(ROSTER!$AL$25:$AL$211,MATCH(C4,ROSTER!$B$25:$B$150,0),1)</f>
        <v>0904298289</v>
      </c>
      <c r="F4" s="15"/>
      <c r="G4" s="16"/>
      <c r="H4" s="17"/>
      <c r="I4" s="18" t="s">
        <v>260</v>
      </c>
      <c r="J4" s="19" t="str">
        <f>INDEX(ROSTER!$B$25:$B$150,MATCH("*TE*",ROSTER!AE$25:AE$227,0),1)</f>
        <v>Huỳnh Tố Như</v>
      </c>
      <c r="K4" s="20" t="s">
        <v>258</v>
      </c>
      <c r="L4" s="15" t="str">
        <f>INDEX(ROSTER!$AL$25:$AL$211,MATCH(J4,ROSTER!$B$25:$B$150,0),1)</f>
        <v>0702785789</v>
      </c>
    </row>
    <row r="5" spans="1:15" ht="15" customHeight="1">
      <c r="A5" s="11"/>
      <c r="B5" s="187" t="s">
        <v>262</v>
      </c>
      <c r="C5" s="19" t="str">
        <f>INDEX(ROSTER!$B$25:$B$150,MATCH("*QC1*",ROSTER!AE$25:AE$227,0),1)</f>
        <v>Võ Lục Nguyên Thông</v>
      </c>
      <c r="D5" s="20" t="s">
        <v>258</v>
      </c>
      <c r="E5" s="15" t="str">
        <f>INDEX(ROSTER!$AL$25:$AL$211,MATCH(C5,ROSTER!$B$25:$B$150,0),1)</f>
        <v>0909028666</v>
      </c>
      <c r="F5" s="21"/>
      <c r="G5" s="16"/>
      <c r="H5" s="17"/>
      <c r="I5" s="18" t="s">
        <v>263</v>
      </c>
      <c r="J5" s="19" t="e">
        <f>INDEX(ROSTER!$B$25:$B$150,MATCH("*PPC*",ROSTER!AE$25:AE$227,0),1)</f>
        <v>#N/A</v>
      </c>
      <c r="K5" s="20" t="s">
        <v>258</v>
      </c>
      <c r="L5" s="15" t="e">
        <f>INDEX(ROSTER!$AL$25:$AL$211,MATCH(J5,ROSTER!$B$25:$B$150,0),1)</f>
        <v>#N/A</v>
      </c>
      <c r="M5" s="22"/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e">
        <f>$B$3&amp;"-128"</f>
        <v>#N/A</v>
      </c>
      <c r="C7" s="682"/>
      <c r="D7" s="27"/>
      <c r="E7" s="27"/>
      <c r="F7" s="28"/>
      <c r="G7" s="29"/>
      <c r="H7" s="26"/>
      <c r="I7" s="660" t="e">
        <f>$B$3&amp;"-34567"</f>
        <v>#N/A</v>
      </c>
      <c r="J7" s="682"/>
      <c r="K7" s="30"/>
      <c r="L7" s="30"/>
      <c r="M7" s="28"/>
      <c r="O7" s="31" t="s">
        <v>261</v>
      </c>
    </row>
    <row r="8" spans="1:15" ht="14.4">
      <c r="A8" s="45" t="str">
        <f>IF(B8="","",ROW(A1))</f>
        <v/>
      </c>
      <c r="B8" s="45" t="str" cm="1">
        <f t="array" ref="B8">IFERROR(INDEX(ROSTER!$B$24:$B$150,MATCH(1,INDEX(($B$7=ROSTER!AE$24:AE$134)*(COUNTIFS(B$7:B7,ROSTER!$B$24:$B$150)=0),0,1),0),1),"")</f>
        <v/>
      </c>
      <c r="C8" s="45" t="str">
        <f>IFERROR(INDEX(ROSTER!$C$24:$C$150,MATCH('28 (2)'!$B8,ROSTER!$B$24:$B$150,0),1),"")</f>
        <v/>
      </c>
      <c r="D8" s="45" t="str">
        <f>IFERROR(INDEX(ROSTER!$AK$23:$AK$134,MATCH('28 (2)'!$B8,ROSTER!$B$23:$B$150,0),1),"")</f>
        <v/>
      </c>
      <c r="E8" s="45" t="str">
        <f>IFERROR(INDEX(ROSTER!$AL$23:$AL$134,MATCH('28 (2)'!$B8,ROSTER!$B$23:$B$150,0),1),"")</f>
        <v/>
      </c>
      <c r="F8" s="45" t="s">
        <v>270</v>
      </c>
      <c r="G8" s="29"/>
      <c r="H8" s="45" t="str">
        <f>IF(I8="","",ROW(A1))</f>
        <v/>
      </c>
      <c r="I8" s="45" t="str" cm="1">
        <f t="array" ref="I8">IFERROR(INDEX(ROSTER!$B$24:$B$150,MATCH(1,INDEX(($I$7=ROSTER!AE$24:AE$134)*(COUNTIFS(I$7:I7,ROSTER!$B$24:$B$150)=0),0,1),0),1),"")</f>
        <v/>
      </c>
      <c r="J8" s="45" t="str">
        <f>IFERROR(INDEX(ROSTER!$C$24:$C$150,MATCH('28 (2)'!$I8,ROSTER!$B$24:$B$150,0),1),"")</f>
        <v/>
      </c>
      <c r="K8" s="45" t="str">
        <f>IFERROR(INDEX(ROSTER!$AK$23:$AK$134,MATCH('28 (2)'!$I8,ROSTER!$B$23:$B$150,0),1),"")</f>
        <v/>
      </c>
      <c r="L8" s="45" t="str">
        <f>IFERROR(INDEX(ROSTER!$AL$23:$AL$134,MATCH('28 (2)'!$I8,ROSTER!$B$23:$B$150,0),1),"")</f>
        <v/>
      </c>
      <c r="M8" s="45" t="s">
        <v>270</v>
      </c>
      <c r="O8" s="31" t="s">
        <v>270</v>
      </c>
    </row>
    <row r="9" spans="1:15" ht="15.6">
      <c r="A9" s="45" t="str">
        <f t="shared" ref="A9:A21" si="0">IF(B9="","",ROW(A2))</f>
        <v/>
      </c>
      <c r="B9" s="45" t="str" cm="1">
        <f t="array" ref="B9">IFERROR(INDEX(ROSTER!$B$24:$B$150,MATCH(1,INDEX(($B$7=ROSTER!AE$24:AE$134)*(COUNTIFS(B$7:B8,ROSTER!$B$24:$B$150)=0),0,1),0),1),"")</f>
        <v/>
      </c>
      <c r="C9" s="45" t="str">
        <f>IFERROR(INDEX(ROSTER!$C$24:$C$150,MATCH('28 (2)'!$B9,ROSTER!$B$24:$B$150,0),1),"")</f>
        <v/>
      </c>
      <c r="D9" s="45" t="str">
        <f>IFERROR(INDEX(ROSTER!$AK$23:$AK$134,MATCH('28 (2)'!$B9,ROSTER!$B$23:$B$150,0),1),"")</f>
        <v/>
      </c>
      <c r="E9" s="45" t="str">
        <f>IFERROR(INDEX(ROSTER!$AL$23:$AL$134,MATCH('28 (2)'!$B9,ROSTER!$B$23:$B$150,0),1),"")</f>
        <v/>
      </c>
      <c r="F9" s="427" t="s">
        <v>477</v>
      </c>
      <c r="G9" s="29"/>
      <c r="H9" s="45" t="str">
        <f t="shared" ref="H9:H18" si="1">IF(I9="","",ROW(A2))</f>
        <v/>
      </c>
      <c r="I9" s="45" t="str" cm="1">
        <f t="array" ref="I9">IFERROR(INDEX(ROSTER!$B$24:$B$150,MATCH(1,INDEX(($I$7=ROSTER!AE$24:AE$134)*(COUNTIFS(I$7:I8,ROSTER!$B$24:$B$150)=0),0,1),0),1),"")</f>
        <v/>
      </c>
      <c r="J9" s="45" t="str">
        <f>IFERROR(INDEX(ROSTER!$C$24:$C$150,MATCH('28 (2)'!$I9,ROSTER!$B$24:$B$150,0),1),"")</f>
        <v/>
      </c>
      <c r="K9" s="45" t="str">
        <f>IFERROR(INDEX(ROSTER!$AK$23:$AK$134,MATCH('28 (2)'!$I9,ROSTER!$B$23:$B$150,0),1),"")</f>
        <v/>
      </c>
      <c r="L9" s="45" t="str">
        <f>IFERROR(INDEX(ROSTER!$AL$23:$AL$134,MATCH('28 (2)'!$I9,ROSTER!$B$23:$B$150,0),1),"")</f>
        <v/>
      </c>
      <c r="M9" s="336"/>
      <c r="O9" s="285"/>
    </row>
    <row r="10" spans="1:15" ht="14.4">
      <c r="A10" s="45" t="str">
        <f t="shared" si="0"/>
        <v/>
      </c>
      <c r="B10" s="45" t="str" cm="1">
        <f t="array" ref="B10">IFERROR(INDEX(ROSTER!$B$24:$B$150,MATCH(1,INDEX(($B$7=ROSTER!AE$24:AE$134)*(COUNTIFS(B$7:B9,ROSTER!$B$24:$B$150)=0),0,1),0),1),"")</f>
        <v/>
      </c>
      <c r="C10" s="45" t="str">
        <f>IFERROR(INDEX(ROSTER!$C$24:$C$150,MATCH('28 (2)'!$B10,ROSTER!$B$24:$B$150,0),1),"")</f>
        <v/>
      </c>
      <c r="D10" s="45" t="str">
        <f>IFERROR(INDEX(ROSTER!$AK$23:$AK$134,MATCH('28 (2)'!$B10,ROSTER!$B$23:$B$150,0),1),"")</f>
        <v/>
      </c>
      <c r="E10" s="45" t="str">
        <f>IFERROR(INDEX(ROSTER!$AL$23:$AL$134,MATCH('28 (2)'!$B10,ROSTER!$B$23:$B$150,0),1),"")</f>
        <v/>
      </c>
      <c r="F10" s="336"/>
      <c r="G10" s="29"/>
      <c r="H10" s="45" t="str">
        <f t="shared" si="1"/>
        <v/>
      </c>
      <c r="I10" s="45" t="str" cm="1">
        <f t="array" ref="I10">IFERROR(INDEX(ROSTER!$B$24:$B$150,MATCH(1,INDEX(($I$7=ROSTER!AE$24:AE$134)*(COUNTIFS(I$7:I9,ROSTER!$B$24:$B$150)=0),0,1),0),1),"")</f>
        <v/>
      </c>
      <c r="J10" s="45" t="str">
        <f>IFERROR(INDEX(ROSTER!$C$24:$C$150,MATCH('28 (2)'!$I10,ROSTER!$B$24:$B$150,0),1),"")</f>
        <v/>
      </c>
      <c r="K10" s="45" t="str">
        <f>IFERROR(INDEX(ROSTER!$AK$23:$AK$134,MATCH('28 (2)'!$I10,ROSTER!$B$23:$B$150,0),1),"")</f>
        <v/>
      </c>
      <c r="L10" s="45" t="str">
        <f>IFERROR(INDEX(ROSTER!$AL$23:$AL$134,MATCH('28 (2)'!$I10,ROSTER!$B$23:$B$150,0),1),"")</f>
        <v/>
      </c>
      <c r="M10" s="336"/>
      <c r="O10" s="285"/>
    </row>
    <row r="11" spans="1:15" ht="14.4">
      <c r="A11" s="45" t="str">
        <f t="shared" si="0"/>
        <v/>
      </c>
      <c r="B11" s="45" t="str" cm="1">
        <f t="array" ref="B11">IFERROR(INDEX(ROSTER!$B$24:$B$150,MATCH(1,INDEX(($B$7=ROSTER!AE$24:AE$134)*(COUNTIFS(B$7:B10,ROSTER!$B$24:$B$150)=0),0,1),0),1),"")</f>
        <v/>
      </c>
      <c r="C11" s="45" t="str">
        <f>IFERROR(INDEX(ROSTER!$C$24:$C$150,MATCH('28 (2)'!$B11,ROSTER!$B$24:$B$150,0),1),"")</f>
        <v/>
      </c>
      <c r="D11" s="45" t="str">
        <f>IFERROR(INDEX(ROSTER!$AK$23:$AK$134,MATCH('28 (2)'!$B11,ROSTER!$B$23:$B$150,0),1),"")</f>
        <v/>
      </c>
      <c r="E11" s="45" t="str">
        <f>IFERROR(INDEX(ROSTER!$AL$23:$AL$134,MATCH('28 (2)'!$B11,ROSTER!$B$23:$B$150,0),1),"")</f>
        <v/>
      </c>
      <c r="F11" s="45" t="s">
        <v>274</v>
      </c>
      <c r="G11" s="29"/>
      <c r="H11" s="45" t="str">
        <f t="shared" si="1"/>
        <v/>
      </c>
      <c r="I11" s="45" t="str" cm="1">
        <f t="array" ref="I11">IFERROR(INDEX(ROSTER!$B$24:$B$150,MATCH(1,INDEX(($I$7=ROSTER!AE$24:AE$134)*(COUNTIFS(I$7:I10,ROSTER!$B$24:$B$150)=0),0,1),0),1),"")</f>
        <v/>
      </c>
      <c r="J11" s="45" t="str">
        <f>IFERROR(INDEX(ROSTER!$C$24:$C$150,MATCH('28 (2)'!$I11,ROSTER!$B$24:$B$150,0),1),"")</f>
        <v/>
      </c>
      <c r="K11" s="45" t="str">
        <f>IFERROR(INDEX(ROSTER!$AK$23:$AK$134,MATCH('28 (2)'!$I11,ROSTER!$B$23:$B$150,0),1),"")</f>
        <v/>
      </c>
      <c r="L11" s="45" t="str">
        <f>IFERROR(INDEX(ROSTER!$AL$23:$AL$134,MATCH('28 (2)'!$I11,ROSTER!$B$23:$B$150,0),1),"")</f>
        <v/>
      </c>
      <c r="M11" s="45" t="s">
        <v>274</v>
      </c>
      <c r="O11" s="285"/>
    </row>
    <row r="12" spans="1:15" ht="14.4">
      <c r="A12" s="45" t="str">
        <f t="shared" si="0"/>
        <v/>
      </c>
      <c r="B12" s="45" t="str" cm="1">
        <f t="array" ref="B12">IFERROR(INDEX(ROSTER!$B$24:$B$150,MATCH(1,INDEX(($B$7=ROSTER!AE$24:AE$134)*(COUNTIFS(B$7:B11,ROSTER!$B$24:$B$150)=0),0,1),0),1),"")</f>
        <v/>
      </c>
      <c r="C12" s="45" t="str">
        <f>IFERROR(INDEX(ROSTER!$C$24:$C$150,MATCH('28 (2)'!$B12,ROSTER!$B$24:$B$150,0),1),"")</f>
        <v/>
      </c>
      <c r="D12" s="45" t="str">
        <f>IFERROR(INDEX(ROSTER!$AK$23:$AK$134,MATCH('28 (2)'!$B12,ROSTER!$B$23:$B$150,0),1),"")</f>
        <v/>
      </c>
      <c r="E12" s="45" t="str">
        <f>IFERROR(INDEX(ROSTER!$AL$23:$AL$134,MATCH('28 (2)'!$B12,ROSTER!$B$23:$B$150,0),1),"")</f>
        <v/>
      </c>
      <c r="F12" s="45" t="s">
        <v>313</v>
      </c>
      <c r="G12" s="29"/>
      <c r="H12" s="45" t="str">
        <f t="shared" si="1"/>
        <v/>
      </c>
      <c r="I12" s="45" t="str" cm="1">
        <f t="array" ref="I12">IFERROR(INDEX(ROSTER!$B$24:$B$150,MATCH(1,INDEX(($I$7=ROSTER!AE$24:AE$134)*(COUNTIFS(I$7:I11,ROSTER!$B$24:$B$150)=0),0,1),0),1),"")</f>
        <v/>
      </c>
      <c r="J12" s="45" t="str">
        <f>IFERROR(INDEX(ROSTER!$C$24:$C$150,MATCH('28 (2)'!$I12,ROSTER!$B$24:$B$150,0),1),"")</f>
        <v/>
      </c>
      <c r="K12" s="45" t="str">
        <f>IFERROR(INDEX(ROSTER!$AK$23:$AK$134,MATCH('28 (2)'!$I12,ROSTER!$B$23:$B$150,0),1),"")</f>
        <v/>
      </c>
      <c r="L12" s="45" t="str">
        <f>IFERROR(INDEX(ROSTER!$AL$23:$AL$134,MATCH('28 (2)'!$I12,ROSTER!$B$23:$B$150,0),1),"")</f>
        <v/>
      </c>
      <c r="M12" s="45" t="s">
        <v>305</v>
      </c>
      <c r="O12" s="285"/>
    </row>
    <row r="13" spans="1:15" ht="14.4">
      <c r="A13" s="45" t="str">
        <f t="shared" si="0"/>
        <v/>
      </c>
      <c r="B13" s="45" t="str" cm="1">
        <f t="array" ref="B13">IFERROR(INDEX(ROSTER!$B$24:$B$150,MATCH(1,INDEX(($B$7=ROSTER!AE$24:AE$134)*(COUNTIFS(B$7:B12,ROSTER!$B$24:$B$150)=0),0,1),0),1),"")</f>
        <v/>
      </c>
      <c r="C13" s="45" t="str">
        <f>IFERROR(INDEX(ROSTER!$C$24:$C$150,MATCH('28 (2)'!$B13,ROSTER!$B$24:$B$150,0),1),"")</f>
        <v/>
      </c>
      <c r="D13" s="45" t="str">
        <f>IFERROR(INDEX(ROSTER!$AK$23:$AK$134,MATCH('28 (2)'!$B13,ROSTER!$B$23:$B$150,0),1),"")</f>
        <v/>
      </c>
      <c r="E13" s="45" t="str">
        <f>IFERROR(INDEX(ROSTER!$AL$23:$AL$134,MATCH('28 (2)'!$B13,ROSTER!$B$23:$B$150,0),1),"")</f>
        <v/>
      </c>
      <c r="F13" s="45" t="s">
        <v>313</v>
      </c>
      <c r="G13" s="29"/>
      <c r="H13" s="45" t="str">
        <f t="shared" si="1"/>
        <v/>
      </c>
      <c r="I13" s="45" t="str" cm="1">
        <f t="array" ref="I13">IFERROR(INDEX(ROSTER!$B$24:$B$150,MATCH(1,INDEX(($I$7=ROSTER!AE$24:AE$134)*(COUNTIFS(I$7:I12,ROSTER!$B$24:$B$150)=0),0,1),0),1),"")</f>
        <v/>
      </c>
      <c r="J13" s="45" t="str">
        <f>IFERROR(INDEX(ROSTER!$C$24:$C$150,MATCH('28 (2)'!$I13,ROSTER!$B$24:$B$150,0),1),"")</f>
        <v/>
      </c>
      <c r="K13" s="45" t="str">
        <f>IFERROR(INDEX(ROSTER!$AK$23:$AK$134,MATCH('28 (2)'!$I13,ROSTER!$B$23:$B$150,0),1),"")</f>
        <v/>
      </c>
      <c r="L13" s="45" t="str">
        <f>IFERROR(INDEX(ROSTER!$AL$23:$AL$134,MATCH('28 (2)'!$I13,ROSTER!$B$23:$B$150,0),1),"")</f>
        <v/>
      </c>
      <c r="M13" s="45" t="s">
        <v>305</v>
      </c>
      <c r="O13" s="285"/>
    </row>
    <row r="14" spans="1:15" ht="14.4">
      <c r="A14" s="45" t="str">
        <f t="shared" si="0"/>
        <v/>
      </c>
      <c r="B14" s="45" t="str" cm="1">
        <f t="array" ref="B14">IFERROR(INDEX(ROSTER!$B$24:$B$150,MATCH(1,INDEX(($B$7=ROSTER!AE$24:AE$134)*(COUNTIFS(B$7:B13,ROSTER!$B$24:$B$150)=0),0,1),0),1),"")</f>
        <v/>
      </c>
      <c r="C14" s="45" t="str">
        <f>IFERROR(INDEX(ROSTER!$C$24:$C$150,MATCH('28 (2)'!$B14,ROSTER!$B$24:$B$150,0),1),"")</f>
        <v/>
      </c>
      <c r="D14" s="45" t="str">
        <f>IFERROR(INDEX(ROSTER!$AK$23:$AK$134,MATCH('28 (2)'!$B14,ROSTER!$B$23:$B$150,0),1),"")</f>
        <v/>
      </c>
      <c r="E14" s="45" t="str">
        <f>IFERROR(INDEX(ROSTER!$AL$23:$AL$134,MATCH('28 (2)'!$B14,ROSTER!$B$23:$B$150,0),1),"")</f>
        <v/>
      </c>
      <c r="F14" s="45"/>
      <c r="G14" s="29"/>
      <c r="H14" s="45" t="str">
        <f t="shared" si="1"/>
        <v/>
      </c>
      <c r="I14" s="45" t="str" cm="1">
        <f t="array" ref="I14">IFERROR(INDEX(ROSTER!$B$24:$B$150,MATCH(1,INDEX(($I$7=ROSTER!AE$24:AE$134)*(COUNTIFS(I$7:I13,ROSTER!$B$24:$B$150)=0),0,1),0),1),"")</f>
        <v/>
      </c>
      <c r="J14" s="45" t="str">
        <f>IFERROR(INDEX(ROSTER!$C$24:$C$150,MATCH('28 (2)'!$I14,ROSTER!$B$24:$B$150,0),1),"")</f>
        <v/>
      </c>
      <c r="K14" s="45" t="str">
        <f>IFERROR(INDEX(ROSTER!$AK$23:$AK$134,MATCH('28 (2)'!$I14,ROSTER!$B$23:$B$150,0),1),"")</f>
        <v/>
      </c>
      <c r="L14" s="45" t="str">
        <f>IFERROR(INDEX(ROSTER!$AL$23:$AL$134,MATCH('28 (2)'!$I14,ROSTER!$B$23:$B$150,0),1),"")</f>
        <v/>
      </c>
      <c r="M14" s="45" t="s">
        <v>274</v>
      </c>
      <c r="O14" s="31"/>
    </row>
    <row r="15" spans="1:15" ht="14.4">
      <c r="A15" s="45" t="str">
        <f t="shared" si="0"/>
        <v/>
      </c>
      <c r="B15" s="45" t="str" cm="1">
        <f t="array" ref="B15">IFERROR(INDEX(ROSTER!$B$24:$B$150,MATCH(1,INDEX(($B$7=ROSTER!AE$24:AE$134)*(COUNTIFS(B$7:B14,ROSTER!$B$24:$B$150)=0),0,1),0),1),"")</f>
        <v/>
      </c>
      <c r="C15" s="45" t="str">
        <f>IFERROR(INDEX(ROSTER!$C$24:$C$150,MATCH('28 (2)'!$B15,ROSTER!$B$24:$B$150,0),1),"")</f>
        <v/>
      </c>
      <c r="D15" s="45" t="str">
        <f>IFERROR(INDEX(ROSTER!$AK$23:$AK$134,MATCH('28 (2)'!$B15,ROSTER!$B$23:$B$150,0),1),"")</f>
        <v/>
      </c>
      <c r="E15" s="45" t="str">
        <f>IFERROR(INDEX(ROSTER!$AL$23:$AL$134,MATCH('28 (2)'!$B15,ROSTER!$B$23:$B$150,0),1),"")</f>
        <v/>
      </c>
      <c r="F15" s="45"/>
      <c r="G15" s="29"/>
      <c r="H15" s="45" t="str">
        <f t="shared" si="1"/>
        <v/>
      </c>
      <c r="I15" s="45" t="str" cm="1">
        <f t="array" ref="I15">IFERROR(INDEX(ROSTER!$B$24:$B$150,MATCH(1,INDEX(($I$7=ROSTER!AE$24:AE$134)*(COUNTIFS(I$7:I14,ROSTER!$B$24:$B$150)=0),0,1),0),1),"")</f>
        <v/>
      </c>
      <c r="J15" s="45" t="str">
        <f>IFERROR(INDEX(ROSTER!$C$24:$C$150,MATCH('28 (2)'!$I15,ROSTER!$B$24:$B$150,0),1),"")</f>
        <v/>
      </c>
      <c r="K15" s="45" t="str">
        <f>IFERROR(INDEX(ROSTER!$AK$23:$AK$134,MATCH('28 (2)'!$I15,ROSTER!$B$23:$B$150,0),1),"")</f>
        <v/>
      </c>
      <c r="L15" s="45" t="str">
        <f>IFERROR(INDEX(ROSTER!$AL$23:$AL$134,MATCH('28 (2)'!$I15,ROSTER!$B$23:$B$150,0),1),"")</f>
        <v/>
      </c>
      <c r="O15" s="31"/>
    </row>
    <row r="16" spans="1:15" ht="14.4">
      <c r="A16" s="45" t="str">
        <f t="shared" si="0"/>
        <v/>
      </c>
      <c r="B16" s="45" t="str" cm="1">
        <f t="array" ref="B16">IFERROR(INDEX(ROSTER!$B$24:$B$150,MATCH(1,INDEX(($B$7=ROSTER!AE$24:AE$134)*(COUNTIFS(B$7:B15,ROSTER!$B$24:$B$150)=0),0,1),0),1),"")</f>
        <v/>
      </c>
      <c r="C16" s="45" t="str">
        <f>IFERROR(INDEX(ROSTER!$C$24:$C$150,MATCH('28 (2)'!$B16,ROSTER!$B$24:$B$150,0),1),"")</f>
        <v/>
      </c>
      <c r="D16" s="45" t="str">
        <f>IFERROR(INDEX(ROSTER!$AK$23:$AK$134,MATCH('28 (2)'!$B16,ROSTER!$B$23:$B$150,0),1),"")</f>
        <v/>
      </c>
      <c r="E16" s="45" t="str">
        <f>IFERROR(INDEX(ROSTER!$AL$23:$AL$134,MATCH('28 (2)'!$B16,ROSTER!$B$23:$B$150,0),1),"")</f>
        <v/>
      </c>
      <c r="F16" s="45" t="s">
        <v>274</v>
      </c>
      <c r="G16" s="29"/>
      <c r="H16" s="45" t="str">
        <f t="shared" si="1"/>
        <v/>
      </c>
      <c r="I16" s="45" t="str" cm="1">
        <f t="array" ref="I16">IFERROR(INDEX(ROSTER!$B$24:$B$150,MATCH(1,INDEX(($I$7=ROSTER!AE$24:AE$134)*(COUNTIFS(I$7:I15,ROSTER!$B$24:$B$150)=0),0,1),0),1),"")</f>
        <v/>
      </c>
      <c r="J16" s="45" t="str">
        <f>IFERROR(INDEX(ROSTER!$C$24:$C$150,MATCH('28 (2)'!$I16,ROSTER!$B$24:$B$150,0),1),"")</f>
        <v/>
      </c>
      <c r="K16" s="45" t="str">
        <f>IFERROR(INDEX(ROSTER!$AK$23:$AK$134,MATCH('28 (2)'!$I16,ROSTER!$B$23:$B$150,0),1),"")</f>
        <v/>
      </c>
      <c r="L16" s="45" t="str">
        <f>IFERROR(INDEX(ROSTER!$AL$23:$AL$134,MATCH('28 (2)'!$I16,ROSTER!$B$23:$B$150,0),1),"")</f>
        <v/>
      </c>
      <c r="M16" s="45"/>
      <c r="O16" s="31"/>
    </row>
    <row r="17" spans="1:15" ht="14.4">
      <c r="A17" s="45" t="str">
        <f t="shared" si="0"/>
        <v/>
      </c>
      <c r="B17" s="45" t="str" cm="1">
        <f t="array" ref="B17">IFERROR(INDEX(ROSTER!$B$24:$B$150,MATCH(1,INDEX(($B$7=ROSTER!AE$24:AE$134)*(COUNTIFS(B$7:B16,ROSTER!$B$24:$B$150)=0),0,1),0),1),"")</f>
        <v/>
      </c>
      <c r="C17" s="45" t="str">
        <f>IFERROR(INDEX(ROSTER!$C$24:$C$150,MATCH('28 (2)'!$B17,ROSTER!$B$24:$B$150,0),1),"")</f>
        <v/>
      </c>
      <c r="D17" s="45" t="str">
        <f>IFERROR(INDEX(ROSTER!$AK$23:$AK$134,MATCH('28 (2)'!$B17,ROSTER!$B$23:$B$150,0),1),"")</f>
        <v/>
      </c>
      <c r="E17" s="45" t="str">
        <f>IFERROR(INDEX(ROSTER!$AL$23:$AL$134,MATCH('28 (2)'!$B17,ROSTER!$B$23:$B$150,0),1),"")</f>
        <v/>
      </c>
      <c r="F17" s="45"/>
      <c r="G17" s="29"/>
      <c r="H17" s="45" t="str">
        <f t="shared" si="1"/>
        <v/>
      </c>
      <c r="I17" s="45" t="str" cm="1">
        <f t="array" ref="I17">IFERROR(INDEX(ROSTER!$B$24:$B$150,MATCH(1,INDEX(($I$7=ROSTER!AE$24:AE$134)*(COUNTIFS(I$7:I16,ROSTER!$B$24:$B$150)=0),0,1),0),1),"")</f>
        <v/>
      </c>
      <c r="J17" s="45" t="str">
        <f>IFERROR(INDEX(ROSTER!$C$24:$C$150,MATCH('28 (2)'!$I17,ROSTER!$B$24:$B$150,0),1),"")</f>
        <v/>
      </c>
      <c r="K17" s="45" t="str">
        <f>IFERROR(INDEX(ROSTER!$AK$23:$AK$134,MATCH('28 (2)'!$I17,ROSTER!$B$23:$B$150,0),1),"")</f>
        <v/>
      </c>
      <c r="L17" s="45" t="str">
        <f>IFERROR(INDEX(ROSTER!$AL$23:$AL$134,MATCH('28 (2)'!$I17,ROSTER!$B$23:$B$150,0),1),"")</f>
        <v/>
      </c>
      <c r="M17" s="45"/>
      <c r="O17" s="31"/>
    </row>
    <row r="18" spans="1:15" ht="14.4">
      <c r="A18" s="45" t="str">
        <f t="shared" si="0"/>
        <v/>
      </c>
      <c r="B18" s="45" t="str" cm="1">
        <f t="array" ref="B18">IFERROR(INDEX(ROSTER!$B$24:$B$150,MATCH(1,INDEX(($B$7=ROSTER!AE$24:AE$134)*(COUNTIFS(B$7:B17,ROSTER!$B$24:$B$150)=0),0,1),0),1),"")</f>
        <v/>
      </c>
      <c r="C18" s="45" t="str">
        <f>IFERROR(INDEX(ROSTER!$C$24:$C$150,MATCH('28 (2)'!$B18,ROSTER!$B$24:$B$150,0),1),"")</f>
        <v/>
      </c>
      <c r="D18" s="45" t="str">
        <f>IFERROR(INDEX(ROSTER!$AK$23:$AK$134,MATCH('28 (2)'!$B18,ROSTER!$B$23:$B$150,0),1),"")</f>
        <v/>
      </c>
      <c r="E18" s="45" t="str">
        <f>IFERROR(INDEX(ROSTER!$AL$23:$AL$134,MATCH('28 (2)'!$B18,ROSTER!$B$23:$B$150,0),1),"")</f>
        <v/>
      </c>
      <c r="F18" s="45"/>
      <c r="G18" s="29"/>
      <c r="H18" s="45" t="str">
        <f t="shared" si="1"/>
        <v/>
      </c>
      <c r="I18" s="45" t="str" cm="1">
        <f t="array" ref="I18">IFERROR(INDEX(ROSTER!$B$24:$B$150,MATCH(1,INDEX(($I$7=ROSTER!AE$24:AE$134)*(COUNTIFS(I$7:I17,ROSTER!$B$24:$B$150)=0),0,1),0),1),"")</f>
        <v/>
      </c>
      <c r="J18" s="45" t="str">
        <f>IFERROR(INDEX(ROSTER!$C$24:$C$150,MATCH('28 (2)'!$I18,ROSTER!$B$24:$B$150,0),1),"")</f>
        <v/>
      </c>
      <c r="K18" s="45" t="str">
        <f>IFERROR(INDEX(ROSTER!$AK$23:$AK$134,MATCH('28 (2)'!$I18,ROSTER!$B$23:$B$150,0),1),"")</f>
        <v/>
      </c>
      <c r="L18" s="45" t="str">
        <f>IFERROR(INDEX(ROSTER!$AL$23:$AL$134,MATCH('28 (2)'!$I18,ROSTER!$B$23:$B$150,0),1),"")</f>
        <v/>
      </c>
      <c r="M18" s="45"/>
      <c r="O18" s="31"/>
    </row>
    <row r="19" spans="1:15" ht="15.6">
      <c r="A19" s="45" t="str">
        <f t="shared" si="0"/>
        <v/>
      </c>
      <c r="B19" s="45" t="str" cm="1">
        <f t="array" ref="B19">IFERROR(INDEX(ROSTER!$B$24:$B$150,MATCH(1,INDEX(($B$7=ROSTER!AE$24:AE$134)*(COUNTIFS(B$7:B18,ROSTER!$B$24:$B$150)=0),0,1),0),1),"")</f>
        <v/>
      </c>
      <c r="C19" s="45" t="str">
        <f>IFERROR(INDEX(ROSTER!$C$24:$C$150,MATCH('28 (2)'!$B19,ROSTER!$B$24:$B$150,0),1),"")</f>
        <v/>
      </c>
      <c r="D19" s="45" t="str">
        <f>IFERROR(INDEX(ROSTER!$AK$23:$AK$134,MATCH('28 (2)'!$B19,ROSTER!$B$23:$B$150,0),1),"")</f>
        <v/>
      </c>
      <c r="E19" s="45" t="str">
        <f>IFERROR(INDEX(ROSTER!$AL$23:$AL$134,MATCH('28 (2)'!$B19,ROSTER!$B$23:$B$150,0),1),"")</f>
        <v/>
      </c>
      <c r="F19" s="45"/>
      <c r="G19" s="29"/>
      <c r="H19" s="26"/>
      <c r="I19" s="355"/>
      <c r="J19" s="426"/>
      <c r="K19" s="724"/>
      <c r="L19" s="725"/>
      <c r="M19" s="34"/>
      <c r="O19" s="31"/>
    </row>
    <row r="20" spans="1:15" ht="14.4">
      <c r="A20" s="45" t="str">
        <f t="shared" si="0"/>
        <v/>
      </c>
      <c r="B20" s="45" t="str" cm="1">
        <f t="array" ref="B20">IFERROR(INDEX(ROSTER!$B$24:$B$150,MATCH(1,INDEX(($B$7=ROSTER!AE$24:AE$134)*(COUNTIFS(B$7:B19,ROSTER!$B$24:$B$150)=0),0,1),0),1),"")</f>
        <v/>
      </c>
      <c r="C20" s="45" t="str">
        <f>IFERROR(INDEX(ROSTER!$C$24:$C$150,MATCH('28 (2)'!$B20,ROSTER!$B$24:$B$150,0),1),"")</f>
        <v/>
      </c>
      <c r="D20" s="45" t="str">
        <f>IFERROR(INDEX(ROSTER!$AK$23:$AK$134,MATCH('28 (2)'!$B20,ROSTER!$B$23:$B$150,0),1),"")</f>
        <v/>
      </c>
      <c r="E20" s="45" t="str">
        <f>IFERROR(INDEX(ROSTER!$AL$23:$AL$134,MATCH('28 (2)'!$B20,ROSTER!$B$23:$B$150,0),1),"")</f>
        <v/>
      </c>
      <c r="F20" s="45"/>
      <c r="G20" s="29"/>
      <c r="H20" s="45"/>
      <c r="I20" s="45"/>
      <c r="J20" s="45"/>
      <c r="K20" s="45"/>
      <c r="L20" s="45"/>
      <c r="M20" s="45"/>
      <c r="O20" s="31"/>
    </row>
    <row r="21" spans="1:15" ht="14.4">
      <c r="A21" s="45" t="str">
        <f t="shared" si="0"/>
        <v/>
      </c>
      <c r="B21" s="45" t="str" cm="1">
        <f t="array" ref="B21">IFERROR(INDEX(ROSTER!$B$24:$B$150,MATCH(1,INDEX(($B$7=ROSTER!AE$24:AE$134)*(COUNTIFS(B$7:B20,ROSTER!$B$24:$B$150)=0),0,1),0),1),"")</f>
        <v/>
      </c>
      <c r="C21" s="45" t="str">
        <f>IFERROR(INDEX(ROSTER!$C$24:$C$150,MATCH('28 (2)'!$B21,ROSTER!$B$24:$B$150,0),1),"")</f>
        <v/>
      </c>
      <c r="D21" s="45" t="str">
        <f>IFERROR(INDEX(ROSTER!$AK$23:$AK$134,MATCH('28 (2)'!$B21,ROSTER!$B$23:$B$150,0),1),"")</f>
        <v/>
      </c>
      <c r="E21" s="45" t="str">
        <f>IFERROR(INDEX(ROSTER!$AL$23:$AL$134,MATCH('28 (2)'!$B21,ROSTER!$B$23:$B$150,0),1),"")</f>
        <v/>
      </c>
      <c r="F21" s="45"/>
      <c r="G21" s="29"/>
      <c r="H21" s="45"/>
      <c r="I21" s="45"/>
      <c r="J21" s="45"/>
      <c r="K21" s="45"/>
      <c r="L21" s="45"/>
      <c r="M21" s="45"/>
      <c r="O21" s="31"/>
    </row>
    <row r="22" spans="1:15" ht="15.6">
      <c r="A22" s="45"/>
      <c r="B22" s="660" t="e">
        <f>$B$3&amp;"-AVI"</f>
        <v>#N/A</v>
      </c>
      <c r="C22" s="682"/>
      <c r="D22" s="45" t="str">
        <f>IFERROR(INDEX(ROSTER!$AK$23:$AK$134,MATCH('28 (2)'!$B22,ROSTER!$B$23:$B$150,0),1),"")</f>
        <v/>
      </c>
      <c r="E22" s="45" t="str">
        <f>IFERROR(INDEX(ROSTER!$AL$23:$AL$134,MATCH('28 (2)'!$B22,ROSTER!$B$23:$B$150,0),1),"")</f>
        <v/>
      </c>
      <c r="F22" s="45"/>
      <c r="G22" s="29"/>
      <c r="H22" s="45"/>
      <c r="I22" s="45"/>
      <c r="J22" s="45"/>
      <c r="K22" s="45"/>
      <c r="L22" s="45"/>
      <c r="M22" s="45"/>
      <c r="O22" s="31"/>
    </row>
    <row r="23" spans="1:15" ht="14.4">
      <c r="A23" s="45" t="str">
        <f t="shared" ref="A23:A30" si="2">IF(B23="","",ROW(A1))</f>
        <v/>
      </c>
      <c r="B23" s="45" t="str" cm="1">
        <f t="array" ref="B23">IFERROR(INDEX(ROSTER!$B$24:$B$150,MATCH(1,INDEX(($B$22=ROSTER!AE$24:AE$134)*(COUNTIFS(B$7:B22,ROSTER!$B$24:$B$150)=0),0,1),0),1),"")</f>
        <v/>
      </c>
      <c r="C23" s="45"/>
      <c r="D23" s="45" t="str">
        <f>IFERROR(INDEX(ROSTER!$AK$23:$AK$134,MATCH('28 (2)'!$B23,ROSTER!$B$23:$B$150,0),1),"")</f>
        <v/>
      </c>
      <c r="E23" s="45" t="str">
        <f>IFERROR(INDEX(ROSTER!$AL$23:$AL$134,MATCH('28 (2)'!$B23,ROSTER!$B$23:$B$150,0),1),"")</f>
        <v/>
      </c>
      <c r="F23" s="357" t="s">
        <v>259</v>
      </c>
      <c r="G23" s="29"/>
      <c r="H23" s="45"/>
      <c r="I23" s="45"/>
      <c r="J23" s="45"/>
      <c r="K23" s="45"/>
      <c r="L23" s="45"/>
      <c r="M23" s="45"/>
      <c r="O23" s="31"/>
    </row>
    <row r="24" spans="1:15" ht="14.85" customHeight="1">
      <c r="A24" s="45" t="str">
        <f t="shared" si="2"/>
        <v/>
      </c>
      <c r="B24" s="45" t="str" cm="1">
        <f t="array" ref="B24">IFERROR(INDEX(ROSTER!$B$24:$B$150,MATCH(1,INDEX(($B$22=ROSTER!AE$24:AE$134)*(COUNTIFS(B$7:B23,ROSTER!$B$24:$B$150)=0),0,1),0),1),"")</f>
        <v/>
      </c>
      <c r="C24" s="45"/>
      <c r="D24" s="45" t="str">
        <f>IFERROR(INDEX(ROSTER!$AK$23:$AK$134,MATCH('28 (2)'!$B24,ROSTER!$B$23:$B$150,0),1),"")</f>
        <v/>
      </c>
      <c r="E24" s="45" t="str">
        <f>IFERROR(INDEX(ROSTER!$AL$23:$AL$134,MATCH('28 (2)'!$B24,ROSTER!$B$23:$B$150,0),1),"")</f>
        <v/>
      </c>
      <c r="F24" s="45" t="s">
        <v>305</v>
      </c>
      <c r="G24" s="29"/>
      <c r="H24" s="45"/>
      <c r="I24" s="45"/>
      <c r="J24" s="45"/>
      <c r="K24" s="45"/>
      <c r="L24" s="45"/>
      <c r="M24" s="45"/>
      <c r="O24" s="31" t="s">
        <v>271</v>
      </c>
    </row>
    <row r="25" spans="1:15" ht="14.85" customHeight="1">
      <c r="A25" s="45" t="str">
        <f t="shared" si="2"/>
        <v/>
      </c>
      <c r="B25" s="45" t="str" cm="1">
        <f t="array" ref="B25">IFERROR(INDEX(ROSTER!$B$24:$B$150,MATCH(1,INDEX(($B$22=ROSTER!AE$24:AE$134)*(COUNTIFS(B$7:B24,ROSTER!$B$24:$B$150)=0),0,1),0),1),"")</f>
        <v/>
      </c>
      <c r="C25" s="45"/>
      <c r="D25" s="45" t="str">
        <f>IFERROR(INDEX(ROSTER!$AK$23:$AK$134,MATCH('28 (2)'!$B25,ROSTER!$B$23:$B$150,0),1),"")</f>
        <v/>
      </c>
      <c r="E25" s="45" t="str">
        <f>IFERROR(INDEX(ROSTER!$AL$23:$AL$134,MATCH('28 (2)'!$B25,ROSTER!$B$23:$B$150,0),1),"")</f>
        <v/>
      </c>
      <c r="F25" s="45" t="s">
        <v>270</v>
      </c>
      <c r="G25" s="29"/>
      <c r="H25" s="45"/>
      <c r="I25" s="45"/>
      <c r="J25" s="45"/>
      <c r="K25" s="45"/>
      <c r="L25" s="45"/>
      <c r="M25" s="45"/>
      <c r="O25" s="31" t="s">
        <v>272</v>
      </c>
    </row>
    <row r="26" spans="1:15" ht="14.85" customHeight="1">
      <c r="A26" s="45" t="str">
        <f t="shared" si="2"/>
        <v/>
      </c>
      <c r="B26" s="45" t="str" cm="1">
        <f t="array" ref="B26">IFERROR(INDEX(ROSTER!$B$24:$B$150,MATCH(1,INDEX(($B$22=ROSTER!AE$24:AE$134)*(COUNTIFS(B$7:B25,ROSTER!$B$24:$B$150)=0),0,1),0),1),"")</f>
        <v/>
      </c>
      <c r="C26" s="45"/>
      <c r="D26" s="45" t="str">
        <f>IFERROR(INDEX(ROSTER!$AK$23:$AK$134,MATCH('28 (2)'!$B26,ROSTER!$B$23:$B$150,0),1),"")</f>
        <v/>
      </c>
      <c r="E26" s="45" t="str">
        <f>IFERROR(INDEX(ROSTER!$AL$23:$AL$134,MATCH('28 (2)'!$B26,ROSTER!$B$23:$B$150,0),1),"")</f>
        <v/>
      </c>
      <c r="F26" s="45"/>
      <c r="G26" s="29"/>
      <c r="H26" s="45"/>
      <c r="I26" s="45"/>
      <c r="J26" s="45"/>
      <c r="K26" s="45"/>
      <c r="L26" s="45"/>
      <c r="M26" s="45"/>
      <c r="O26" s="31" t="s">
        <v>273</v>
      </c>
    </row>
    <row r="27" spans="1:15" ht="14.85" customHeight="1">
      <c r="A27" s="45" t="str">
        <f t="shared" si="2"/>
        <v/>
      </c>
      <c r="B27" s="45" t="str" cm="1">
        <f t="array" ref="B27">IFERROR(INDEX(ROSTER!$B$24:$B$150,MATCH(1,INDEX(($B$22=ROSTER!AE$24:AE$134)*(COUNTIFS(B$7:B26,ROSTER!$B$24:$B$150)=0),0,1),0),1),"")</f>
        <v/>
      </c>
      <c r="C27" s="45"/>
      <c r="D27" s="45" t="str">
        <f>IFERROR(INDEX(ROSTER!$AK$23:$AK$134,MATCH('28 (2)'!$B27,ROSTER!$B$23:$B$150,0),1),"")</f>
        <v/>
      </c>
      <c r="E27" s="45" t="str">
        <f>IFERROR(INDEX(ROSTER!$AL$23:$AL$134,MATCH('28 (2)'!$B27,ROSTER!$B$23:$B$150,0),1),"")</f>
        <v/>
      </c>
      <c r="G27" s="29"/>
      <c r="H27" s="45"/>
      <c r="I27" s="45"/>
      <c r="J27" s="45"/>
      <c r="K27" s="45"/>
      <c r="L27" s="45"/>
      <c r="M27" s="45"/>
      <c r="O27" s="31" t="s">
        <v>259</v>
      </c>
    </row>
    <row r="28" spans="1:15" ht="14.85" customHeight="1">
      <c r="A28" s="45" t="str">
        <f t="shared" si="2"/>
        <v/>
      </c>
      <c r="B28" s="45" t="str" cm="1">
        <f t="array" ref="B28">IFERROR(INDEX(ROSTER!$B$24:$B$150,MATCH(1,INDEX(($B$22=ROSTER!AE$24:AE$134)*(COUNTIFS(B$7:B27,ROSTER!$B$24:$B$150)=0),0,1),0),1),"")</f>
        <v/>
      </c>
      <c r="C28" s="45"/>
      <c r="D28" s="45" t="str">
        <f>IFERROR(INDEX(ROSTER!$AK$23:$AK$134,MATCH('28 (2)'!$B28,ROSTER!$B$23:$B$150,0),1),"")</f>
        <v/>
      </c>
      <c r="E28" s="45" t="str">
        <f>IFERROR(INDEX(ROSTER!$AL$23:$AL$134,MATCH('28 (2)'!$B28,ROSTER!$B$23:$B$150,0),1),"")</f>
        <v/>
      </c>
      <c r="F28" s="45"/>
      <c r="G28" s="29"/>
      <c r="H28" s="45"/>
      <c r="I28" s="45"/>
      <c r="J28" s="45"/>
      <c r="K28" s="45"/>
      <c r="L28" s="45"/>
      <c r="M28" s="45"/>
      <c r="O28" s="31"/>
    </row>
    <row r="29" spans="1:15" ht="14.85" customHeight="1">
      <c r="A29" s="45" t="str">
        <f t="shared" si="2"/>
        <v/>
      </c>
      <c r="B29" s="45" t="str" cm="1">
        <f t="array" ref="B29">IFERROR(INDEX(ROSTER!$B$24:$B$150,MATCH(1,INDEX(($B$22=ROSTER!AE$24:AE$134)*(COUNTIFS(B$7:B28,ROSTER!$B$24:$B$150)=0),0,1),0),1),"")</f>
        <v/>
      </c>
      <c r="C29" s="45"/>
      <c r="D29" s="45" t="str">
        <f>IFERROR(INDEX(ROSTER!$AK$23:$AK$134,MATCH('28 (2)'!$B29,ROSTER!$B$23:$B$150,0),1),"")</f>
        <v/>
      </c>
      <c r="E29" s="45" t="str">
        <f>IFERROR(INDEX(ROSTER!$AL$23:$AL$134,MATCH('28 (2)'!$B29,ROSTER!$B$23:$B$150,0),1),"")</f>
        <v/>
      </c>
      <c r="F29" s="45"/>
      <c r="G29" s="29"/>
      <c r="H29" s="45"/>
      <c r="I29" s="45"/>
      <c r="J29" s="45"/>
      <c r="K29" s="45"/>
      <c r="L29" s="45"/>
      <c r="M29" s="45"/>
      <c r="O29" s="31"/>
    </row>
    <row r="30" spans="1:15" ht="14.85" customHeight="1">
      <c r="A30" s="45" t="str">
        <f t="shared" si="2"/>
        <v/>
      </c>
      <c r="B30" s="45" t="str" cm="1">
        <f t="array" ref="B30">IFERROR(INDEX(ROSTER!$B$24:$B$150,MATCH(1,INDEX(($B$22=ROSTER!AE$24:AE$134)*(COUNTIFS(B$7:B29,ROSTER!$B$24:$B$150)=0),0,1),0),1),"")</f>
        <v/>
      </c>
      <c r="C30" s="45"/>
      <c r="D30" s="45" t="str">
        <f>IFERROR(INDEX(ROSTER!$AK$23:$AK$134,MATCH('28 (2)'!$B30,ROSTER!$B$23:$B$150,0),1),"")</f>
        <v/>
      </c>
      <c r="E30" s="45" t="str">
        <f>IFERROR(INDEX(ROSTER!$AL$23:$AL$134,MATCH('28 (2)'!$B30,ROSTER!$B$23:$B$150,0),1),"")</f>
        <v/>
      </c>
      <c r="F30" s="45"/>
      <c r="G30" s="29"/>
      <c r="H30" s="45"/>
      <c r="I30" s="45"/>
      <c r="J30" s="45"/>
      <c r="K30" s="45"/>
      <c r="L30" s="45"/>
      <c r="M30" s="45"/>
    </row>
    <row r="31" spans="1:15" ht="14.85" customHeight="1">
      <c r="A31" s="45" t="str">
        <f t="shared" ref="A31:A34" si="3">IF(B31="","",ROW(A14))</f>
        <v/>
      </c>
      <c r="B31" s="45" t="str" cm="1">
        <f t="array" ref="B31">IFERROR(INDEX(ROSTER!$B$24:$B$150,MATCH(1,INDEX(($B$22=ROSTER!AE$24:AE$134)*(COUNTIFS(B$7:B30,ROSTER!$B$24:$B$150)=0),0,1),0),1),"")</f>
        <v/>
      </c>
      <c r="C31" s="45"/>
      <c r="D31" s="45" t="str">
        <f>IFERROR(INDEX(ROSTER!$AK$23:$AK$134,MATCH('28 (2)'!$B31,ROSTER!$B$23:$B$150,0),1),"")</f>
        <v/>
      </c>
      <c r="E31" s="45" t="str">
        <f>IFERROR(INDEX(ROSTER!$AL$23:$AL$134,MATCH('28 (2)'!$B31,ROSTER!$B$23:$B$150,0),1),"")</f>
        <v/>
      </c>
      <c r="F31" s="45"/>
      <c r="G31" s="29"/>
      <c r="H31" s="45"/>
      <c r="I31" s="45"/>
      <c r="J31" s="45"/>
      <c r="K31" s="45"/>
      <c r="L31" s="45"/>
      <c r="M31" s="45"/>
    </row>
    <row r="32" spans="1:15" ht="14.85" customHeight="1">
      <c r="A32" s="45" t="str">
        <f t="shared" si="3"/>
        <v/>
      </c>
      <c r="B32" s="45" t="str" cm="1">
        <f t="array" ref="B32">IFERROR(INDEX(ROSTER!$B$24:$B$150,MATCH(1,INDEX(($B$22=ROSTER!AE$24:AE$134)*(COUNTIFS(B$7:B31,ROSTER!$B$24:$B$150)=0),0,1),0),1),"")</f>
        <v/>
      </c>
      <c r="C32" s="45"/>
      <c r="D32" s="45" t="str">
        <f>IFERROR(INDEX(ROSTER!$AK$23:$AK$134,MATCH('28 (2)'!$B32,ROSTER!$B$23:$B$150,0),1),"")</f>
        <v/>
      </c>
      <c r="E32" s="45" t="str">
        <f>IFERROR(INDEX(ROSTER!$AL$23:$AL$134,MATCH('28 (2)'!$B32,ROSTER!$B$23:$B$150,0),1),"")</f>
        <v/>
      </c>
      <c r="F32" s="45"/>
      <c r="G32" s="29"/>
      <c r="H32" s="45"/>
      <c r="I32" s="45"/>
      <c r="J32" s="45"/>
      <c r="K32" s="45"/>
      <c r="L32" s="45"/>
      <c r="M32" s="45"/>
    </row>
    <row r="33" spans="1:13" ht="14.85" customHeight="1">
      <c r="A33" s="45" t="str">
        <f t="shared" si="3"/>
        <v/>
      </c>
      <c r="B33" s="45" t="str" cm="1">
        <f t="array" ref="B33">IFERROR(INDEX(ROSTER!$B$24:$B$150,MATCH(1,INDEX(($B$22=ROSTER!AE$24:AE$134)*(COUNTIFS(B$7:B32,ROSTER!$B$24:$B$150)=0),0,1),0),1),"")</f>
        <v/>
      </c>
      <c r="C33" s="45"/>
      <c r="D33" s="45" t="str">
        <f>IFERROR(INDEX(ROSTER!$AK$23:$AK$134,MATCH('28 (2)'!$B33,ROSTER!$B$23:$B$150,0),1),"")</f>
        <v/>
      </c>
      <c r="E33" s="45" t="str">
        <f>IFERROR(INDEX(ROSTER!$AL$23:$AL$134,MATCH('28 (2)'!$B33,ROSTER!$B$23:$B$150,0),1),"")</f>
        <v/>
      </c>
      <c r="F33" s="45"/>
      <c r="G33" s="29"/>
      <c r="H33" s="45"/>
      <c r="I33" s="45"/>
      <c r="J33" s="45"/>
      <c r="K33" s="45"/>
      <c r="L33" s="45"/>
      <c r="M33" s="45"/>
    </row>
    <row r="34" spans="1:13" ht="18.75" customHeight="1">
      <c r="A34" s="45" t="str">
        <f t="shared" si="3"/>
        <v/>
      </c>
      <c r="B34" s="45" t="str" cm="1">
        <f t="array" ref="B34">IFERROR(INDEX(ROSTER!$B$24:$B$150,MATCH(1,INDEX(($B$22=ROSTER!AE$24:AE$134)*(COUNTIFS(B$7:B33,ROSTER!$B$24:$B$150)=0),0,1),0),1),"")</f>
        <v/>
      </c>
      <c r="C34" s="45"/>
      <c r="D34" s="45" t="str">
        <f>IFERROR(INDEX(ROSTER!$AK$23:$AK$134,MATCH('28 (2)'!$B34,ROSTER!$B$23:$B$150,0),1),"")</f>
        <v/>
      </c>
      <c r="E34" s="45" t="str">
        <f>IFERROR(INDEX(ROSTER!$AL$23:$AL$134,MATCH('28 (2)'!$B34,ROSTER!$B$23:$B$150,0),1),"")</f>
        <v/>
      </c>
      <c r="F34" s="45"/>
      <c r="G34" s="29"/>
      <c r="H34" s="45"/>
      <c r="I34" s="45"/>
      <c r="J34" s="45"/>
      <c r="K34" s="45"/>
      <c r="L34" s="45"/>
      <c r="M34" s="45"/>
    </row>
    <row r="35" spans="1:13" ht="15" customHeight="1">
      <c r="A35" s="45" t="str">
        <f>IF(B35="","",ROW(A18))</f>
        <v/>
      </c>
      <c r="B35" s="45" t="str" cm="1">
        <f t="array" ref="B35">IFERROR(INDEX(ROSTER!$B$24:$B$150,MATCH(1,INDEX(($B$22=ROSTER!AE$24:AE$134)*(COUNTIFS(B$7:B34,ROSTER!$B$24:$B$150)=0),0,1),0),1),"")</f>
        <v/>
      </c>
      <c r="C35" s="45"/>
      <c r="D35" s="45" t="str">
        <f>IFERROR(INDEX(ROSTER!$AK$23:$AK$134,MATCH('28 (2)'!$B35,ROSTER!$B$23:$B$150,0),1),"")</f>
        <v/>
      </c>
      <c r="E35" s="45" t="str">
        <f>IFERROR(INDEX(ROSTER!$AL$23:$AL$134,MATCH('28 (2)'!$B35,ROSTER!$B$23:$B$150,0),1),"")</f>
        <v/>
      </c>
      <c r="F35" s="45"/>
      <c r="G35" s="29"/>
      <c r="H35" s="45"/>
      <c r="I35" s="45"/>
      <c r="J35" s="45"/>
      <c r="K35" s="45"/>
      <c r="L35" s="45"/>
      <c r="M35" s="45"/>
    </row>
    <row r="36" spans="1:13" ht="15" customHeight="1">
      <c r="A36" s="45" t="str">
        <f t="shared" ref="A36:A39" si="4">IF(B36="","",ROW(A19))</f>
        <v/>
      </c>
      <c r="B36" s="45" t="str" cm="1">
        <f t="array" ref="B36">IFERROR(INDEX(ROSTER!$B$24:$B$150,MATCH(1,INDEX(($B$22=ROSTER!AE$24:AE$134)*(COUNTIFS(B$7:B35,ROSTER!$B$24:$B$150)=0),0,1),0),1),"")</f>
        <v/>
      </c>
      <c r="C36" s="45"/>
      <c r="D36" s="45" t="str">
        <f>IFERROR(INDEX(ROSTER!$AK$23:$AK$134,MATCH('28 (2)'!$B36,ROSTER!$B$23:$B$150,0),1),"")</f>
        <v/>
      </c>
      <c r="E36" s="45" t="str">
        <f>IFERROR(INDEX(ROSTER!$AL$23:$AL$134,MATCH('28 (2)'!$B36,ROSTER!$B$23:$B$150,0),1),"")</f>
        <v/>
      </c>
      <c r="F36" s="45"/>
      <c r="G36" s="29"/>
      <c r="H36" s="45"/>
      <c r="I36" s="45"/>
      <c r="J36" s="45"/>
      <c r="K36" s="45"/>
      <c r="L36" s="45"/>
      <c r="M36" s="45"/>
    </row>
    <row r="37" spans="1:13" ht="14.85" customHeight="1">
      <c r="A37" s="45" t="str">
        <f t="shared" si="4"/>
        <v/>
      </c>
      <c r="B37" s="45" t="str" cm="1">
        <f t="array" ref="B37">IFERROR(INDEX(ROSTER!$B$24:$B$150,MATCH(1,INDEX(($B$22=ROSTER!AE$24:AE$134)*(COUNTIFS(B$7:B36,ROSTER!$B$24:$B$150)=0),0,1),0),1),"")</f>
        <v/>
      </c>
      <c r="C37" s="45"/>
      <c r="D37" s="45" t="str">
        <f>IFERROR(INDEX(ROSTER!$AK$23:$AK$134,MATCH('28 (2)'!$B37,ROSTER!$B$23:$B$150,0),1),"")</f>
        <v/>
      </c>
      <c r="E37" s="45" t="str">
        <f>IFERROR(INDEX(ROSTER!$AL$23:$AL$134,MATCH('28 (2)'!$B37,ROSTER!$B$23:$B$150,0),1),"")</f>
        <v/>
      </c>
      <c r="F37" s="45"/>
      <c r="G37" s="29"/>
      <c r="H37" s="45"/>
      <c r="I37" s="45"/>
      <c r="J37" s="45"/>
      <c r="K37" s="45"/>
      <c r="L37" s="45"/>
      <c r="M37" s="45"/>
    </row>
    <row r="38" spans="1:13" ht="15" customHeight="1">
      <c r="A38" s="45" t="str">
        <f t="shared" si="4"/>
        <v/>
      </c>
      <c r="B38" s="45" t="str" cm="1">
        <f t="array" ref="B38">IFERROR(INDEX(ROSTER!$B$24:$B$150,MATCH(1,INDEX(($B$22=ROSTER!AE$24:AE$134)*(COUNTIFS(B$7:B37,ROSTER!$B$24:$B$150)=0),0,1),0),1),"")</f>
        <v/>
      </c>
      <c r="C38" s="45"/>
      <c r="D38" s="45" t="str">
        <f>IFERROR(INDEX(ROSTER!$AK$23:$AK$134,MATCH('28 (2)'!$B38,ROSTER!$B$23:$B$150,0),1),"")</f>
        <v/>
      </c>
      <c r="E38" s="45" t="str">
        <f>IFERROR(INDEX(ROSTER!$AL$23:$AL$134,MATCH('28 (2)'!$B38,ROSTER!$B$23:$B$150,0),1),"")</f>
        <v/>
      </c>
      <c r="F38" s="45"/>
      <c r="G38" s="29"/>
      <c r="H38" s="45"/>
      <c r="I38" s="45"/>
      <c r="J38" s="45"/>
      <c r="K38" s="45"/>
      <c r="L38" s="45"/>
      <c r="M38" s="45"/>
    </row>
    <row r="39" spans="1:13" ht="15" customHeight="1">
      <c r="A39" s="45" t="str">
        <f t="shared" si="4"/>
        <v/>
      </c>
      <c r="B39" s="45" t="str" cm="1">
        <f t="array" ref="B39">IFERROR(INDEX(ROSTER!$B$24:$B$150,MATCH(1,INDEX(($B$22=ROSTER!AE$24:AE$134)*(COUNTIFS(B$7:B38,ROSTER!$B$24:$B$150)=0),0,1),0),1),"")</f>
        <v/>
      </c>
      <c r="C39" s="45"/>
      <c r="D39" s="45" t="str">
        <f>IFERROR(INDEX(ROSTER!$AK$23:$AK$134,MATCH('28 (2)'!$B39,ROSTER!$B$23:$B$150,0),1),"")</f>
        <v/>
      </c>
      <c r="E39" s="45" t="str">
        <f>IFERROR(INDEX(ROSTER!$AL$23:$AL$134,MATCH('28 (2)'!$B39,ROSTER!$B$23:$B$150,0),1),"")</f>
        <v/>
      </c>
      <c r="F39" s="45"/>
      <c r="G39" s="29"/>
      <c r="H39" s="45"/>
      <c r="I39" s="45"/>
      <c r="J39" s="45"/>
      <c r="K39" s="45"/>
      <c r="L39" s="45"/>
      <c r="M39" s="45"/>
    </row>
    <row r="40" spans="1:13" ht="14.4">
      <c r="E40" s="1"/>
      <c r="F40" s="1"/>
    </row>
    <row r="41" spans="1:13" ht="14.4">
      <c r="E41" s="1"/>
      <c r="F41" s="1"/>
    </row>
    <row r="42" spans="1:13" ht="14.4">
      <c r="E42" s="1"/>
      <c r="F42" s="1"/>
    </row>
    <row r="43" spans="1:13" ht="14.4">
      <c r="E43" s="1"/>
      <c r="F43" s="1"/>
    </row>
    <row r="44" spans="1:13" ht="14.4">
      <c r="E44" s="1"/>
      <c r="F44" s="1"/>
    </row>
    <row r="45" spans="1:13" ht="14.4">
      <c r="E45" s="1"/>
      <c r="F45" s="1"/>
    </row>
    <row r="46" spans="1:13" ht="14.4">
      <c r="E46" s="1"/>
      <c r="F46" s="1"/>
    </row>
    <row r="47" spans="1:13" ht="14.4">
      <c r="E47" s="1"/>
      <c r="F47" s="1"/>
    </row>
    <row r="48" spans="1:13" ht="14.4">
      <c r="E48" s="1"/>
      <c r="F48" s="1"/>
    </row>
    <row r="49" s="1" customFormat="1" ht="14.4"/>
    <row r="50" s="1" customFormat="1" ht="14.4"/>
    <row r="51" s="1" customFormat="1" ht="14.4"/>
    <row r="52" s="1" customFormat="1" ht="14.4"/>
    <row r="53" s="1" customFormat="1" ht="14.4"/>
    <row r="54" s="1" customFormat="1" ht="14.4"/>
    <row r="55" s="1" customFormat="1" ht="14.4"/>
    <row r="56" s="1" customFormat="1" ht="14.4"/>
    <row r="57" s="1" customFormat="1" ht="14.4"/>
    <row r="58" s="1" customFormat="1" ht="14.4"/>
    <row r="59" s="1" customFormat="1" ht="14.4"/>
    <row r="60" s="1" customFormat="1" ht="14.4"/>
    <row r="61" s="1" customFormat="1" ht="14.4"/>
    <row r="62" s="1" customFormat="1" ht="14.4"/>
    <row r="63" s="1" customFormat="1" ht="14.4"/>
    <row r="64" s="1" customFormat="1" ht="14.4"/>
    <row r="65" spans="5:7" ht="14.4">
      <c r="E65" s="1"/>
      <c r="F65" s="1"/>
    </row>
    <row r="66" spans="5:7" ht="14.4">
      <c r="E66" s="1"/>
      <c r="F66" s="1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F72" s="1"/>
      <c r="G72" s="35"/>
    </row>
    <row r="73" spans="5:7" ht="14.4">
      <c r="F73" s="1"/>
      <c r="G73" s="35"/>
    </row>
    <row r="74" spans="5:7" ht="14.4">
      <c r="F74" s="1"/>
      <c r="G74" s="35"/>
    </row>
    <row r="75" spans="5:7" ht="14.4">
      <c r="F75" s="1"/>
      <c r="G75" s="35"/>
    </row>
    <row r="76" spans="5:7" ht="14.4">
      <c r="F76" s="1"/>
      <c r="G76" s="35"/>
    </row>
    <row r="77" spans="5:7" ht="14.4">
      <c r="F77" s="1"/>
      <c r="G77" s="35"/>
    </row>
    <row r="78" spans="5:7" ht="14.4">
      <c r="G78" s="35"/>
    </row>
    <row r="79" spans="5:7" ht="14.4">
      <c r="G79" s="35"/>
    </row>
    <row r="80" spans="5:7" ht="14.4">
      <c r="G80" s="35"/>
    </row>
    <row r="81" spans="7:7" ht="14.4">
      <c r="G81" s="35"/>
    </row>
    <row r="82" spans="7:7" ht="14.4">
      <c r="G82" s="35"/>
    </row>
    <row r="83" spans="7:7" ht="14.4">
      <c r="G83" s="35"/>
    </row>
    <row r="84" spans="7:7" ht="14.4">
      <c r="G84" s="36"/>
    </row>
    <row r="85" spans="7:7" ht="14.4">
      <c r="G85" s="36"/>
    </row>
    <row r="86" spans="7:7" ht="14.4">
      <c r="G86" s="36"/>
    </row>
    <row r="87" spans="7:7" ht="14.4">
      <c r="G87" s="36"/>
    </row>
    <row r="88" spans="7:7" ht="14.4">
      <c r="G88" s="36"/>
    </row>
    <row r="89" spans="7:7" ht="14.4"/>
    <row r="90" spans="7:7" ht="14.4"/>
    <row r="91" spans="7:7" ht="14.4"/>
    <row r="92" spans="7:7" ht="14.4"/>
    <row r="93" spans="7:7" ht="14.4"/>
    <row r="94" spans="7:7" ht="14.4"/>
    <row r="95" spans="7:7" ht="14.4"/>
    <row r="96" spans="7:7" ht="14.4"/>
    <row r="97" ht="14.4"/>
    <row r="98" ht="14.4"/>
    <row r="99" ht="14.4"/>
    <row r="100" ht="14.4"/>
    <row r="101" ht="14.4"/>
    <row r="102" ht="14.4"/>
    <row r="103" ht="14.4"/>
  </sheetData>
  <protectedRanges>
    <protectedRange sqref="M7 F7 I19 I7" name="Range1_4"/>
    <protectedRange sqref="B7" name="Range1_2"/>
  </protectedRanges>
  <mergeCells count="8">
    <mergeCell ref="K19:L19"/>
    <mergeCell ref="B22:C22"/>
    <mergeCell ref="A1:E1"/>
    <mergeCell ref="F1:H1"/>
    <mergeCell ref="A2:M2"/>
    <mergeCell ref="E3:F3"/>
    <mergeCell ref="B7:C7"/>
    <mergeCell ref="I7:J7"/>
  </mergeCells>
  <conditionalFormatting sqref="F8:F26">
    <cfRule type="expression" dxfId="37" priority="4">
      <formula>MOD(ROW(F8),2)=0</formula>
    </cfRule>
  </conditionalFormatting>
  <conditionalFormatting sqref="H8:M10 A8:E21 M11:M14 H11:L15 H16:M18 A22 D22:E22 A23:E29 F28:F29 A30:F39">
    <cfRule type="expression" dxfId="36" priority="5">
      <formula>MOD(ROW(A8),2)=0</formula>
    </cfRule>
  </conditionalFormatting>
  <conditionalFormatting sqref="H20:M39">
    <cfRule type="expression" dxfId="35" priority="1">
      <formula>MOD(ROW(H20),2)=0</formula>
    </cfRule>
  </conditionalFormatting>
  <conditionalFormatting sqref="M5">
    <cfRule type="expression" dxfId="34" priority="6">
      <formula>MOD(ROW(M5),2)=0</formula>
    </cfRule>
  </conditionalFormatting>
  <pageMargins left="0.7" right="0.7" top="0.75" bottom="0.75" header="0.3" footer="0.3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FF00"/>
  </sheetPr>
  <dimension ref="A1:Q103"/>
  <sheetViews>
    <sheetView zoomScale="55" workbookViewId="0">
      <selection activeCell="I7" sqref="I7:J7"/>
    </sheetView>
  </sheetViews>
  <sheetFormatPr defaultColWidth="9" defaultRowHeight="23.25" customHeight="1"/>
  <cols>
    <col min="1" max="1" width="6" style="1" customWidth="1"/>
    <col min="2" max="2" width="23" style="1" customWidth="1"/>
    <col min="3" max="3" width="19" style="1" customWidth="1"/>
    <col min="4" max="4" width="17" style="1" customWidth="1"/>
    <col min="5" max="5" width="21.44140625" style="2" customWidth="1"/>
    <col min="6" max="6" width="22.5546875" style="2" customWidth="1"/>
    <col min="7" max="7" width="2" style="1" customWidth="1"/>
    <col min="8" max="8" width="5.5546875" style="1" customWidth="1"/>
    <col min="9" max="9" width="22.5546875" style="1" customWidth="1"/>
    <col min="10" max="10" width="20.5546875" style="1" customWidth="1"/>
    <col min="11" max="11" width="14.5546875" style="1" customWidth="1"/>
    <col min="12" max="12" width="15.5546875" style="1" customWidth="1"/>
    <col min="13" max="13" width="16.5546875" style="1" customWidth="1"/>
    <col min="14" max="14" width="8.5546875" style="1" customWidth="1"/>
    <col min="15" max="15" width="15.44140625" style="1" customWidth="1"/>
    <col min="16" max="16" width="16.33203125" style="1" customWidth="1"/>
    <col min="17" max="17" width="79.109375" style="1" customWidth="1"/>
    <col min="18" max="16384" width="9" style="1"/>
  </cols>
  <sheetData>
    <row r="1" spans="1:17" ht="75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7" ht="23.25" customHeight="1">
      <c r="A2" s="665" t="s">
        <v>312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7" ht="23.25" customHeight="1">
      <c r="A3" s="5" t="s">
        <v>255</v>
      </c>
      <c r="B3" s="38" t="str">
        <f>LEFT(VLOOKUP("A*",ROSTER!AE24:AE70,1,0),4)</f>
        <v>AMOS</v>
      </c>
      <c r="C3" s="7"/>
      <c r="D3" s="8"/>
      <c r="E3" s="666">
        <f>ROSTER!AE24</f>
        <v>46170</v>
      </c>
      <c r="F3" s="666"/>
      <c r="G3" s="9"/>
      <c r="J3" s="10"/>
      <c r="K3" s="10"/>
    </row>
    <row r="4" spans="1:17" ht="15" customHeight="1">
      <c r="A4" s="11"/>
      <c r="B4" s="12" t="s">
        <v>257</v>
      </c>
      <c r="C4" s="19" t="str">
        <f>INDEX(ROSTER!$B$25:$B$150,MATCH("*FM*",ROSTER!AE$25:AE$227,0),1)</f>
        <v>Hà Quang Vinh</v>
      </c>
      <c r="D4" s="14" t="s">
        <v>258</v>
      </c>
      <c r="E4" s="15" t="str">
        <f>INDEX(ROSTER!$AL$25:$AL$211,MATCH(C4,ROSTER!$B$25:$B$150,0),1)</f>
        <v>0904298289</v>
      </c>
      <c r="F4" s="357" t="s">
        <v>259</v>
      </c>
      <c r="G4" s="16"/>
      <c r="H4" s="17"/>
      <c r="I4" s="18" t="s">
        <v>260</v>
      </c>
      <c r="J4" s="19" t="str">
        <f>INDEX(ROSTER!$B$25:$B$150,MATCH("*TE*",ROSTER!AE$25:AE$227,0),1)</f>
        <v>Huỳnh Tố Như</v>
      </c>
      <c r="K4" s="20" t="s">
        <v>258</v>
      </c>
      <c r="L4" s="15" t="str">
        <f>INDEX(ROSTER!$AL$25:$AL$211,MATCH(J4,ROSTER!$B$25:$B$150,0),1)</f>
        <v>0702785789</v>
      </c>
    </row>
    <row r="5" spans="1:17" ht="15" customHeight="1">
      <c r="A5" s="11"/>
      <c r="B5" s="187" t="s">
        <v>262</v>
      </c>
      <c r="C5" s="19" t="str">
        <f>INDEX(ROSTER!$B$25:$B$150,MATCH("*QC*",ROSTER!AE$25:AE$227,0),1)</f>
        <v>Trần Phương</v>
      </c>
      <c r="D5" s="20" t="s">
        <v>258</v>
      </c>
      <c r="E5" s="15">
        <f>INDEX(ROSTER!$AL$25:$AL$211,MATCH(C5,ROSTER!$B$25:$B$150,0),1)</f>
        <v>84986222241</v>
      </c>
      <c r="F5" s="21"/>
      <c r="G5" s="16"/>
      <c r="H5" s="17"/>
      <c r="I5" s="18" t="s">
        <v>263</v>
      </c>
      <c r="J5" s="19" t="e">
        <f>INDEX(ROSTER!$B$25:$B$150,MATCH("*PPC*",ROSTER!AE$25:AE$227,0),1)</f>
        <v>#N/A</v>
      </c>
      <c r="K5" s="20" t="s">
        <v>258</v>
      </c>
      <c r="L5" s="15" t="e">
        <f>INDEX(ROSTER!$AL$25:$AL$211,MATCH(J5,ROSTER!$B$25:$B$150,0),1)</f>
        <v>#N/A</v>
      </c>
      <c r="M5" s="22"/>
    </row>
    <row r="6" spans="1:17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7" ht="15.6">
      <c r="A7" s="26"/>
      <c r="B7" s="660" t="str">
        <f>$B$3&amp;"-ALL"</f>
        <v>AMOS-ALL</v>
      </c>
      <c r="C7" s="682"/>
      <c r="D7" s="27"/>
      <c r="E7" s="27"/>
      <c r="F7" s="28"/>
      <c r="G7" s="29"/>
      <c r="H7" s="26"/>
      <c r="I7" s="660" t="str">
        <f>$B$3&amp;"-ALL@16H"</f>
        <v>AMOS-ALL@16H</v>
      </c>
      <c r="J7" s="682"/>
      <c r="K7" s="30"/>
      <c r="L7" s="30"/>
      <c r="M7" s="28"/>
      <c r="O7" s="31" t="s">
        <v>261</v>
      </c>
    </row>
    <row r="8" spans="1:17" ht="14.4">
      <c r="A8" s="45" t="str">
        <f>IF(B8="","",ROW(A1))</f>
        <v/>
      </c>
      <c r="B8" s="45" t="str" cm="1">
        <f t="array" ref="B8">IFERROR(INDEX(ROSTER!$B$24:$B$150,MATCH(1,INDEX(($B$7=ROSTER!AE$24:AE$134)*(COUNTIFS(B$7:B7,ROSTER!$B$24:$B$150)=0),0,1),0),1),"")</f>
        <v/>
      </c>
      <c r="C8" s="45" t="str">
        <f>IFERROR(INDEX(ROSTER!$C$24:$C$150,MATCH('28'!$B8,ROSTER!$B$24:$B$150,0),1),"")</f>
        <v/>
      </c>
      <c r="D8" s="45" t="str">
        <f>IFERROR(INDEX(ROSTER!$AK$23:$AK$134,MATCH('28'!$B8,ROSTER!$B$23:$B$150,0),1),"")</f>
        <v/>
      </c>
      <c r="E8" s="45" t="str">
        <f>IFERROR(INDEX(ROSTER!$AL$23:$AL$134,MATCH('28'!$B8,ROSTER!$B$23:$B$150,0),1),"")</f>
        <v/>
      </c>
      <c r="F8" s="45" t="s">
        <v>486</v>
      </c>
      <c r="G8" s="29"/>
      <c r="H8" s="45" t="str">
        <f>IF(I8="","",ROW(A1))</f>
        <v/>
      </c>
      <c r="I8" s="45" t="str" cm="1">
        <f t="array" ref="I8">IFERROR(INDEX(ROSTER!$B$24:$B$150,MATCH(1,INDEX(($I$7=ROSTER!AE$24:AE$134)*(COUNTIFS(I$7:I7,ROSTER!$B$24:$B$150)=0),0,1),0),1),"")</f>
        <v/>
      </c>
      <c r="J8" s="45" t="str">
        <f>IFERROR(INDEX(ROSTER!$C$24:$C$150,MATCH('28'!$I8,ROSTER!$B$24:$B$150,0),1),"")</f>
        <v/>
      </c>
      <c r="K8" s="45" t="str">
        <f>IFERROR(INDEX(ROSTER!$AK$23:$AK$134,MATCH('28'!$I8,ROSTER!$B$23:$B$150,0),1),"")</f>
        <v/>
      </c>
      <c r="L8" s="45" t="str">
        <f>IFERROR(INDEX(ROSTER!$AL$23:$AL$134,MATCH('28'!$I8,ROSTER!$B$23:$B$150,0),1),"")</f>
        <v/>
      </c>
      <c r="M8" s="45" t="s">
        <v>270</v>
      </c>
      <c r="O8" s="31" t="s">
        <v>270</v>
      </c>
    </row>
    <row r="9" spans="1:17" ht="14.4">
      <c r="A9" s="45" t="str">
        <f t="shared" ref="A9:A18" si="0">IF(B9="","",ROW(A2))</f>
        <v/>
      </c>
      <c r="B9" s="45" t="str" cm="1">
        <f t="array" ref="B9">IFERROR(INDEX(ROSTER!$B$24:$B$150,MATCH(1,INDEX(($B$7=ROSTER!AE$24:AE$134)*(COUNTIFS(B$7:B8,ROSTER!$B$24:$B$150)=0),0,1),0),1),"")</f>
        <v/>
      </c>
      <c r="C9" s="45" t="str">
        <f>IFERROR(INDEX(ROSTER!$C$24:$C$150,MATCH('28'!$B9,ROSTER!$B$24:$B$150,0),1),"")</f>
        <v/>
      </c>
      <c r="D9" s="45" t="str">
        <f>IFERROR(INDEX(ROSTER!$AK$23:$AK$134,MATCH('28'!$B9,ROSTER!$B$23:$B$150,0),1),"")</f>
        <v/>
      </c>
      <c r="E9" s="45" t="str">
        <f>IFERROR(INDEX(ROSTER!$AL$23:$AL$134,MATCH('28'!$B9,ROSTER!$B$23:$B$150,0),1),"")</f>
        <v/>
      </c>
      <c r="F9" s="336"/>
      <c r="G9" s="29"/>
      <c r="H9" s="45" t="str">
        <f t="shared" ref="H9:H18" si="1">IF(I9="","",ROW(A2))</f>
        <v/>
      </c>
      <c r="I9" s="45" t="str" cm="1">
        <f t="array" ref="I9">IFERROR(INDEX(ROSTER!$B$24:$B$150,MATCH(1,INDEX(($I$7=ROSTER!AE$24:AE$134)*(COUNTIFS(I$7:I8,ROSTER!$B$24:$B$150)=0),0,1),0),1),"")</f>
        <v/>
      </c>
      <c r="J9" s="45" t="str">
        <f>IFERROR(INDEX(ROSTER!$C$24:$C$150,MATCH('28'!$I9,ROSTER!$B$24:$B$150,0),1),"")</f>
        <v/>
      </c>
      <c r="K9" s="45" t="str">
        <f>IFERROR(INDEX(ROSTER!$AK$23:$AK$134,MATCH('28'!$I9,ROSTER!$B$23:$B$150,0),1),"")</f>
        <v/>
      </c>
      <c r="L9" s="45" t="str">
        <f>IFERROR(INDEX(ROSTER!$AL$23:$AL$134,MATCH('28'!$I9,ROSTER!$B$23:$B$150,0),1),"")</f>
        <v/>
      </c>
      <c r="M9" s="336"/>
      <c r="O9" s="285"/>
    </row>
    <row r="10" spans="1:17" ht="14.4">
      <c r="A10" s="45" t="str">
        <f t="shared" si="0"/>
        <v/>
      </c>
      <c r="B10" s="45" t="str" cm="1">
        <f t="array" ref="B10">IFERROR(INDEX(ROSTER!$B$24:$B$150,MATCH(1,INDEX(($B$7=ROSTER!AE$24:AE$134)*(COUNTIFS(B$7:B9,ROSTER!$B$24:$B$150)=0),0,1),0),1),"")</f>
        <v/>
      </c>
      <c r="C10" s="45" t="str">
        <f>IFERROR(INDEX(ROSTER!$C$24:$C$150,MATCH('28'!$B10,ROSTER!$B$24:$B$150,0),1),"")</f>
        <v/>
      </c>
      <c r="D10" s="45" t="str">
        <f>IFERROR(INDEX(ROSTER!$AK$23:$AK$134,MATCH('28'!$B10,ROSTER!$B$23:$B$150,0),1),"")</f>
        <v/>
      </c>
      <c r="E10" s="45" t="str">
        <f>IFERROR(INDEX(ROSTER!$AL$23:$AL$134,MATCH('28'!$B10,ROSTER!$B$23:$B$150,0),1),"")</f>
        <v/>
      </c>
      <c r="F10" s="336"/>
      <c r="G10" s="29"/>
      <c r="H10" s="45" t="str">
        <f t="shared" si="1"/>
        <v/>
      </c>
      <c r="I10" s="45" t="str" cm="1">
        <f t="array" ref="I10">IFERROR(INDEX(ROSTER!$B$24:$B$150,MATCH(1,INDEX(($I$7=ROSTER!AE$24:AE$134)*(COUNTIFS(I$7:I9,ROSTER!$B$24:$B$150)=0),0,1),0),1),"")</f>
        <v/>
      </c>
      <c r="J10" s="45" t="str">
        <f>IFERROR(INDEX(ROSTER!$C$24:$C$150,MATCH('28'!$I10,ROSTER!$B$24:$B$150,0),1),"")</f>
        <v/>
      </c>
      <c r="K10" s="45" t="str">
        <f>IFERROR(INDEX(ROSTER!$AK$23:$AK$134,MATCH('28'!$I10,ROSTER!$B$23:$B$150,0),1),"")</f>
        <v/>
      </c>
      <c r="L10" s="45" t="str">
        <f>IFERROR(INDEX(ROSTER!$AL$23:$AL$134,MATCH('28'!$I10,ROSTER!$B$23:$B$150,0),1),"")</f>
        <v/>
      </c>
      <c r="M10" s="336"/>
      <c r="O10" s="285"/>
    </row>
    <row r="11" spans="1:17" ht="14.4">
      <c r="A11" s="45" t="str">
        <f t="shared" si="0"/>
        <v/>
      </c>
      <c r="B11" s="45" t="str" cm="1">
        <f t="array" ref="B11">IFERROR(INDEX(ROSTER!$B$24:$B$150,MATCH(1,INDEX(($B$7=ROSTER!AE$24:AE$134)*(COUNTIFS(B$7:B10,ROSTER!$B$24:$B$150)=0),0,1),0),1),"")</f>
        <v/>
      </c>
      <c r="C11" s="45" t="str">
        <f>IFERROR(INDEX(ROSTER!$C$24:$C$150,MATCH('28'!$B11,ROSTER!$B$24:$B$150,0),1),"")</f>
        <v/>
      </c>
      <c r="D11" s="45" t="str">
        <f>IFERROR(INDEX(ROSTER!$AK$23:$AK$134,MATCH('28'!$B11,ROSTER!$B$23:$B$150,0),1),"")</f>
        <v/>
      </c>
      <c r="E11" s="45" t="str">
        <f>IFERROR(INDEX(ROSTER!$AL$23:$AL$134,MATCH('28'!$B11,ROSTER!$B$23:$B$150,0),1),"")</f>
        <v/>
      </c>
      <c r="F11" s="431"/>
      <c r="G11" s="29"/>
      <c r="H11" s="45" t="str">
        <f t="shared" si="1"/>
        <v/>
      </c>
      <c r="I11" s="45" t="str" cm="1">
        <f t="array" ref="I11">IFERROR(INDEX(ROSTER!$B$24:$B$150,MATCH(1,INDEX(($I$7=ROSTER!AE$24:AE$134)*(COUNTIFS(I$7:I10,ROSTER!$B$24:$B$150)=0),0,1),0),1),"")</f>
        <v/>
      </c>
      <c r="J11" s="45" t="str">
        <f>IFERROR(INDEX(ROSTER!$C$24:$C$150,MATCH('28'!$I11,ROSTER!$B$24:$B$150,0),1),"")</f>
        <v/>
      </c>
      <c r="K11" s="45" t="str">
        <f>IFERROR(INDEX(ROSTER!$AK$23:$AK$134,MATCH('28'!$I11,ROSTER!$B$23:$B$150,0),1),"")</f>
        <v/>
      </c>
      <c r="L11" s="45" t="str">
        <f>IFERROR(INDEX(ROSTER!$AL$23:$AL$134,MATCH('28'!$I11,ROSTER!$B$23:$B$150,0),1),"")</f>
        <v/>
      </c>
      <c r="M11" s="336"/>
      <c r="O11" s="285"/>
      <c r="P11" s="429"/>
      <c r="Q11" s="430"/>
    </row>
    <row r="12" spans="1:17" ht="14.4">
      <c r="A12" s="45" t="str">
        <f t="shared" si="0"/>
        <v/>
      </c>
      <c r="B12" s="45" t="str" cm="1">
        <f t="array" ref="B12">IFERROR(INDEX(ROSTER!$B$24:$B$150,MATCH(1,INDEX(($B$7=ROSTER!AE$24:AE$134)*(COUNTIFS(B$7:B11,ROSTER!$B$24:$B$150)=0),0,1),0),1),"")</f>
        <v/>
      </c>
      <c r="C12" s="45" t="str">
        <f>IFERROR(INDEX(ROSTER!$C$24:$C$150,MATCH('28'!$B12,ROSTER!$B$24:$B$150,0),1),"")</f>
        <v/>
      </c>
      <c r="D12" s="45" t="str">
        <f>IFERROR(INDEX(ROSTER!$AK$23:$AK$134,MATCH('28'!$B12,ROSTER!$B$23:$B$150,0),1),"")</f>
        <v/>
      </c>
      <c r="E12" s="45" t="str">
        <f>IFERROR(INDEX(ROSTER!$AL$23:$AL$134,MATCH('28'!$B12,ROSTER!$B$23:$B$150,0),1),"")</f>
        <v/>
      </c>
      <c r="F12" s="45" t="s">
        <v>305</v>
      </c>
      <c r="G12" s="29"/>
      <c r="H12" s="45" t="str">
        <f t="shared" si="1"/>
        <v/>
      </c>
      <c r="I12" s="45" t="str" cm="1">
        <f t="array" ref="I12">IFERROR(INDEX(ROSTER!$B$24:$B$150,MATCH(1,INDEX(($I$7=ROSTER!AE$24:AE$134)*(COUNTIFS(I$7:I11,ROSTER!$B$24:$B$150)=0),0,1),0),1),"")</f>
        <v/>
      </c>
      <c r="J12" s="45" t="str">
        <f>IFERROR(INDEX(ROSTER!$C$24:$C$150,MATCH('28'!$I12,ROSTER!$B$24:$B$150,0),1),"")</f>
        <v/>
      </c>
      <c r="K12" s="45" t="str">
        <f>IFERROR(INDEX(ROSTER!$AK$23:$AK$134,MATCH('28'!$I12,ROSTER!$B$23:$B$150,0),1),"")</f>
        <v/>
      </c>
      <c r="L12" s="45" t="str">
        <f>IFERROR(INDEX(ROSTER!$AL$23:$AL$134,MATCH('28'!$I12,ROSTER!$B$23:$B$150,0),1),"")</f>
        <v/>
      </c>
      <c r="M12" s="45" t="s">
        <v>305</v>
      </c>
      <c r="O12" s="428" t="s">
        <v>261</v>
      </c>
      <c r="P12" s="429"/>
      <c r="Q12" s="430"/>
    </row>
    <row r="13" spans="1:17" ht="14.4">
      <c r="A13" s="45" t="str">
        <f t="shared" si="0"/>
        <v/>
      </c>
      <c r="B13" s="45" t="str" cm="1">
        <f t="array" ref="B13">IFERROR(INDEX(ROSTER!$B$24:$B$150,MATCH(1,INDEX(($B$7=ROSTER!AE$24:AE$134)*(COUNTIFS(B$7:B12,ROSTER!$B$24:$B$150)=0),0,1),0),1),"")</f>
        <v/>
      </c>
      <c r="C13" s="45" t="str">
        <f>IFERROR(INDEX(ROSTER!$C$24:$C$150,MATCH('28'!$B13,ROSTER!$B$24:$B$150,0),1),"")</f>
        <v/>
      </c>
      <c r="D13" s="45" t="str">
        <f>IFERROR(INDEX(ROSTER!$AK$23:$AK$134,MATCH('28'!$B13,ROSTER!$B$23:$B$150,0),1),"")</f>
        <v/>
      </c>
      <c r="E13" s="45" t="str">
        <f>IFERROR(INDEX(ROSTER!$AL$23:$AL$134,MATCH('28'!$B13,ROSTER!$B$23:$B$150,0),1),"")</f>
        <v/>
      </c>
      <c r="F13" s="45" t="s">
        <v>274</v>
      </c>
      <c r="G13" s="29"/>
      <c r="H13" s="45" t="str">
        <f t="shared" si="1"/>
        <v/>
      </c>
      <c r="I13" s="45" t="str" cm="1">
        <f t="array" ref="I13">IFERROR(INDEX(ROSTER!$B$24:$B$150,MATCH(1,INDEX(($I$7=ROSTER!AE$24:AE$134)*(COUNTIFS(I$7:I12,ROSTER!$B$24:$B$150)=0),0,1),0),1),"")</f>
        <v/>
      </c>
      <c r="J13" s="45" t="str">
        <f>IFERROR(INDEX(ROSTER!$C$24:$C$150,MATCH('28'!$I13,ROSTER!$B$24:$B$150,0),1),"")</f>
        <v/>
      </c>
      <c r="K13" s="45" t="str">
        <f>IFERROR(INDEX(ROSTER!$AK$23:$AK$134,MATCH('28'!$I13,ROSTER!$B$23:$B$150,0),1),"")</f>
        <v/>
      </c>
      <c r="L13" s="45" t="str">
        <f>IFERROR(INDEX(ROSTER!$AL$23:$AL$134,MATCH('28'!$I13,ROSTER!$B$23:$B$150,0),1),"")</f>
        <v/>
      </c>
      <c r="M13" s="45" t="s">
        <v>305</v>
      </c>
      <c r="O13" s="428" t="s">
        <v>487</v>
      </c>
      <c r="P13" s="429"/>
      <c r="Q13" s="430"/>
    </row>
    <row r="14" spans="1:17" ht="15.6">
      <c r="A14" s="45" t="str">
        <f t="shared" si="0"/>
        <v/>
      </c>
      <c r="B14" s="45" t="str" cm="1">
        <f t="array" ref="B14">IFERROR(INDEX(ROSTER!$B$24:$B$150,MATCH(1,INDEX(($B$7=ROSTER!AE$24:AE$134)*(COUNTIFS(B$7:B13,ROSTER!$B$24:$B$150)=0),0,1),0),1),"")</f>
        <v/>
      </c>
      <c r="C14" s="45" t="str">
        <f>IFERROR(INDEX(ROSTER!$C$24:$C$150,MATCH('28'!$B14,ROSTER!$B$24:$B$150,0),1),"")</f>
        <v/>
      </c>
      <c r="D14" s="45" t="str">
        <f>IFERROR(INDEX(ROSTER!$AK$23:$AK$134,MATCH('28'!$B14,ROSTER!$B$23:$B$150,0),1),"")</f>
        <v/>
      </c>
      <c r="E14" s="45" t="str">
        <f>IFERROR(INDEX(ROSTER!$AL$23:$AL$134,MATCH('28'!$B14,ROSTER!$B$23:$B$150,0),1),"")</f>
        <v/>
      </c>
      <c r="F14" s="427" t="s">
        <v>477</v>
      </c>
      <c r="G14" s="29"/>
      <c r="H14" s="45" t="str">
        <f t="shared" si="1"/>
        <v/>
      </c>
      <c r="I14" s="45" t="str" cm="1">
        <f t="array" ref="I14">IFERROR(INDEX(ROSTER!$B$24:$B$150,MATCH(1,INDEX(($I$7=ROSTER!AE$24:AE$134)*(COUNTIFS(I$7:I13,ROSTER!$B$24:$B$150)=0),0,1),0),1),"")</f>
        <v/>
      </c>
      <c r="J14" s="45" t="str">
        <f>IFERROR(INDEX(ROSTER!$C$24:$C$150,MATCH('28'!$I14,ROSTER!$B$24:$B$150,0),1),"")</f>
        <v/>
      </c>
      <c r="K14" s="45" t="str">
        <f>IFERROR(INDEX(ROSTER!$AK$23:$AK$134,MATCH('28'!$I14,ROSTER!$B$23:$B$150,0),1),"")</f>
        <v/>
      </c>
      <c r="L14" s="45" t="str">
        <f>IFERROR(INDEX(ROSTER!$AL$23:$AL$134,MATCH('28'!$I14,ROSTER!$B$23:$B$150,0),1),"")</f>
        <v/>
      </c>
      <c r="M14" s="45" t="s">
        <v>274</v>
      </c>
      <c r="O14" s="428" t="s">
        <v>488</v>
      </c>
      <c r="P14" s="429"/>
      <c r="Q14" s="430"/>
    </row>
    <row r="15" spans="1:17" ht="14.4">
      <c r="A15" s="45" t="str">
        <f t="shared" si="0"/>
        <v/>
      </c>
      <c r="B15" s="45" t="str" cm="1">
        <f t="array" ref="B15">IFERROR(INDEX(ROSTER!$B$24:$B$150,MATCH(1,INDEX(($B$7=ROSTER!AE$24:AE$134)*(COUNTIFS(B$7:B14,ROSTER!$B$24:$B$150)=0),0,1),0),1),"")</f>
        <v/>
      </c>
      <c r="C15" s="45" t="str">
        <f>IFERROR(INDEX(ROSTER!$C$24:$C$150,MATCH('28'!$B15,ROSTER!$B$24:$B$150,0),1),"")</f>
        <v/>
      </c>
      <c r="D15" s="45" t="str">
        <f>IFERROR(INDEX(ROSTER!$AK$23:$AK$134,MATCH('28'!$B15,ROSTER!$B$23:$B$150,0),1),"")</f>
        <v/>
      </c>
      <c r="E15" s="45" t="str">
        <f>IFERROR(INDEX(ROSTER!$AL$23:$AL$134,MATCH('28'!$B15,ROSTER!$B$23:$B$150,0),1),"")</f>
        <v/>
      </c>
      <c r="F15" s="45" t="s">
        <v>305</v>
      </c>
      <c r="G15" s="29"/>
      <c r="H15" s="45" t="str">
        <f t="shared" si="1"/>
        <v/>
      </c>
      <c r="I15" s="45" t="str" cm="1">
        <f t="array" ref="I15">IFERROR(INDEX(ROSTER!$B$24:$B$150,MATCH(1,INDEX(($I$7=ROSTER!AE$24:AE$134)*(COUNTIFS(I$7:I14,ROSTER!$B$24:$B$150)=0),0,1),0),1),"")</f>
        <v/>
      </c>
      <c r="J15" s="45" t="str">
        <f>IFERROR(INDEX(ROSTER!$C$24:$C$150,MATCH('28'!$I15,ROSTER!$B$24:$B$150,0),1),"")</f>
        <v/>
      </c>
      <c r="K15" s="45" t="str">
        <f>IFERROR(INDEX(ROSTER!$AK$23:$AK$134,MATCH('28'!$I15,ROSTER!$B$23:$B$150,0),1),"")</f>
        <v/>
      </c>
      <c r="L15" s="45" t="str">
        <f>IFERROR(INDEX(ROSTER!$AL$23:$AL$134,MATCH('28'!$I15,ROSTER!$B$23:$B$150,0),1),"")</f>
        <v/>
      </c>
      <c r="M15" s="45" t="s">
        <v>274</v>
      </c>
      <c r="O15" s="428" t="s">
        <v>489</v>
      </c>
      <c r="P15" s="429"/>
      <c r="Q15" s="430"/>
    </row>
    <row r="16" spans="1:17" ht="14.4">
      <c r="A16" s="45" t="str">
        <f t="shared" si="0"/>
        <v/>
      </c>
      <c r="B16" s="45" t="str" cm="1">
        <f t="array" ref="B16">IFERROR(INDEX(ROSTER!$B$24:$B$150,MATCH(1,INDEX(($B$7=ROSTER!AE$24:AE$134)*(COUNTIFS(B$7:B15,ROSTER!$B$24:$B$150)=0),0,1),0),1),"")</f>
        <v/>
      </c>
      <c r="C16" s="45" t="str">
        <f>IFERROR(INDEX(ROSTER!$C$24:$C$150,MATCH('28'!$B16,ROSTER!$B$24:$B$150,0),1),"")</f>
        <v/>
      </c>
      <c r="D16" s="45" t="str">
        <f>IFERROR(INDEX(ROSTER!$AK$23:$AK$134,MATCH('28'!$B16,ROSTER!$B$23:$B$150,0),1),"")</f>
        <v/>
      </c>
      <c r="E16" s="45" t="str">
        <f>IFERROR(INDEX(ROSTER!$AL$23:$AL$134,MATCH('28'!$B16,ROSTER!$B$23:$B$150,0),1),"")</f>
        <v/>
      </c>
      <c r="F16" s="45"/>
      <c r="G16" s="29"/>
      <c r="H16" s="45" t="str">
        <f t="shared" si="1"/>
        <v/>
      </c>
      <c r="I16" s="45" t="str" cm="1">
        <f t="array" ref="I16">IFERROR(INDEX(ROSTER!$B$24:$B$150,MATCH(1,INDEX(($I$7=ROSTER!AE$24:AE$134)*(COUNTIFS(I$7:I15,ROSTER!$B$24:$B$150)=0),0,1),0),1),"")</f>
        <v/>
      </c>
      <c r="J16" s="45" t="str">
        <f>IFERROR(INDEX(ROSTER!$C$24:$C$150,MATCH('28'!$I16,ROSTER!$B$24:$B$150,0),1),"")</f>
        <v/>
      </c>
      <c r="K16" s="45" t="str">
        <f>IFERROR(INDEX(ROSTER!$AK$23:$AK$134,MATCH('28'!$I16,ROSTER!$B$23:$B$150,0),1),"")</f>
        <v/>
      </c>
      <c r="L16" s="45" t="str">
        <f>IFERROR(INDEX(ROSTER!$AL$23:$AL$134,MATCH('28'!$I16,ROSTER!$B$23:$B$150,0),1),"")</f>
        <v/>
      </c>
      <c r="M16" s="45"/>
      <c r="O16" s="428" t="s">
        <v>490</v>
      </c>
      <c r="P16" s="429"/>
      <c r="Q16" s="430"/>
    </row>
    <row r="17" spans="1:17" ht="14.4">
      <c r="A17" s="45" t="str">
        <f t="shared" si="0"/>
        <v/>
      </c>
      <c r="B17" s="45" t="str" cm="1">
        <f t="array" ref="B17">IFERROR(INDEX(ROSTER!$B$24:$B$150,MATCH(1,INDEX(($B$7=ROSTER!AE$24:AE$134)*(COUNTIFS(B$7:B16,ROSTER!$B$24:$B$150)=0),0,1),0),1),"")</f>
        <v/>
      </c>
      <c r="C17" s="45" t="str">
        <f>IFERROR(INDEX(ROSTER!$C$24:$C$150,MATCH('28'!$B17,ROSTER!$B$24:$B$150,0),1),"")</f>
        <v/>
      </c>
      <c r="D17" s="45" t="str">
        <f>IFERROR(INDEX(ROSTER!$AK$23:$AK$134,MATCH('28'!$B17,ROSTER!$B$23:$B$150,0),1),"")</f>
        <v/>
      </c>
      <c r="E17" s="45" t="str">
        <f>IFERROR(INDEX(ROSTER!$AL$23:$AL$134,MATCH('28'!$B17,ROSTER!$B$23:$B$150,0),1),"")</f>
        <v/>
      </c>
      <c r="F17" s="45"/>
      <c r="G17" s="29"/>
      <c r="H17" s="45" t="str">
        <f t="shared" si="1"/>
        <v/>
      </c>
      <c r="I17" s="45" t="str" cm="1">
        <f t="array" ref="I17">IFERROR(INDEX(ROSTER!$B$24:$B$150,MATCH(1,INDEX(($I$7=ROSTER!AE$24:AE$134)*(COUNTIFS(I$7:I16,ROSTER!$B$24:$B$150)=0),0,1),0),1),"")</f>
        <v/>
      </c>
      <c r="J17" s="45" t="str">
        <f>IFERROR(INDEX(ROSTER!$C$24:$C$150,MATCH('28'!$I17,ROSTER!$B$24:$B$150,0),1),"")</f>
        <v/>
      </c>
      <c r="K17" s="45" t="str">
        <f>IFERROR(INDEX(ROSTER!$AK$23:$AK$134,MATCH('28'!$I17,ROSTER!$B$23:$B$150,0),1),"")</f>
        <v/>
      </c>
      <c r="L17" s="45" t="str">
        <f>IFERROR(INDEX(ROSTER!$AL$23:$AL$134,MATCH('28'!$I17,ROSTER!$B$23:$B$150,0),1),"")</f>
        <v/>
      </c>
      <c r="M17" s="45"/>
      <c r="O17" s="428" t="s">
        <v>259</v>
      </c>
      <c r="P17" s="429"/>
      <c r="Q17" s="430"/>
    </row>
    <row r="18" spans="1:17" ht="14.4">
      <c r="A18" s="45" t="str">
        <f t="shared" si="0"/>
        <v/>
      </c>
      <c r="B18" s="45" t="str" cm="1">
        <f t="array" ref="B18">IFERROR(INDEX(ROSTER!$B$24:$B$150,MATCH(1,INDEX(($B$7=ROSTER!AE$24:AE$134)*(COUNTIFS(B$7:B17,ROSTER!$B$24:$B$150)=0),0,1),0),1),"")</f>
        <v/>
      </c>
      <c r="C18" s="45" t="str">
        <f>IFERROR(INDEX(ROSTER!$C$24:$C$150,MATCH('28'!$B18,ROSTER!$B$24:$B$150,0),1),"")</f>
        <v/>
      </c>
      <c r="D18" s="45" t="str">
        <f>IFERROR(INDEX(ROSTER!$AK$23:$AK$134,MATCH('28'!$B18,ROSTER!$B$23:$B$150,0),1),"")</f>
        <v/>
      </c>
      <c r="E18" s="45" t="str">
        <f>IFERROR(INDEX(ROSTER!$AL$23:$AL$134,MATCH('28'!$B18,ROSTER!$B$23:$B$150,0),1),"")</f>
        <v/>
      </c>
      <c r="F18" s="45" t="s">
        <v>274</v>
      </c>
      <c r="G18" s="29"/>
      <c r="H18" s="45" t="str">
        <f t="shared" si="1"/>
        <v/>
      </c>
      <c r="I18" s="45" t="str" cm="1">
        <f t="array" ref="I18">IFERROR(INDEX(ROSTER!$B$24:$B$150,MATCH(1,INDEX(($I$7=ROSTER!AE$24:AE$134)*(COUNTIFS(I$7:I17,ROSTER!$B$24:$B$150)=0),0,1),0),1),"")</f>
        <v/>
      </c>
      <c r="J18" s="45" t="str">
        <f>IFERROR(INDEX(ROSTER!$C$24:$C$150,MATCH('28'!$I18,ROSTER!$B$24:$B$150,0),1),"")</f>
        <v/>
      </c>
      <c r="K18" s="45" t="str">
        <f>IFERROR(INDEX(ROSTER!$AK$23:$AK$134,MATCH('28'!$I18,ROSTER!$B$23:$B$150,0),1),"")</f>
        <v/>
      </c>
      <c r="L18" s="45" t="str">
        <f>IFERROR(INDEX(ROSTER!$AL$23:$AL$134,MATCH('28'!$I18,ROSTER!$B$23:$B$150,0),1),"")</f>
        <v/>
      </c>
      <c r="M18" s="45"/>
      <c r="O18" s="285"/>
    </row>
    <row r="19" spans="1:17" ht="14.4">
      <c r="A19" s="45" t="str">
        <f t="shared" ref="A19:A20" si="2">IF(B19="","",ROW(A12))</f>
        <v/>
      </c>
      <c r="B19" s="45" t="str" cm="1">
        <f t="array" ref="B19">IFERROR(INDEX(ROSTER!$B$24:$B$150,MATCH(1,INDEX(($B$7=ROSTER!AE$24:AE$134)*(COUNTIFS(B$7:B18,ROSTER!$B$24:$B$150)=0),0,1),0),1),"")</f>
        <v/>
      </c>
      <c r="C19" s="45" t="str">
        <f>IFERROR(INDEX(ROSTER!$C$24:$C$150,MATCH('28'!$B19,ROSTER!$B$24:$B$150,0),1),"")</f>
        <v/>
      </c>
      <c r="D19" s="45" t="str">
        <f>IFERROR(INDEX(ROSTER!$AK$23:$AK$134,MATCH('28'!$B19,ROSTER!$B$23:$B$150,0),1),"")</f>
        <v/>
      </c>
      <c r="E19" s="45" t="str">
        <f>IFERROR(INDEX(ROSTER!$AL$23:$AL$134,MATCH('28'!$B19,ROSTER!$B$23:$B$150,0),1),"")</f>
        <v/>
      </c>
      <c r="F19" s="45"/>
      <c r="G19" s="29"/>
      <c r="H19" s="45" t="str">
        <f t="shared" ref="H19:H23" si="3">IF(I19="","",ROW(A12))</f>
        <v/>
      </c>
      <c r="I19" s="45" t="str" cm="1">
        <f t="array" ref="I19">IFERROR(INDEX(ROSTER!$B$24:$B$150,MATCH(1,INDEX(($I$7=ROSTER!AE$24:AE$134)*(COUNTIFS(I$7:I18,ROSTER!$B$24:$B$150)=0),0,1),0),1),"")</f>
        <v/>
      </c>
      <c r="J19" s="45" t="str">
        <f>IFERROR(INDEX(ROSTER!$C$24:$C$150,MATCH('28'!$I19,ROSTER!$B$24:$B$150,0),1),"")</f>
        <v/>
      </c>
      <c r="K19" s="45" t="str">
        <f>IFERROR(INDEX(ROSTER!$AK$23:$AK$134,MATCH('28'!$I19,ROSTER!$B$23:$B$150,0),1),"")</f>
        <v/>
      </c>
      <c r="L19" s="45" t="str">
        <f>IFERROR(INDEX(ROSTER!$AL$23:$AL$134,MATCH('28'!$I19,ROSTER!$B$23:$B$150,0),1),"")</f>
        <v/>
      </c>
      <c r="M19" s="34"/>
      <c r="O19" s="285"/>
    </row>
    <row r="20" spans="1:17" ht="14.4">
      <c r="A20" s="45" t="str">
        <f t="shared" si="2"/>
        <v/>
      </c>
      <c r="B20" s="45" t="str" cm="1">
        <f t="array" ref="B20">IFERROR(INDEX(ROSTER!$B$24:$B$150,MATCH(1,INDEX(($B$7=ROSTER!AE$24:AE$134)*(COUNTIFS(B$7:B19,ROSTER!$B$24:$B$150)=0),0,1),0),1),"")</f>
        <v/>
      </c>
      <c r="C20" s="45" t="str">
        <f>IFERROR(INDEX(ROSTER!$C$24:$C$150,MATCH('28'!$B20,ROSTER!$B$24:$B$150,0),1),"")</f>
        <v/>
      </c>
      <c r="D20" s="45" t="str">
        <f>IFERROR(INDEX(ROSTER!$AK$23:$AK$134,MATCH('28'!$B20,ROSTER!$B$23:$B$150,0),1),"")</f>
        <v/>
      </c>
      <c r="E20" s="45" t="str">
        <f>IFERROR(INDEX(ROSTER!$AL$23:$AL$134,MATCH('28'!$B20,ROSTER!$B$23:$B$150,0),1),"")</f>
        <v/>
      </c>
      <c r="F20" s="45"/>
      <c r="G20" s="29"/>
      <c r="H20" s="45" t="str">
        <f t="shared" si="3"/>
        <v/>
      </c>
      <c r="I20" s="45" t="str" cm="1">
        <f t="array" ref="I20">IFERROR(INDEX(ROSTER!$B$24:$B$150,MATCH(1,INDEX(($I$7=ROSTER!AE$24:AE$134)*(COUNTIFS(I$7:I19,ROSTER!$B$24:$B$150)=0),0,1),0),1),"")</f>
        <v/>
      </c>
      <c r="J20" s="45" t="str">
        <f>IFERROR(INDEX(ROSTER!$C$24:$C$150,MATCH('28'!$I20,ROSTER!$B$24:$B$150,0),1),"")</f>
        <v/>
      </c>
      <c r="K20" s="45" t="str">
        <f>IFERROR(INDEX(ROSTER!$AK$23:$AK$134,MATCH('28'!$I20,ROSTER!$B$23:$B$150,0),1),"")</f>
        <v/>
      </c>
      <c r="L20" s="45" t="str">
        <f>IFERROR(INDEX(ROSTER!$AL$23:$AL$134,MATCH('28'!$I20,ROSTER!$B$23:$B$150,0),1),"")</f>
        <v/>
      </c>
      <c r="M20" s="45"/>
      <c r="O20" s="285"/>
    </row>
    <row r="21" spans="1:17" ht="14.4">
      <c r="A21" s="45" t="str">
        <f t="shared" ref="A21" si="4">IF(B21="","",ROW(A14))</f>
        <v/>
      </c>
      <c r="B21" s="45" t="str" cm="1">
        <f t="array" ref="B21">IFERROR(INDEX(ROSTER!$B$24:$B$150,MATCH(1,INDEX(($B$7=ROSTER!AE$24:AE$134)*(COUNTIFS(B$7:B20,ROSTER!$B$24:$B$150)=0),0,1),0),1),"")</f>
        <v/>
      </c>
      <c r="C21" s="45" t="str">
        <f>IFERROR(INDEX(ROSTER!$C$24:$C$150,MATCH('28'!$B21,ROSTER!$B$24:$B$150,0),1),"")</f>
        <v/>
      </c>
      <c r="D21" s="45" t="str">
        <f>IFERROR(INDEX(ROSTER!$AK$23:$AK$134,MATCH('28'!$B21,ROSTER!$B$23:$B$150,0),1),"")</f>
        <v/>
      </c>
      <c r="E21" s="45" t="str">
        <f>IFERROR(INDEX(ROSTER!$AL$23:$AL$134,MATCH('28'!$B21,ROSTER!$B$23:$B$150,0),1),"")</f>
        <v/>
      </c>
      <c r="F21" s="45"/>
      <c r="G21" s="29"/>
      <c r="H21" s="45"/>
      <c r="I21" s="709" t="s">
        <v>345</v>
      </c>
      <c r="J21" s="710"/>
      <c r="K21" s="45" t="str">
        <f>IFERROR(INDEX(ROSTER!$AK$23:$AK$134,MATCH('28'!$I21,ROSTER!$B$23:$B$150,0),1),"")</f>
        <v/>
      </c>
      <c r="L21" s="45" t="str">
        <f>IFERROR(INDEX(ROSTER!$AL$23:$AL$134,MATCH('28'!$I21,ROSTER!$B$23:$B$150,0),1),"")</f>
        <v/>
      </c>
      <c r="M21" s="45"/>
      <c r="O21" s="285"/>
    </row>
    <row r="22" spans="1:17" ht="14.4">
      <c r="A22" s="45" t="str">
        <f t="shared" ref="A22" si="5">IF(B22="","",ROW(A15))</f>
        <v/>
      </c>
      <c r="B22" s="45" t="str" cm="1">
        <f t="array" ref="B22">IFERROR(INDEX(ROSTER!$B$24:$B$150,MATCH(1,INDEX(($B$7=ROSTER!AE$24:AE$134)*(COUNTIFS(B$7:B21,ROSTER!$B$24:$B$150)=0),0,1),0),1),"")</f>
        <v/>
      </c>
      <c r="C22" s="45" t="str">
        <f>IFERROR(INDEX(ROSTER!$C$24:$C$150,MATCH('28'!$B22,ROSTER!$B$24:$B$150,0),1),"")</f>
        <v/>
      </c>
      <c r="D22" s="45" t="str">
        <f>IFERROR(INDEX(ROSTER!$AK$23:$AK$134,MATCH('28'!$B22,ROSTER!$B$23:$B$150,0),1),"")</f>
        <v/>
      </c>
      <c r="E22" s="45" t="str">
        <f>IFERROR(INDEX(ROSTER!$AL$23:$AL$134,MATCH('28'!$B22,ROSTER!$B$23:$B$150,0),1),"")</f>
        <v/>
      </c>
      <c r="F22" s="45"/>
      <c r="G22" s="29"/>
      <c r="H22" s="45">
        <v>1</v>
      </c>
      <c r="I22" s="45" t="s">
        <v>314</v>
      </c>
      <c r="J22" s="45" t="str">
        <f>IFERROR(INDEX(ROSTER!$C$24:$C$150,MATCH('28'!$I22,ROSTER!$B$24:$B$150,0),1),"")</f>
        <v/>
      </c>
      <c r="K22" s="45" t="s">
        <v>345</v>
      </c>
      <c r="L22" s="176" t="s">
        <v>346</v>
      </c>
      <c r="M22" s="45"/>
      <c r="O22" s="285"/>
    </row>
    <row r="23" spans="1:17" ht="14.4">
      <c r="A23" s="45" t="str">
        <f t="shared" ref="A23" si="6">IF(B23="","",ROW(A16))</f>
        <v/>
      </c>
      <c r="B23" s="45" t="str" cm="1">
        <f t="array" ref="B23">IFERROR(INDEX(ROSTER!$B$24:$B$150,MATCH(1,INDEX(($B$7=ROSTER!AE$24:AE$134)*(COUNTIFS(B$7:B22,ROSTER!$B$24:$B$150)=0),0,1),0),1),"")</f>
        <v/>
      </c>
      <c r="C23" s="45" t="str">
        <f>IFERROR(INDEX(ROSTER!$C$24:$C$150,MATCH('28'!$B23,ROSTER!$B$24:$B$150,0),1),"")</f>
        <v/>
      </c>
      <c r="D23" s="45" t="str">
        <f>IFERROR(INDEX(ROSTER!$AK$23:$AK$134,MATCH('28'!$B23,ROSTER!$B$23:$B$150,0),1),"")</f>
        <v/>
      </c>
      <c r="E23" s="45" t="str">
        <f>IFERROR(INDEX(ROSTER!$AL$23:$AL$134,MATCH('28'!$B23,ROSTER!$B$23:$B$150,0),1),"")</f>
        <v/>
      </c>
      <c r="F23" s="45"/>
      <c r="G23" s="29"/>
      <c r="H23" s="45" t="str">
        <f t="shared" si="3"/>
        <v/>
      </c>
      <c r="I23" s="45" t="str" cm="1">
        <f t="array" ref="I23">IFERROR(INDEX(ROSTER!$B$24:$B$150,MATCH(1,INDEX(($I$7=ROSTER!AE$24:AE$134)*(COUNTIFS(I$7:I22,ROSTER!$B$24:$B$150)=0),0,1),0),1),"")</f>
        <v/>
      </c>
      <c r="J23" s="45" t="str">
        <f>IFERROR(INDEX(ROSTER!$C$24:$C$150,MATCH('28'!$I23,ROSTER!$B$24:$B$150,0),1),"")</f>
        <v/>
      </c>
      <c r="K23" s="45" t="str">
        <f>IFERROR(INDEX(ROSTER!$AK$23:$AK$134,MATCH('28'!$I23,ROSTER!$B$23:$B$150,0),1),"")</f>
        <v/>
      </c>
      <c r="L23" s="45" t="str">
        <f>IFERROR(INDEX(ROSTER!$AL$23:$AL$134,MATCH('28'!$I23,ROSTER!$B$23:$B$150,0),1),"")</f>
        <v/>
      </c>
      <c r="M23" s="45"/>
      <c r="O23" s="31"/>
    </row>
    <row r="24" spans="1:17" ht="14.85" customHeight="1">
      <c r="A24" s="45"/>
      <c r="B24" s="283" t="str">
        <f>$B$3&amp;"-AVI"</f>
        <v>AMOS-AVI</v>
      </c>
      <c r="C24" s="432"/>
      <c r="D24" s="45" t="str">
        <f>IFERROR(INDEX(ROSTER!$AK$23:$AK$134,MATCH('28'!$B24,ROSTER!$B$23:$B$150,0),1),"")</f>
        <v/>
      </c>
      <c r="E24" s="45" t="str">
        <f>IFERROR(INDEX(ROSTER!$AL$23:$AL$134,MATCH('28'!$B24,ROSTER!$B$23:$B$150,0),1),"")</f>
        <v/>
      </c>
      <c r="F24" s="45"/>
      <c r="G24" s="29"/>
      <c r="H24" s="217" t="str">
        <f t="shared" ref="H24" si="7">IF(I24="","",ROW(A17))</f>
        <v/>
      </c>
      <c r="I24" s="217" t="str" cm="1">
        <f t="array" ref="I24">IFERROR(INDEX(ROSTER!$B$24:$B$150,MATCH(1,INDEX(($I$7=ROSTER!AE$24:AE$134)*(COUNTIFS(I$7:I23,ROSTER!$B$24:$B$150)=0),0,1),0),1),"")</f>
        <v/>
      </c>
      <c r="J24" s="217" t="str">
        <f>IFERROR(INDEX(ROSTER!$C$24:$C$150,MATCH('28'!$I24,ROSTER!$B$24:$B$150,0),1),"")</f>
        <v/>
      </c>
      <c r="K24" s="217" t="str">
        <f>IFERROR(INDEX(ROSTER!$AK$23:$AK$134,MATCH('28'!$I24,ROSTER!$B$23:$B$150,0),1),"")</f>
        <v/>
      </c>
      <c r="L24" s="217" t="str">
        <f>IFERROR(INDEX(ROSTER!$AL$23:$AL$134,MATCH('28'!$I24,ROSTER!$B$23:$B$150,0),1),"")</f>
        <v/>
      </c>
      <c r="M24" s="217"/>
      <c r="O24" s="31" t="s">
        <v>271</v>
      </c>
    </row>
    <row r="25" spans="1:17" ht="14.85" customHeight="1">
      <c r="A25" s="45" t="str">
        <f>IF(B25="","",ROW(A1))</f>
        <v/>
      </c>
      <c r="B25" s="45" t="str" cm="1">
        <f t="array" ref="B25">IFERROR(INDEX(ROSTER!$B$24:$B$150,MATCH(1,INDEX(($B$24=ROSTER!AE$24:AE$134)*(COUNTIFS(B$7:B24,ROSTER!$B$24:$B$150)=0),0,1),0),1),"")</f>
        <v/>
      </c>
      <c r="C25" s="45"/>
      <c r="D25" s="45" t="str">
        <f>IFERROR(INDEX(ROSTER!$AK$23:$AK$134,MATCH('28'!$B25,ROSTER!$B$23:$B$150,0),1),"")</f>
        <v/>
      </c>
      <c r="E25" s="45" t="str">
        <f>IFERROR(INDEX(ROSTER!$AL$23:$AL$134,MATCH('28'!$B25,ROSTER!$B$23:$B$150,0),1),"")</f>
        <v/>
      </c>
      <c r="F25" s="45" t="s">
        <v>270</v>
      </c>
      <c r="G25" s="29"/>
      <c r="H25" s="373"/>
      <c r="I25" s="726" t="s">
        <v>301</v>
      </c>
      <c r="J25" s="726"/>
      <c r="K25" s="375"/>
      <c r="L25" s="375"/>
      <c r="M25" s="375"/>
      <c r="O25" s="31" t="s">
        <v>272</v>
      </c>
    </row>
    <row r="26" spans="1:17" ht="14.85" customHeight="1">
      <c r="A26" s="45" t="str">
        <f>IF(B26="","",ROW(A2))</f>
        <v/>
      </c>
      <c r="B26" s="45" t="str" cm="1">
        <f t="array" ref="B26">IFERROR(INDEX(ROSTER!$B$24:$B$150,MATCH(1,INDEX(($B$24=ROSTER!AE$24:AE$134)*(COUNTIFS(B$7:B25,ROSTER!$B$24:$B$150)=0),0,1),0),1),"")</f>
        <v/>
      </c>
      <c r="C26" s="45"/>
      <c r="D26" s="45" t="str">
        <f>IFERROR(INDEX(ROSTER!$AK$23:$AK$134,MATCH('28'!$B26,ROSTER!$B$23:$B$150,0),1),"")</f>
        <v/>
      </c>
      <c r="E26" s="45" t="str">
        <f>IFERROR(INDEX(ROSTER!$AL$23:$AL$134,MATCH('28'!$B26,ROSTER!$B$23:$B$150,0),1),"")</f>
        <v/>
      </c>
      <c r="F26" s="45" t="s">
        <v>490</v>
      </c>
      <c r="G26" s="29"/>
      <c r="H26" s="373">
        <v>1</v>
      </c>
      <c r="I26" s="433" t="s">
        <v>433</v>
      </c>
      <c r="J26" s="433" t="s">
        <v>434</v>
      </c>
      <c r="K26" s="372" t="s">
        <v>332</v>
      </c>
      <c r="L26" s="374">
        <v>989234113</v>
      </c>
      <c r="M26" s="374"/>
      <c r="O26" s="31" t="s">
        <v>273</v>
      </c>
    </row>
    <row r="27" spans="1:17" ht="14.85" customHeight="1">
      <c r="A27" s="45" t="str">
        <f>IF(B27="","",ROW(A3))</f>
        <v/>
      </c>
      <c r="B27" s="45" t="str" cm="1">
        <f t="array" ref="B27">IFERROR(INDEX(ROSTER!$B$24:$B$150,MATCH(1,INDEX(($B$24=ROSTER!AE$24:AE$134)*(COUNTIFS(B$7:B26,ROSTER!$B$24:$B$150)=0),0,1),0),1),"")</f>
        <v/>
      </c>
      <c r="C27" s="45"/>
      <c r="D27" s="45" t="str">
        <f>IFERROR(INDEX(ROSTER!$AK$23:$AK$134,MATCH('28'!$B27,ROSTER!$B$23:$B$150,0),1),"")</f>
        <v/>
      </c>
      <c r="E27" s="45" t="str">
        <f>IFERROR(INDEX(ROSTER!$AL$23:$AL$134,MATCH('28'!$B27,ROSTER!$B$23:$B$150,0),1),"")</f>
        <v/>
      </c>
      <c r="F27" s="45" t="s">
        <v>274</v>
      </c>
      <c r="G27" s="29"/>
      <c r="H27" s="373">
        <v>2</v>
      </c>
      <c r="I27" s="433" t="s">
        <v>491</v>
      </c>
      <c r="J27" s="433" t="s">
        <v>492</v>
      </c>
      <c r="K27" s="374" t="s">
        <v>493</v>
      </c>
      <c r="L27" s="374">
        <v>977746047</v>
      </c>
      <c r="M27" s="370" t="s">
        <v>331</v>
      </c>
      <c r="O27" s="31" t="s">
        <v>259</v>
      </c>
    </row>
    <row r="28" spans="1:17" ht="14.85" customHeight="1">
      <c r="A28" s="45" t="str">
        <f>IF(B28="","",ROW(A4))</f>
        <v/>
      </c>
      <c r="B28" s="45" t="str" cm="1">
        <f t="array" ref="B28">IFERROR(INDEX(ROSTER!$B$24:$B$150,MATCH(1,INDEX(($B$24=ROSTER!AE$24:AE$134)*(COUNTIFS(B$7:B27,ROSTER!$B$24:$B$150)=0),0,1),0),1),"")</f>
        <v/>
      </c>
      <c r="C28" s="45"/>
      <c r="D28" s="45" t="str">
        <f>IFERROR(INDEX(ROSTER!$AK$23:$AK$134,MATCH('28'!$B28,ROSTER!$B$23:$B$150,0),1),"")</f>
        <v/>
      </c>
      <c r="E28" s="45" t="str">
        <f>IFERROR(INDEX(ROSTER!$AL$23:$AL$134,MATCH('28'!$B28,ROSTER!$B$23:$B$150,0),1),"")</f>
        <v/>
      </c>
      <c r="F28" s="45" t="s">
        <v>305</v>
      </c>
      <c r="G28" s="29"/>
      <c r="H28" s="381"/>
      <c r="I28" s="381"/>
      <c r="J28" s="381"/>
      <c r="K28" s="381"/>
      <c r="L28" s="381"/>
      <c r="M28" s="381"/>
      <c r="O28" s="31"/>
    </row>
    <row r="29" spans="1:17" ht="14.85" customHeight="1">
      <c r="G29" s="29"/>
      <c r="H29" s="45"/>
      <c r="I29" s="45"/>
      <c r="J29" s="45"/>
      <c r="K29" s="45"/>
      <c r="L29" s="45"/>
      <c r="M29" s="45"/>
      <c r="O29" s="31"/>
    </row>
    <row r="30" spans="1:17" ht="14.85" customHeight="1">
      <c r="A30" s="45" t="str">
        <f t="shared" ref="A30" si="8">IF(B30="","",ROW(A8))</f>
        <v/>
      </c>
      <c r="B30" s="45" t="str" cm="1">
        <f t="array" ref="B30">IFERROR(INDEX(ROSTER!$B$24:$B$150,MATCH(1,INDEX(($B$24=ROSTER!AE$24:AE$134)*(COUNTIFS(B$7:B28,ROSTER!$B$24:$B$150)=0),0,1),0),1),"")</f>
        <v/>
      </c>
      <c r="C30" s="45"/>
      <c r="D30" s="45" t="str">
        <f>IFERROR(INDEX(ROSTER!$AK$23:$AK$134,MATCH('28'!$B30,ROSTER!$B$23:$B$150,0),1),"")</f>
        <v/>
      </c>
      <c r="E30" s="45" t="str">
        <f>IFERROR(INDEX(ROSTER!$AL$23:$AL$134,MATCH('28'!$B30,ROSTER!$B$23:$B$150,0),1),"")</f>
        <v/>
      </c>
      <c r="F30" s="45"/>
      <c r="G30" s="29"/>
      <c r="H30" s="45"/>
      <c r="I30" s="45"/>
      <c r="J30" s="45"/>
      <c r="K30" s="45"/>
      <c r="L30" s="45"/>
      <c r="M30" s="45"/>
    </row>
    <row r="31" spans="1:17" ht="14.85" customHeight="1">
      <c r="A31" s="45" t="str">
        <f t="shared" ref="A31:A38" si="9">IF(B31="","",ROW(A14))</f>
        <v/>
      </c>
      <c r="B31" s="45" t="str" cm="1">
        <f t="array" ref="B31">IFERROR(INDEX(ROSTER!$B$24:$B$150,MATCH(1,INDEX(($B$24=ROSTER!AE$24:AE$134)*(COUNTIFS(B$7:B30,ROSTER!$B$24:$B$150)=0),0,1),0),1),"")</f>
        <v/>
      </c>
      <c r="C31" s="45"/>
      <c r="D31" s="45" t="str">
        <f>IFERROR(INDEX(ROSTER!$AK$23:$AK$134,MATCH('28'!$B31,ROSTER!$B$23:$B$150,0),1),"")</f>
        <v/>
      </c>
      <c r="E31" s="45" t="str">
        <f>IFERROR(INDEX(ROSTER!$AL$23:$AL$134,MATCH('28'!$B31,ROSTER!$B$23:$B$150,0),1),"")</f>
        <v/>
      </c>
      <c r="F31" s="45"/>
      <c r="G31" s="29"/>
      <c r="H31" s="45"/>
      <c r="I31" s="45"/>
      <c r="J31" s="45"/>
      <c r="K31" s="45"/>
      <c r="L31" s="45"/>
      <c r="M31" s="45"/>
    </row>
    <row r="32" spans="1:17" ht="14.85" customHeight="1">
      <c r="A32" s="45" t="str">
        <f t="shared" si="9"/>
        <v/>
      </c>
      <c r="B32" s="45" t="str" cm="1">
        <f t="array" ref="B32">IFERROR(INDEX(ROSTER!$B$24:$B$150,MATCH(1,INDEX(($B$24=ROSTER!AE$24:AE$134)*(COUNTIFS(B$7:B31,ROSTER!$B$24:$B$150)=0),0,1),0),1),"")</f>
        <v/>
      </c>
      <c r="C32" s="45"/>
      <c r="D32" s="45" t="str">
        <f>IFERROR(INDEX(ROSTER!$AK$23:$AK$134,MATCH('28'!$B32,ROSTER!$B$23:$B$150,0),1),"")</f>
        <v/>
      </c>
      <c r="E32" s="45" t="str">
        <f>IFERROR(INDEX(ROSTER!$AL$23:$AL$134,MATCH('28'!$B32,ROSTER!$B$23:$B$150,0),1),"")</f>
        <v/>
      </c>
      <c r="F32" s="45"/>
      <c r="G32" s="29"/>
      <c r="H32" s="45"/>
      <c r="I32" s="45"/>
      <c r="J32" s="45"/>
      <c r="K32" s="45"/>
      <c r="L32" s="45"/>
      <c r="M32" s="45"/>
    </row>
    <row r="33" spans="1:13" ht="14.85" customHeight="1">
      <c r="A33" s="45" t="str">
        <f t="shared" si="9"/>
        <v/>
      </c>
      <c r="B33" s="45" t="str" cm="1">
        <f t="array" ref="B33">IFERROR(INDEX(ROSTER!$B$24:$B$150,MATCH(1,INDEX(($B$24=ROSTER!AE$24:AE$134)*(COUNTIFS(B$7:B32,ROSTER!$B$24:$B$150)=0),0,1),0),1),"")</f>
        <v/>
      </c>
      <c r="C33" s="45"/>
      <c r="D33" s="45" t="str">
        <f>IFERROR(INDEX(ROSTER!$AK$23:$AK$134,MATCH('28'!$B33,ROSTER!$B$23:$B$150,0),1),"")</f>
        <v/>
      </c>
      <c r="E33" s="45" t="str">
        <f>IFERROR(INDEX(ROSTER!$AL$23:$AL$134,MATCH('28'!$B33,ROSTER!$B$23:$B$150,0),1),"")</f>
        <v/>
      </c>
      <c r="F33" s="45"/>
      <c r="G33" s="29"/>
      <c r="H33" s="45"/>
      <c r="I33" s="45"/>
      <c r="J33" s="45"/>
      <c r="K33" s="45"/>
      <c r="L33" s="45"/>
      <c r="M33" s="45"/>
    </row>
    <row r="34" spans="1:13" ht="18.75" customHeight="1">
      <c r="A34" s="45" t="str">
        <f t="shared" si="9"/>
        <v/>
      </c>
      <c r="B34" s="45" t="str" cm="1">
        <f t="array" ref="B34">IFERROR(INDEX(ROSTER!$B$24:$B$150,MATCH(1,INDEX(($B$24=ROSTER!AE$24:AE$134)*(COUNTIFS(B$7:B33,ROSTER!$B$24:$B$150)=0),0,1),0),1),"")</f>
        <v/>
      </c>
      <c r="C34" s="45"/>
      <c r="D34" s="45" t="str">
        <f>IFERROR(INDEX(ROSTER!$AK$23:$AK$134,MATCH('28'!$B34,ROSTER!$B$23:$B$150,0),1),"")</f>
        <v/>
      </c>
      <c r="E34" s="45" t="str">
        <f>IFERROR(INDEX(ROSTER!$AL$23:$AL$134,MATCH('28'!$B34,ROSTER!$B$23:$B$150,0),1),"")</f>
        <v/>
      </c>
      <c r="F34" s="45"/>
      <c r="G34" s="29"/>
      <c r="H34" s="45"/>
      <c r="I34" s="45"/>
      <c r="J34" s="45"/>
      <c r="K34" s="45"/>
      <c r="L34" s="45"/>
      <c r="M34" s="45"/>
    </row>
    <row r="35" spans="1:13" ht="15" customHeight="1">
      <c r="A35" s="45" t="str">
        <f>IF(B35="","",ROW(A18))</f>
        <v/>
      </c>
      <c r="B35" s="45" t="str" cm="1">
        <f t="array" ref="B35">IFERROR(INDEX(ROSTER!$B$24:$B$150,MATCH(1,INDEX(($B$24=ROSTER!AE$24:AE$134)*(COUNTIFS(B$7:B34,ROSTER!$B$24:$B$150)=0),0,1),0),1),"")</f>
        <v/>
      </c>
      <c r="C35" s="45"/>
      <c r="D35" s="45" t="str">
        <f>IFERROR(INDEX(ROSTER!$AK$23:$AK$134,MATCH('28'!$B35,ROSTER!$B$23:$B$150,0),1),"")</f>
        <v/>
      </c>
      <c r="E35" s="45" t="str">
        <f>IFERROR(INDEX(ROSTER!$AL$23:$AL$134,MATCH('28'!$B35,ROSTER!$B$23:$B$150,0),1),"")</f>
        <v/>
      </c>
      <c r="F35" s="45"/>
      <c r="G35" s="29"/>
      <c r="H35" s="45"/>
      <c r="I35" s="45"/>
      <c r="J35" s="45"/>
      <c r="K35" s="45"/>
      <c r="L35" s="45"/>
      <c r="M35" s="45"/>
    </row>
    <row r="36" spans="1:13" ht="15" customHeight="1">
      <c r="A36" s="45" t="str">
        <f t="shared" si="9"/>
        <v/>
      </c>
      <c r="B36" s="45" t="str" cm="1">
        <f t="array" ref="B36">IFERROR(INDEX(ROSTER!$B$24:$B$150,MATCH(1,INDEX(($B$24=ROSTER!AE$24:AE$134)*(COUNTIFS(B$7:B35,ROSTER!$B$24:$B$150)=0),0,1),0),1),"")</f>
        <v/>
      </c>
      <c r="C36" s="45"/>
      <c r="D36" s="45" t="str">
        <f>IFERROR(INDEX(ROSTER!$AK$23:$AK$134,MATCH('28'!$B36,ROSTER!$B$23:$B$150,0),1),"")</f>
        <v/>
      </c>
      <c r="E36" s="45" t="str">
        <f>IFERROR(INDEX(ROSTER!$AL$23:$AL$134,MATCH('28'!$B36,ROSTER!$B$23:$B$150,0),1),"")</f>
        <v/>
      </c>
      <c r="F36" s="45"/>
      <c r="G36" s="29"/>
      <c r="H36" s="45"/>
      <c r="I36" s="45"/>
      <c r="J36" s="45"/>
      <c r="K36" s="45"/>
      <c r="L36" s="45"/>
      <c r="M36" s="45"/>
    </row>
    <row r="37" spans="1:13" ht="14.85" customHeight="1">
      <c r="A37" s="45" t="str">
        <f t="shared" si="9"/>
        <v/>
      </c>
      <c r="B37" s="45" t="str" cm="1">
        <f t="array" ref="B37">IFERROR(INDEX(ROSTER!$B$24:$B$150,MATCH(1,INDEX(($B$24=ROSTER!AE$24:AE$134)*(COUNTIFS(B$7:B36,ROSTER!$B$24:$B$150)=0),0,1),0),1),"")</f>
        <v/>
      </c>
      <c r="C37" s="45"/>
      <c r="D37" s="45" t="str">
        <f>IFERROR(INDEX(ROSTER!$AK$23:$AK$134,MATCH('28'!$B37,ROSTER!$B$23:$B$150,0),1),"")</f>
        <v/>
      </c>
      <c r="E37" s="45" t="str">
        <f>IFERROR(INDEX(ROSTER!$AL$23:$AL$134,MATCH('28'!$B37,ROSTER!$B$23:$B$150,0),1),"")</f>
        <v/>
      </c>
      <c r="F37" s="45"/>
      <c r="G37" s="29"/>
      <c r="H37" s="45"/>
      <c r="I37" s="45"/>
      <c r="J37" s="45"/>
      <c r="K37" s="45"/>
      <c r="L37" s="45"/>
      <c r="M37" s="45"/>
    </row>
    <row r="38" spans="1:13" ht="15" customHeight="1">
      <c r="A38" s="45" t="str">
        <f t="shared" si="9"/>
        <v/>
      </c>
      <c r="B38" s="45" t="str" cm="1">
        <f t="array" ref="B38">IFERROR(INDEX(ROSTER!$B$24:$B$150,MATCH(1,INDEX(($B$24=ROSTER!AE$24:AE$134)*(COUNTIFS(B$7:B37,ROSTER!$B$24:$B$150)=0),0,1),0),1),"")</f>
        <v/>
      </c>
      <c r="C38" s="45"/>
      <c r="D38" s="45" t="str">
        <f>IFERROR(INDEX(ROSTER!$AK$23:$AK$134,MATCH('28'!$B38,ROSTER!$B$23:$B$150,0),1),"")</f>
        <v/>
      </c>
      <c r="E38" s="45" t="str">
        <f>IFERROR(INDEX(ROSTER!$AL$23:$AL$134,MATCH('28'!$B38,ROSTER!$B$23:$B$150,0),1),"")</f>
        <v/>
      </c>
      <c r="F38" s="45"/>
      <c r="G38" s="29"/>
      <c r="H38" s="45"/>
      <c r="I38" s="45"/>
      <c r="J38" s="45"/>
      <c r="K38" s="45"/>
      <c r="L38" s="45"/>
      <c r="M38" s="45"/>
    </row>
    <row r="39" spans="1:13" ht="15" customHeight="1">
      <c r="A39" s="45" t="str">
        <f>IF(B39="","",ROW(A24))</f>
        <v/>
      </c>
      <c r="B39" s="45" t="str" cm="1">
        <f t="array" ref="B39">IFERROR(INDEX(ROSTER!$B$24:$B$150,MATCH(1,INDEX(($B$24=ROSTER!AE$24:AE$134)*(COUNTIFS(B$7:B38,ROSTER!$B$24:$B$150)=0),0,1),0),1),"")</f>
        <v/>
      </c>
      <c r="C39" s="45"/>
      <c r="D39" s="45" t="str">
        <f>IFERROR(INDEX(ROSTER!$AK$23:$AK$134,MATCH('28'!$B39,ROSTER!$B$23:$B$150,0),1),"")</f>
        <v/>
      </c>
      <c r="E39" s="45" t="str">
        <f>IFERROR(INDEX(ROSTER!$AL$23:$AL$134,MATCH('28'!$B39,ROSTER!$B$23:$B$150,0),1),"")</f>
        <v/>
      </c>
      <c r="F39" s="45"/>
      <c r="G39" s="29"/>
      <c r="H39" s="45"/>
      <c r="I39" s="45"/>
      <c r="J39" s="45"/>
      <c r="K39" s="45"/>
      <c r="L39" s="45"/>
      <c r="M39" s="45"/>
    </row>
    <row r="40" spans="1:13" ht="14.4">
      <c r="E40" s="1"/>
      <c r="F40" s="1"/>
    </row>
    <row r="41" spans="1:13" ht="14.4">
      <c r="E41" s="1"/>
      <c r="F41" s="1"/>
    </row>
    <row r="42" spans="1:13" ht="14.4">
      <c r="E42" s="1"/>
      <c r="F42" s="1"/>
    </row>
    <row r="43" spans="1:13" ht="14.4">
      <c r="E43" s="1"/>
      <c r="F43" s="1"/>
    </row>
    <row r="44" spans="1:13" ht="14.4">
      <c r="E44" s="1"/>
      <c r="F44" s="1"/>
    </row>
    <row r="45" spans="1:13" ht="14.4">
      <c r="E45" s="1"/>
      <c r="F45" s="1"/>
    </row>
    <row r="46" spans="1:13" ht="14.4">
      <c r="E46" s="1"/>
      <c r="F46" s="1"/>
    </row>
    <row r="47" spans="1:13" ht="14.4">
      <c r="E47" s="1"/>
      <c r="F47" s="1"/>
    </row>
    <row r="48" spans="1:13" ht="14.4">
      <c r="E48" s="1"/>
      <c r="F48" s="1"/>
    </row>
    <row r="49" s="1" customFormat="1" ht="14.4"/>
    <row r="50" s="1" customFormat="1" ht="14.4"/>
    <row r="51" s="1" customFormat="1" ht="14.4"/>
    <row r="52" s="1" customFormat="1" ht="14.4"/>
    <row r="53" s="1" customFormat="1" ht="14.4"/>
    <row r="54" s="1" customFormat="1" ht="14.4"/>
    <row r="55" s="1" customFormat="1" ht="14.4"/>
    <row r="56" s="1" customFormat="1" ht="14.4"/>
    <row r="57" s="1" customFormat="1" ht="14.4"/>
    <row r="58" s="1" customFormat="1" ht="14.4"/>
    <row r="59" s="1" customFormat="1" ht="14.4"/>
    <row r="60" s="1" customFormat="1" ht="14.4"/>
    <row r="61" s="1" customFormat="1" ht="14.4"/>
    <row r="62" s="1" customFormat="1" ht="14.4"/>
    <row r="63" s="1" customFormat="1" ht="14.4"/>
    <row r="64" s="1" customFormat="1" ht="14.4"/>
    <row r="65" spans="5:7" ht="14.4">
      <c r="E65" s="1"/>
      <c r="F65" s="1"/>
    </row>
    <row r="66" spans="5:7" ht="14.4">
      <c r="E66" s="1"/>
      <c r="F66" s="1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F72" s="1"/>
      <c r="G72" s="35"/>
    </row>
    <row r="73" spans="5:7" ht="14.4">
      <c r="F73" s="1"/>
      <c r="G73" s="35"/>
    </row>
    <row r="74" spans="5:7" ht="14.4">
      <c r="F74" s="1"/>
      <c r="G74" s="35"/>
    </row>
    <row r="75" spans="5:7" ht="14.4">
      <c r="F75" s="1"/>
      <c r="G75" s="35"/>
    </row>
    <row r="76" spans="5:7" ht="14.4">
      <c r="F76" s="1"/>
      <c r="G76" s="35"/>
    </row>
    <row r="77" spans="5:7" ht="14.4">
      <c r="F77" s="1"/>
      <c r="G77" s="35"/>
    </row>
    <row r="78" spans="5:7" ht="14.4">
      <c r="G78" s="35"/>
    </row>
    <row r="79" spans="5:7" ht="14.4">
      <c r="G79" s="35"/>
    </row>
    <row r="80" spans="5:7" ht="14.4">
      <c r="G80" s="35"/>
    </row>
    <row r="81" spans="7:7" ht="14.4">
      <c r="G81" s="35"/>
    </row>
    <row r="82" spans="7:7" ht="14.4">
      <c r="G82" s="35"/>
    </row>
    <row r="83" spans="7:7" ht="14.4">
      <c r="G83" s="35"/>
    </row>
    <row r="84" spans="7:7" ht="14.4">
      <c r="G84" s="36"/>
    </row>
    <row r="85" spans="7:7" ht="14.4">
      <c r="G85" s="36"/>
    </row>
    <row r="86" spans="7:7" ht="14.4">
      <c r="G86" s="36"/>
    </row>
    <row r="87" spans="7:7" ht="14.4">
      <c r="G87" s="36"/>
    </row>
    <row r="88" spans="7:7" ht="14.4">
      <c r="G88" s="36"/>
    </row>
    <row r="89" spans="7:7" ht="14.4"/>
    <row r="90" spans="7:7" ht="14.4"/>
    <row r="91" spans="7:7" ht="14.4"/>
    <row r="92" spans="7:7" ht="14.4"/>
    <row r="93" spans="7:7" ht="14.4"/>
    <row r="94" spans="7:7" ht="14.4"/>
    <row r="95" spans="7:7" ht="14.4"/>
    <row r="96" spans="7:7" ht="14.4"/>
    <row r="97" ht="14.4"/>
    <row r="98" ht="14.4"/>
    <row r="99" ht="14.4"/>
    <row r="100" ht="14.4"/>
    <row r="101" ht="14.4"/>
    <row r="102" ht="14.4"/>
    <row r="103" ht="14.4"/>
  </sheetData>
  <protectedRanges>
    <protectedRange sqref="M7 F7 I7" name="Range1_4"/>
    <protectedRange sqref="B7" name="Range1_2"/>
  </protectedRanges>
  <mergeCells count="8">
    <mergeCell ref="I21:J21"/>
    <mergeCell ref="I25:J25"/>
    <mergeCell ref="A1:E1"/>
    <mergeCell ref="F1:H1"/>
    <mergeCell ref="A2:M2"/>
    <mergeCell ref="E3:F3"/>
    <mergeCell ref="B7:C7"/>
    <mergeCell ref="I7:J7"/>
  </mergeCells>
  <conditionalFormatting sqref="A8:E23 F12:F23 A24 D24:F24 A25:F28 A30:F39">
    <cfRule type="expression" dxfId="33" priority="16">
      <formula>MOD(ROW(A8),2)=0</formula>
    </cfRule>
  </conditionalFormatting>
  <conditionalFormatting sqref="F8:F10">
    <cfRule type="expression" dxfId="32" priority="8">
      <formula>MOD(ROW(F8),2)=0</formula>
    </cfRule>
  </conditionalFormatting>
  <conditionalFormatting sqref="H19:L20 H21:I21 K21:L21 H22:L24 H25:I25 K25:L25 H26:L26">
    <cfRule type="expression" dxfId="31" priority="5">
      <formula>MOD(ROW(H19),2)=0</formula>
    </cfRule>
  </conditionalFormatting>
  <conditionalFormatting sqref="H8:M18">
    <cfRule type="expression" dxfId="30" priority="1">
      <formula>MOD(ROW(H8),2)=0</formula>
    </cfRule>
  </conditionalFormatting>
  <conditionalFormatting sqref="M5">
    <cfRule type="expression" dxfId="29" priority="19">
      <formula>MOD(ROW(M5),2)=0</formula>
    </cfRule>
  </conditionalFormatting>
  <conditionalFormatting sqref="M20:M26 H27:M39">
    <cfRule type="expression" dxfId="28" priority="4">
      <formula>MOD(ROW(H20),2)=0</formula>
    </cfRule>
  </conditionalFormatting>
  <pageMargins left="0.7" right="0.7" top="0.75" bottom="0.75" header="0.3" footer="0.3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FFF00"/>
  </sheetPr>
  <dimension ref="A1:O100"/>
  <sheetViews>
    <sheetView zoomScale="59" workbookViewId="0">
      <selection activeCell="N19" sqref="N19"/>
    </sheetView>
  </sheetViews>
  <sheetFormatPr defaultColWidth="9" defaultRowHeight="23.25" customHeight="1"/>
  <cols>
    <col min="1" max="1" width="6" style="1" customWidth="1"/>
    <col min="2" max="2" width="23" style="1" customWidth="1"/>
    <col min="3" max="3" width="24.5546875" style="1" customWidth="1"/>
    <col min="4" max="4" width="17" style="1" customWidth="1"/>
    <col min="5" max="5" width="20" style="2" customWidth="1"/>
    <col min="6" max="6" width="18.44140625" style="2" customWidth="1"/>
    <col min="7" max="7" width="2" style="1" customWidth="1"/>
    <col min="8" max="8" width="5.5546875" style="1" customWidth="1"/>
    <col min="9" max="9" width="27.44140625" style="1" customWidth="1"/>
    <col min="10" max="10" width="23.33203125" style="1" customWidth="1"/>
    <col min="11" max="11" width="14.5546875" style="1" customWidth="1"/>
    <col min="12" max="12" width="18.6640625" style="1" customWidth="1"/>
    <col min="13" max="13" width="16.44140625" style="1" customWidth="1"/>
    <col min="14" max="14" width="8.5546875" style="1" customWidth="1"/>
    <col min="15" max="15" width="15.44140625" style="1" customWidth="1"/>
    <col min="16" max="16384" width="9" style="1"/>
  </cols>
  <sheetData>
    <row r="1" spans="1:15" ht="73.349999999999994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312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5" t="s">
        <v>255</v>
      </c>
      <c r="B3" s="6" t="e">
        <f>LEFT(VLOOKUP("h*",ROSTER!AF35:AF70,1,0),6)</f>
        <v>#N/A</v>
      </c>
      <c r="C3" s="7"/>
      <c r="D3" s="8"/>
      <c r="E3" s="666">
        <f>ROSTER!AF24</f>
        <v>46171</v>
      </c>
      <c r="F3" s="666"/>
      <c r="G3" s="9"/>
      <c r="J3" s="10"/>
      <c r="K3" s="10"/>
    </row>
    <row r="4" spans="1:15" ht="15" customHeight="1">
      <c r="A4" s="11"/>
      <c r="B4" s="12" t="s">
        <v>257</v>
      </c>
      <c r="C4" s="13" t="str">
        <f>INDEX(ROSTER!$B$25:$B$150,MATCH("*FM1*",ROSTER!AF$25:AF$227,0),1)</f>
        <v>Hà Quang Vinh</v>
      </c>
      <c r="D4" s="14" t="s">
        <v>258</v>
      </c>
      <c r="E4" s="15" t="str">
        <f>INDEX(ROSTER!$AL$25:$AL$211,MATCH(C4,ROSTER!$B$25:$B$150,0),1)</f>
        <v>0904298289</v>
      </c>
      <c r="F4" s="15"/>
      <c r="G4" s="16"/>
      <c r="H4" s="17"/>
      <c r="I4" s="18" t="s">
        <v>260</v>
      </c>
      <c r="J4" s="19" t="str">
        <f>INDEX(ROSTER!$B$25:$B$150,MATCH("*TE*",ROSTER!AF$25:AF$227,0),1)</f>
        <v>Huỳnh Tố Như</v>
      </c>
      <c r="K4" s="20" t="s">
        <v>258</v>
      </c>
      <c r="L4" s="15" t="str">
        <f>INDEX(ROSTER!$AL$25:$AL$211,MATCH(J4,ROSTER!$B$25:$B$150,0),1)</f>
        <v>0702785789</v>
      </c>
    </row>
    <row r="5" spans="1:15" ht="15" customHeight="1">
      <c r="A5" s="11"/>
      <c r="B5" s="18" t="s">
        <v>262</v>
      </c>
      <c r="C5" s="13" t="str">
        <f>INDEX(ROSTER!$B$25:$B$150,MATCH("*QC1*",ROSTER!AF$25:AF$227,0),1)</f>
        <v>Võ Lục Nguyên Thông</v>
      </c>
      <c r="D5" s="20" t="s">
        <v>258</v>
      </c>
      <c r="E5" s="15" t="str">
        <f>INDEX(ROSTER!$AL$25:$AL$211,MATCH(C5,ROSTER!$B$25:$B$150,0),1)</f>
        <v>0909028666</v>
      </c>
      <c r="F5" s="21"/>
      <c r="G5" s="16"/>
      <c r="H5" s="17"/>
      <c r="I5" s="18" t="s">
        <v>263</v>
      </c>
      <c r="J5" s="19" t="e">
        <f>INDEX(ROSTER!$B$25:$B$150,MATCH("*PPC*",ROSTER!AF$25:AF$227,0),1)</f>
        <v>#N/A</v>
      </c>
      <c r="K5" s="20" t="s">
        <v>258</v>
      </c>
      <c r="L5" s="15" t="e">
        <f>INDEX(ROSTER!$AL$25:$AL$211,MATCH(J5,ROSTER!$B$25:$B$150,0),1)</f>
        <v>#N/A</v>
      </c>
      <c r="M5" s="22"/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e">
        <f>$B$3&amp;"-128"</f>
        <v>#N/A</v>
      </c>
      <c r="C7" s="682"/>
      <c r="D7" s="27"/>
      <c r="E7" s="27"/>
      <c r="F7" s="28"/>
      <c r="G7" s="29"/>
      <c r="H7" s="26"/>
      <c r="I7" s="660" t="e">
        <f>$B$3&amp;"-34567"</f>
        <v>#N/A</v>
      </c>
      <c r="J7" s="682"/>
      <c r="K7" s="30"/>
      <c r="L7" s="30"/>
      <c r="M7" s="28"/>
      <c r="O7" s="31" t="s">
        <v>261</v>
      </c>
    </row>
    <row r="8" spans="1:15" ht="14.4">
      <c r="A8" s="45" t="str">
        <f>IF(B8="","",ROW(A1))</f>
        <v/>
      </c>
      <c r="B8" s="45" t="str" cm="1">
        <f t="array" ref="B8">IFERROR(INDEX(ROSTER!$B$24:$B$150,MATCH(1,INDEX(($B$7=ROSTER!AF$24:AF$134)*(COUNTIFS(B$7:B7,ROSTER!$B$24:$B$150)=0),0,1),0),1),"")</f>
        <v/>
      </c>
      <c r="C8" s="45" t="str">
        <f>IFERROR(INDEX(ROSTER!$C$24:$C$150,MATCH('29 (2)'!$B8,ROSTER!$B$24:$B$150,0),1),"")</f>
        <v/>
      </c>
      <c r="D8" s="45" t="str">
        <f>IFERROR(INDEX(ROSTER!$AK$23:$AK$134,MATCH('29 (2)'!$B8,ROSTER!$B$23:$B$150,0),1),"")</f>
        <v/>
      </c>
      <c r="E8" s="45" t="str">
        <f>IFERROR(INDEX(ROSTER!$AL$23:$AL$134,MATCH('29 (2)'!$B8,ROSTER!$B$23:$B$150,0),1),"")</f>
        <v/>
      </c>
      <c r="F8" s="45" t="s">
        <v>270</v>
      </c>
      <c r="G8" s="29"/>
      <c r="H8" s="45" t="str">
        <f>IF(I8="","",ROW(A1))</f>
        <v/>
      </c>
      <c r="I8" s="45" t="str" cm="1">
        <f t="array" ref="I8">IFERROR(INDEX(ROSTER!$B$24:$B$150,MATCH(1,INDEX(($I$7=ROSTER!AF$24:AF$134)*(COUNTIFS(I$7:I7,ROSTER!$B$24:$B$150)=0),0,1),0),1),"")</f>
        <v/>
      </c>
      <c r="J8" s="45" t="str">
        <f>IFERROR(INDEX(ROSTER!$C$24:$C$150,MATCH('29 (2)'!$I8,ROSTER!$B$24:$B$150,0),1),"")</f>
        <v/>
      </c>
      <c r="K8" s="45" t="str">
        <f>IFERROR(INDEX(ROSTER!$AK$23:$AK$134,MATCH('29 (2)'!$I8,ROSTER!$B$23:$B$150,0),1),"")</f>
        <v/>
      </c>
      <c r="L8" s="45" t="str">
        <f>IFERROR(INDEX(ROSTER!$AL$23:$AL$134,MATCH('29 (2)'!$I8,ROSTER!$B$23:$B$150,0),1),"")</f>
        <v/>
      </c>
      <c r="M8" s="45" t="s">
        <v>270</v>
      </c>
      <c r="O8" s="31" t="s">
        <v>270</v>
      </c>
    </row>
    <row r="9" spans="1:15" ht="14.85" customHeight="1">
      <c r="A9" s="45" t="str">
        <f t="shared" ref="A9:A14" si="0">IF(B9="","",ROW(A2))</f>
        <v/>
      </c>
      <c r="B9" s="45" t="str" cm="1">
        <f t="array" ref="B9">IFERROR(INDEX(ROSTER!$B$24:$B$150,MATCH(1,INDEX(($B$7=ROSTER!AF$24:AF$134)*(COUNTIFS(B$7:B8,ROSTER!$B$24:$B$150)=0),0,1),0),1),"")</f>
        <v/>
      </c>
      <c r="C9" s="45" t="str">
        <f>IFERROR(INDEX(ROSTER!$C$24:$C$150,MATCH('29 (2)'!$B9,ROSTER!$B$24:$B$150,0),1),"")</f>
        <v/>
      </c>
      <c r="D9" s="45" t="str">
        <f>IFERROR(INDEX(ROSTER!$AK$23:$AK$134,MATCH('29 (2)'!$B9,ROSTER!$B$23:$B$150,0),1),"")</f>
        <v/>
      </c>
      <c r="E9" s="45" t="str">
        <f>IFERROR(INDEX(ROSTER!$AL$23:$AL$134,MATCH('29 (2)'!$B9,ROSTER!$B$23:$B$150,0),1),"")</f>
        <v/>
      </c>
      <c r="F9" s="357" t="s">
        <v>477</v>
      </c>
      <c r="G9" s="29"/>
      <c r="H9" s="45" t="str">
        <f t="shared" ref="H9:H11" si="1">IF(I9="","",ROW(A2))</f>
        <v/>
      </c>
      <c r="I9" s="45" t="str" cm="1">
        <f t="array" ref="I9">IFERROR(INDEX(ROSTER!$B$24:$B$150,MATCH(1,INDEX(($I$7=ROSTER!AF$24:AF$134)*(COUNTIFS(I$7:I8,ROSTER!$B$24:$B$150)=0),0,1),0),1),"")</f>
        <v/>
      </c>
      <c r="J9" s="45" t="str">
        <f>IFERROR(INDEX(ROSTER!$C$24:$C$150,MATCH('29 (2)'!$I9,ROSTER!$B$24:$B$150,0),1),"")</f>
        <v/>
      </c>
      <c r="K9" s="45" t="str">
        <f>IFERROR(INDEX(ROSTER!$AK$23:$AK$134,MATCH('29 (2)'!$I9,ROSTER!$B$23:$B$150,0),1),"")</f>
        <v/>
      </c>
      <c r="L9" s="45" t="str">
        <f>IFERROR(INDEX(ROSTER!$AL$23:$AL$134,MATCH('29 (2)'!$I9,ROSTER!$B$23:$B$150,0),1),"")</f>
        <v/>
      </c>
      <c r="M9" s="357" t="s">
        <v>259</v>
      </c>
      <c r="O9" s="31" t="s">
        <v>271</v>
      </c>
    </row>
    <row r="10" spans="1:15" ht="14.85" customHeight="1">
      <c r="A10" s="45" t="str">
        <f t="shared" si="0"/>
        <v/>
      </c>
      <c r="B10" s="45" t="str" cm="1">
        <f t="array" ref="B10">IFERROR(INDEX(ROSTER!$B$24:$B$150,MATCH(1,INDEX(($B$7=ROSTER!AF$24:AF$134)*(COUNTIFS(B$7:B9,ROSTER!$B$24:$B$150)=0),0,1),0),1),"")</f>
        <v/>
      </c>
      <c r="C10" s="45" t="str">
        <f>IFERROR(INDEX(ROSTER!$C$24:$C$150,MATCH('29 (2)'!$B10,ROSTER!$B$24:$B$150,0),1),"")</f>
        <v/>
      </c>
      <c r="D10" s="45" t="str">
        <f>IFERROR(INDEX(ROSTER!$AK$23:$AK$134,MATCH('29 (2)'!$B10,ROSTER!$B$23:$B$150,0),1),"")</f>
        <v/>
      </c>
      <c r="E10" s="45" t="str">
        <f>IFERROR(INDEX(ROSTER!$AL$23:$AL$134,MATCH('29 (2)'!$B10,ROSTER!$B$23:$B$150,0),1),"")</f>
        <v/>
      </c>
      <c r="F10" s="45"/>
      <c r="G10" s="29"/>
      <c r="H10" s="45" t="str">
        <f t="shared" si="1"/>
        <v/>
      </c>
      <c r="I10" s="45" t="str" cm="1">
        <f t="array" ref="I10">IFERROR(INDEX(ROSTER!$B$24:$B$150,MATCH(1,INDEX(($I$7=ROSTER!AF$24:AF$134)*(COUNTIFS(I$7:I9,ROSTER!$B$24:$B$150)=0),0,1),0),1),"")</f>
        <v/>
      </c>
      <c r="J10" s="45" t="str">
        <f>IFERROR(INDEX(ROSTER!$C$24:$C$150,MATCH('29 (2)'!$I10,ROSTER!$B$24:$B$150,0),1),"")</f>
        <v/>
      </c>
      <c r="K10" s="45" t="str">
        <f>IFERROR(INDEX(ROSTER!$AK$23:$AK$134,MATCH('29 (2)'!$I10,ROSTER!$B$23:$B$150,0),1),"")</f>
        <v/>
      </c>
      <c r="L10" s="45" t="str">
        <f>IFERROR(INDEX(ROSTER!$AL$23:$AL$134,MATCH('29 (2)'!$I10,ROSTER!$B$23:$B$150,0),1),"")</f>
        <v/>
      </c>
      <c r="M10" s="45"/>
      <c r="O10" s="31" t="s">
        <v>272</v>
      </c>
    </row>
    <row r="11" spans="1:15" ht="14.85" customHeight="1">
      <c r="A11" s="45" t="str">
        <f t="shared" si="0"/>
        <v/>
      </c>
      <c r="B11" s="45" t="str" cm="1">
        <f t="array" ref="B11">IFERROR(INDEX(ROSTER!$B$24:$B$150,MATCH(1,INDEX(($B$7=ROSTER!AF$24:AF$134)*(COUNTIFS(B$7:B10,ROSTER!$B$24:$B$150)=0),0,1),0),1),"")</f>
        <v/>
      </c>
      <c r="C11" s="45" t="str">
        <f>IFERROR(INDEX(ROSTER!$C$24:$C$150,MATCH('29 (2)'!$B11,ROSTER!$B$24:$B$150,0),1),"")</f>
        <v/>
      </c>
      <c r="D11" s="45" t="str">
        <f>IFERROR(INDEX(ROSTER!$AK$23:$AK$134,MATCH('29 (2)'!$B11,ROSTER!$B$23:$B$150,0),1),"")</f>
        <v/>
      </c>
      <c r="E11" s="45" t="str">
        <f>IFERROR(INDEX(ROSTER!$AL$23:$AL$134,MATCH('29 (2)'!$B11,ROSTER!$B$23:$B$150,0),1),"")</f>
        <v/>
      </c>
      <c r="F11" s="336" t="s">
        <v>261</v>
      </c>
      <c r="G11" s="29"/>
      <c r="H11" s="45" t="str">
        <f t="shared" si="1"/>
        <v/>
      </c>
      <c r="I11" s="45" t="str" cm="1">
        <f t="array" ref="I11">IFERROR(INDEX(ROSTER!$B$24:$B$150,MATCH(1,INDEX(($I$7=ROSTER!AF$24:AF$134)*(COUNTIFS(I$7:I10,ROSTER!$B$24:$B$150)=0),0,1),0),1),"")</f>
        <v/>
      </c>
      <c r="J11" s="45" t="str">
        <f>IFERROR(INDEX(ROSTER!$C$24:$C$150,MATCH('29 (2)'!$I11,ROSTER!$B$24:$B$150,0),1),"")</f>
        <v/>
      </c>
      <c r="K11" s="45" t="str">
        <f>IFERROR(INDEX(ROSTER!$AK$23:$AK$134,MATCH('29 (2)'!$I11,ROSTER!$B$23:$B$150,0),1),"")</f>
        <v/>
      </c>
      <c r="L11" s="45" t="str">
        <f>IFERROR(INDEX(ROSTER!$AL$23:$AL$134,MATCH('29 (2)'!$I11,ROSTER!$B$23:$B$150,0),1),"")</f>
        <v/>
      </c>
      <c r="M11" s="45"/>
      <c r="O11" s="285"/>
    </row>
    <row r="12" spans="1:15" ht="14.85" customHeight="1">
      <c r="A12" s="45" t="str">
        <f t="shared" si="0"/>
        <v/>
      </c>
      <c r="B12" s="45" t="str" cm="1">
        <f t="array" ref="B12">IFERROR(INDEX(ROSTER!$B$24:$B$150,MATCH(1,INDEX(($B$7=ROSTER!AF$24:AF$134)*(COUNTIFS(B$7:B11,ROSTER!$B$24:$B$150)=0),0,1),0),1),"")</f>
        <v/>
      </c>
      <c r="C12" s="45" t="str">
        <f>IFERROR(INDEX(ROSTER!$C$24:$C$150,MATCH('29 (2)'!$B12,ROSTER!$B$24:$B$150,0),1),"")</f>
        <v/>
      </c>
      <c r="D12" s="45" t="str">
        <f>IFERROR(INDEX(ROSTER!$AK$23:$AK$134,MATCH('29 (2)'!$B12,ROSTER!$B$23:$B$150,0),1),"")</f>
        <v/>
      </c>
      <c r="E12" s="45" t="str">
        <f>IFERROR(INDEX(ROSTER!$AL$23:$AL$134,MATCH('29 (2)'!$B12,ROSTER!$B$23:$B$150,0),1),"")</f>
        <v/>
      </c>
      <c r="F12" s="45" t="s">
        <v>279</v>
      </c>
      <c r="G12" s="29"/>
      <c r="H12" s="45" t="str">
        <f t="shared" ref="H12:H16" si="2">IF(I12="","",ROW(A5))</f>
        <v/>
      </c>
      <c r="I12" s="45" t="str" cm="1">
        <f t="array" ref="I12">IFERROR(INDEX(ROSTER!$B$24:$B$150,MATCH(1,INDEX(($I$7=ROSTER!AF$24:AF$134)*(COUNTIFS(I$7:I11,ROSTER!$B$24:$B$150)=0),0,1),0),1),"")</f>
        <v/>
      </c>
      <c r="J12" s="45" t="str">
        <f>IFERROR(INDEX(ROSTER!$C$24:$C$150,MATCH('29 (2)'!$I12,ROSTER!$B$24:$B$150,0),1),"")</f>
        <v/>
      </c>
      <c r="K12" s="45" t="str">
        <f>IFERROR(INDEX(ROSTER!$AK$23:$AK$134,MATCH('29 (2)'!$I12,ROSTER!$B$23:$B$150,0),1),"")</f>
        <v/>
      </c>
      <c r="L12" s="45" t="str">
        <f>IFERROR(INDEX(ROSTER!$AL$23:$AL$134,MATCH('29 (2)'!$I12,ROSTER!$B$23:$B$150,0),1),"")</f>
        <v/>
      </c>
      <c r="M12" s="45"/>
      <c r="O12" s="285"/>
    </row>
    <row r="13" spans="1:15" ht="14.85" customHeight="1">
      <c r="A13" s="45" t="str">
        <f t="shared" si="0"/>
        <v/>
      </c>
      <c r="B13" s="45" t="str" cm="1">
        <f t="array" ref="B13">IFERROR(INDEX(ROSTER!$B$24:$B$150,MATCH(1,INDEX(($B$7=ROSTER!AF$24:AF$134)*(COUNTIFS(B$7:B12,ROSTER!$B$24:$B$150)=0),0,1),0),1),"")</f>
        <v/>
      </c>
      <c r="C13" s="45" t="str">
        <f>IFERROR(INDEX(ROSTER!$C$24:$C$150,MATCH('29 (2)'!$B13,ROSTER!$B$24:$B$150,0),1),"")</f>
        <v/>
      </c>
      <c r="D13" s="45" t="str">
        <f>IFERROR(INDEX(ROSTER!$AK$23:$AK$134,MATCH('29 (2)'!$B13,ROSTER!$B$23:$B$150,0),1),"")</f>
        <v/>
      </c>
      <c r="E13" s="45" t="str">
        <f>IFERROR(INDEX(ROSTER!$AL$23:$AL$134,MATCH('29 (2)'!$B13,ROSTER!$B$23:$B$150,0),1),"")</f>
        <v/>
      </c>
      <c r="F13" s="336" t="s">
        <v>279</v>
      </c>
      <c r="G13" s="29"/>
      <c r="H13" s="45" t="str">
        <f t="shared" si="2"/>
        <v/>
      </c>
      <c r="I13" s="34" t="str" cm="1">
        <f t="array" ref="I13">IFERROR(INDEX(ROSTER!$B$24:$B$150,MATCH(1,INDEX(($I$7=ROSTER!AF$24:AF$134)*(COUNTIFS(I$7:I12,ROSTER!$B$24:$B$150)=0),0,1),0),1),"")</f>
        <v/>
      </c>
      <c r="J13" s="34" t="str">
        <f>IFERROR(INDEX(ROSTER!$C$24:$C$150,MATCH('29 (2)'!$I13,ROSTER!$B$24:$B$150,0),1),"")</f>
        <v/>
      </c>
      <c r="K13" s="34" t="str">
        <f>IFERROR(INDEX(ROSTER!$AK$23:$AK$134,MATCH('29 (2)'!$I13,ROSTER!$B$23:$B$150,0),1),"")</f>
        <v/>
      </c>
      <c r="L13" s="34" t="str">
        <f>IFERROR(INDEX(ROSTER!$AL$23:$AL$134,MATCH('29 (2)'!$I13,ROSTER!$B$23:$B$150,0),1),"")</f>
        <v/>
      </c>
      <c r="M13" s="45" t="s">
        <v>279</v>
      </c>
      <c r="O13" s="285"/>
    </row>
    <row r="14" spans="1:15" ht="14.85" customHeight="1">
      <c r="A14" s="45" t="str">
        <f t="shared" si="0"/>
        <v/>
      </c>
      <c r="B14" s="45" t="str" cm="1">
        <f t="array" ref="B14">IFERROR(INDEX(ROSTER!$B$24:$B$150,MATCH(1,INDEX(($B$7=ROSTER!AF$24:AF$134)*(COUNTIFS(B$7:B13,ROSTER!$B$24:$B$150)=0),0,1),0),1),"")</f>
        <v/>
      </c>
      <c r="C14" s="45" t="str">
        <f>IFERROR(INDEX(ROSTER!$C$24:$C$150,MATCH('29 (2)'!$B14,ROSTER!$B$24:$B$150,0),1),"")</f>
        <v/>
      </c>
      <c r="D14" s="45" t="str">
        <f>IFERROR(INDEX(ROSTER!$AK$23:$AK$134,MATCH('29 (2)'!$B14,ROSTER!$B$23:$B$150,0),1),"")</f>
        <v/>
      </c>
      <c r="E14" s="45" t="str">
        <f>IFERROR(INDEX(ROSTER!$AL$23:$AL$134,MATCH('29 (2)'!$B14,ROSTER!$B$23:$B$150,0),1),"")</f>
        <v/>
      </c>
      <c r="F14" s="336"/>
      <c r="G14" s="29"/>
      <c r="H14" s="45" t="str">
        <f t="shared" si="2"/>
        <v/>
      </c>
      <c r="I14" s="45" t="str" cm="1">
        <f t="array" ref="I14">IFERROR(INDEX(ROSTER!$B$24:$B$150,MATCH(1,INDEX(($I$7=ROSTER!AF$24:AF$134)*(COUNTIFS(I$7:I13,ROSTER!$B$24:$B$150)=0),0,1),0),1),"")</f>
        <v/>
      </c>
      <c r="J14" s="45" t="str">
        <f>IFERROR(INDEX(ROSTER!$C$24:$C$150,MATCH('29 (2)'!$I14,ROSTER!$B$24:$B$150,0),1),"")</f>
        <v/>
      </c>
      <c r="K14" s="45" t="str">
        <f>IFERROR(INDEX(ROSTER!$AK$23:$AK$134,MATCH('29 (2)'!$I14,ROSTER!$B$23:$B$150,0),1),"")</f>
        <v/>
      </c>
      <c r="L14" s="45" t="str">
        <f>IFERROR(INDEX(ROSTER!$AL$23:$AL$134,MATCH('29 (2)'!$I14,ROSTER!$B$23:$B$150,0),1),"")</f>
        <v/>
      </c>
      <c r="M14" s="45"/>
      <c r="O14" s="285"/>
    </row>
    <row r="15" spans="1:15" ht="14.85" customHeight="1">
      <c r="A15" s="45" t="str">
        <f t="shared" ref="A15:A18" si="3">IF(B15="","",ROW(A8))</f>
        <v/>
      </c>
      <c r="B15" s="45" t="str" cm="1">
        <f t="array" ref="B15">IFERROR(INDEX(ROSTER!$B$24:$B$150,MATCH(1,INDEX(($B$7=ROSTER!AF$24:AF$134)*(COUNTIFS(B$7:B14,ROSTER!$B$24:$B$150)=0),0,1),0),1),"")</f>
        <v/>
      </c>
      <c r="C15" s="45" t="str">
        <f>IFERROR(INDEX(ROSTER!$C$24:$C$150,MATCH('29 (2)'!$B15,ROSTER!$B$24:$B$150,0),1),"")</f>
        <v/>
      </c>
      <c r="D15" s="45" t="str">
        <f>IFERROR(INDEX(ROSTER!$AK$23:$AK$134,MATCH('29 (2)'!$B15,ROSTER!$B$23:$B$150,0),1),"")</f>
        <v/>
      </c>
      <c r="E15" s="45" t="str">
        <f>IFERROR(INDEX(ROSTER!$AL$23:$AL$134,MATCH('29 (2)'!$B15,ROSTER!$B$23:$B$150,0),1),"")</f>
        <v/>
      </c>
      <c r="F15" s="336"/>
      <c r="G15" s="29"/>
      <c r="H15" s="45" t="str">
        <f t="shared" si="2"/>
        <v/>
      </c>
      <c r="I15" s="45" t="str" cm="1">
        <f t="array" ref="I15">IFERROR(INDEX(ROSTER!$B$24:$B$150,MATCH(1,INDEX(($I$7=ROSTER!AF$24:AF$134)*(COUNTIFS(I$7:I14,ROSTER!$B$24:$B$150)=0),0,1),0),1),"")</f>
        <v/>
      </c>
      <c r="J15" s="45" t="str">
        <f>IFERROR(INDEX(ROSTER!$C$24:$C$150,MATCH('29 (2)'!$I15,ROSTER!$B$24:$B$150,0),1),"")</f>
        <v/>
      </c>
      <c r="K15" s="45" t="str">
        <f>IFERROR(INDEX(ROSTER!$AK$23:$AK$134,MATCH('29 (2)'!$I15,ROSTER!$B$23:$B$150,0),1),"")</f>
        <v/>
      </c>
      <c r="L15" s="45" t="str">
        <f>IFERROR(INDEX(ROSTER!$AL$23:$AL$134,MATCH('29 (2)'!$I15,ROSTER!$B$23:$B$150,0),1),"")</f>
        <v/>
      </c>
      <c r="M15" s="45" t="s">
        <v>279</v>
      </c>
      <c r="O15" s="285"/>
    </row>
    <row r="16" spans="1:15" ht="14.85" customHeight="1">
      <c r="A16" s="45" t="str">
        <f t="shared" si="3"/>
        <v/>
      </c>
      <c r="B16" s="45" t="str" cm="1">
        <f t="array" ref="B16">IFERROR(INDEX(ROSTER!$B$24:$B$150,MATCH(1,INDEX(($B$7=ROSTER!AF$24:AF$134)*(COUNTIFS(B$7:B15,ROSTER!$B$24:$B$150)=0),0,1),0),1),"")</f>
        <v/>
      </c>
      <c r="C16" s="45" t="str">
        <f>IFERROR(INDEX(ROSTER!$C$24:$C$150,MATCH('29 (2)'!$B16,ROSTER!$B$24:$B$150,0),1),"")</f>
        <v/>
      </c>
      <c r="D16" s="45" t="str">
        <f>IFERROR(INDEX(ROSTER!$AK$23:$AK$134,MATCH('29 (2)'!$B16,ROSTER!$B$23:$B$150,0),1),"")</f>
        <v/>
      </c>
      <c r="E16" s="45" t="str">
        <f>IFERROR(INDEX(ROSTER!$AL$23:$AL$134,MATCH('29 (2)'!$B16,ROSTER!$B$23:$B$150,0),1),"")</f>
        <v/>
      </c>
      <c r="F16" s="45" t="s">
        <v>261</v>
      </c>
      <c r="G16" s="29"/>
      <c r="H16" s="45" t="str">
        <f t="shared" si="2"/>
        <v/>
      </c>
      <c r="I16" s="45" t="str" cm="1">
        <f t="array" ref="I16">IFERROR(INDEX(ROSTER!$B$24:$B$150,MATCH(1,INDEX(($I$7=ROSTER!AF$24:AF$134)*(COUNTIFS(I$7:I15,ROSTER!$B$24:$B$150)=0),0,1),0),1),"")</f>
        <v/>
      </c>
      <c r="J16" s="45" t="str">
        <f>IFERROR(INDEX(ROSTER!$C$24:$C$150,MATCH('29 (2)'!$I16,ROSTER!$B$24:$B$150,0),1),"")</f>
        <v/>
      </c>
      <c r="K16" s="45" t="str">
        <f>IFERROR(INDEX(ROSTER!$AK$23:$AK$134,MATCH('29 (2)'!$I16,ROSTER!$B$23:$B$150,0),1),"")</f>
        <v/>
      </c>
      <c r="L16" s="45" t="str">
        <f>IFERROR(INDEX(ROSTER!$AL$23:$AL$134,MATCH('29 (2)'!$I16,ROSTER!$B$23:$B$150,0),1),"")</f>
        <v/>
      </c>
      <c r="M16" s="45" t="s">
        <v>261</v>
      </c>
      <c r="O16" s="31" t="s">
        <v>273</v>
      </c>
    </row>
    <row r="17" spans="1:15" ht="14.85" customHeight="1">
      <c r="A17" s="45" t="str">
        <f t="shared" si="3"/>
        <v/>
      </c>
      <c r="B17" s="45" t="str" cm="1">
        <f t="array" ref="B17">IFERROR(INDEX(ROSTER!$B$24:$B$150,MATCH(1,INDEX(($B$7=ROSTER!AF$24:AF$134)*(COUNTIFS(B$7:B16,ROSTER!$B$24:$B$150)=0),0,1),0),1),"")</f>
        <v/>
      </c>
      <c r="C17" s="45" t="str">
        <f>IFERROR(INDEX(ROSTER!$C$24:$C$150,MATCH('29 (2)'!$B17,ROSTER!$B$24:$B$150,0),1),"")</f>
        <v/>
      </c>
      <c r="D17" s="45" t="str">
        <f>IFERROR(INDEX(ROSTER!$AK$23:$AK$134,MATCH('29 (2)'!$B17,ROSTER!$B$23:$B$150,0),1),"")</f>
        <v/>
      </c>
      <c r="E17" s="45" t="str">
        <f>IFERROR(INDEX(ROSTER!$AL$23:$AL$134,MATCH('29 (2)'!$B17,ROSTER!$B$23:$B$150,0),1),"")</f>
        <v/>
      </c>
      <c r="F17" s="45"/>
      <c r="G17" s="29"/>
      <c r="H17" s="45" t="str">
        <f t="shared" ref="H17:H20" si="4">IF(I17="","",ROW(A10))</f>
        <v/>
      </c>
      <c r="I17" s="45" t="str" cm="1">
        <f t="array" ref="I17">IFERROR(INDEX(ROSTER!$B$24:$B$150,MATCH(1,INDEX(($I$7=ROSTER!AF$24:AF$134)*(COUNTIFS(I$7:I16,ROSTER!$B$24:$B$150)=0),0,1),0),1),"")</f>
        <v/>
      </c>
      <c r="J17" s="45" t="str">
        <f>IFERROR(INDEX(ROSTER!$C$24:$C$150,MATCH('29 (2)'!$I17,ROSTER!$B$24:$B$150,0),1),"")</f>
        <v/>
      </c>
      <c r="K17" s="45" t="str">
        <f>IFERROR(INDEX(ROSTER!$AK$23:$AK$134,MATCH('29 (2)'!$I17,ROSTER!$B$23:$B$150,0),1),"")</f>
        <v/>
      </c>
      <c r="L17" s="45" t="str">
        <f>IFERROR(INDEX(ROSTER!$AL$23:$AL$134,MATCH('29 (2)'!$I17,ROSTER!$B$23:$B$150,0),1),"")</f>
        <v/>
      </c>
      <c r="M17" s="45" t="s">
        <v>261</v>
      </c>
      <c r="O17" s="31" t="s">
        <v>259</v>
      </c>
    </row>
    <row r="18" spans="1:15" ht="14.85" customHeight="1">
      <c r="A18" s="45" t="str">
        <f t="shared" si="3"/>
        <v/>
      </c>
      <c r="B18" s="45" t="str" cm="1">
        <f t="array" ref="B18">IFERROR(INDEX(ROSTER!$B$24:$B$150,MATCH(1,INDEX(($B$7=ROSTER!AF$24:AF$134)*(COUNTIFS(B$7:B17,ROSTER!$B$24:$B$150)=0),0,1),0),1),"")</f>
        <v/>
      </c>
      <c r="C18" s="45" t="str">
        <f>IFERROR(INDEX(ROSTER!$C$24:$C$150,MATCH('29 (2)'!$B18,ROSTER!$B$24:$B$150,0),1),"")</f>
        <v/>
      </c>
      <c r="D18" s="45" t="str">
        <f>IFERROR(INDEX(ROSTER!$AK$23:$AK$134,MATCH('29 (2)'!$B18,ROSTER!$B$23:$B$150,0),1),"")</f>
        <v/>
      </c>
      <c r="E18" s="45" t="str">
        <f>IFERROR(INDEX(ROSTER!$AL$23:$AL$134,MATCH('29 (2)'!$B18,ROSTER!$B$23:$B$150,0),1),"")</f>
        <v/>
      </c>
      <c r="F18" s="45"/>
      <c r="G18" s="29"/>
      <c r="H18" s="45" t="str">
        <f t="shared" si="4"/>
        <v/>
      </c>
      <c r="I18" s="45" t="str" cm="1">
        <f t="array" ref="I18">IFERROR(INDEX(ROSTER!$B$24:$B$150,MATCH(1,INDEX(($I$7=ROSTER!AF$24:AF$134)*(COUNTIFS(I$7:I17,ROSTER!$B$24:$B$150)=0),0,1),0),1),"")</f>
        <v/>
      </c>
      <c r="J18" s="45" t="str">
        <f>IFERROR(INDEX(ROSTER!$C$24:$C$150,MATCH('29 (2)'!$I18,ROSTER!$B$24:$B$150,0),1),"")</f>
        <v/>
      </c>
      <c r="K18" s="45" t="str">
        <f>IFERROR(INDEX(ROSTER!$AK$23:$AK$134,MATCH('29 (2)'!$I18,ROSTER!$B$23:$B$150,0),1),"")</f>
        <v/>
      </c>
      <c r="L18" s="45" t="str">
        <f>IFERROR(INDEX(ROSTER!$AL$23:$AL$134,MATCH('29 (2)'!$I18,ROSTER!$B$23:$B$150,0),1),"")</f>
        <v/>
      </c>
      <c r="M18" s="45"/>
      <c r="O18" s="31"/>
    </row>
    <row r="19" spans="1:15" ht="14.85" customHeight="1">
      <c r="A19" s="26"/>
      <c r="B19" s="660" t="e">
        <f>$B$3&amp;"-AVI"</f>
        <v>#N/A</v>
      </c>
      <c r="C19" s="682"/>
      <c r="D19" s="34" t="str">
        <f>IFERROR(INDEX(ROSTER!$AL$23:$AL$134,MATCH('29 (2)'!$B19,ROSTER!$B$23:$B$150,0),1),"")</f>
        <v/>
      </c>
      <c r="E19" s="34" t="str">
        <f>IFERROR(INDEX(ROSTER!$AL$23:$AL$134,MATCH('29 (2)'!$B19,ROSTER!$B$23:$B$150,0),1),"")</f>
        <v/>
      </c>
      <c r="F19" s="34"/>
      <c r="G19" s="29"/>
      <c r="H19" s="45" t="str">
        <f t="shared" si="4"/>
        <v/>
      </c>
      <c r="I19" s="45" t="str" cm="1">
        <f t="array" ref="I19">IFERROR(INDEX(ROSTER!$B$24:$B$150,MATCH(1,INDEX(($I$7=ROSTER!AF$24:AF$134)*(COUNTIFS(I$7:I18,ROSTER!$B$24:$B$150)=0),0,1),0),1),"")</f>
        <v/>
      </c>
      <c r="J19" s="45" t="str">
        <f>IFERROR(INDEX(ROSTER!$C$24:$C$150,MATCH('29 (2)'!$I19,ROSTER!$B$24:$B$150,0),1),"")</f>
        <v/>
      </c>
      <c r="K19" s="45" t="str">
        <f>IFERROR(INDEX(ROSTER!$AK$23:$AK$134,MATCH('29 (2)'!$I19,ROSTER!$B$23:$B$150,0),1),"")</f>
        <v/>
      </c>
      <c r="L19" s="45" t="str">
        <f>IFERROR(INDEX(ROSTER!$AL$23:$AL$134,MATCH('29 (2)'!$I19,ROSTER!$B$23:$B$150,0),1),"")</f>
        <v/>
      </c>
      <c r="M19" s="45"/>
      <c r="O19" s="31"/>
    </row>
    <row r="20" spans="1:15" ht="14.85" customHeight="1">
      <c r="A20" s="45" t="str">
        <f>IF(B20="","",ROW(A1))</f>
        <v/>
      </c>
      <c r="B20" s="45" t="str" cm="1">
        <f t="array" ref="B20">IFERROR(INDEX(ROSTER!$B$24:$B$150,MATCH(1,INDEX(($B$19=ROSTER!AF$24:AF$134)*(COUNTIFS(B$7:B19,ROSTER!$B$24:$B$150)=0),0,1),0),1),"")</f>
        <v/>
      </c>
      <c r="C20" s="45" t="str">
        <f>IFERROR(INDEX(ROSTER!$C$24:$C$150,MATCH('29 (2)'!$B20,ROSTER!$B$24:$B$150,0),1),"")</f>
        <v/>
      </c>
      <c r="D20" s="45" t="str">
        <f>IFERROR(INDEX(ROSTER!$AK$23:$AK$134,MATCH('29 (2)'!$B20,ROSTER!$B$23:$B$150,0),1),"")</f>
        <v/>
      </c>
      <c r="E20" s="45" t="str">
        <f>IFERROR(INDEX(ROSTER!$AL$23:$AL$134,MATCH('29 (2)'!$B20,ROSTER!$B$23:$B$150,0),1),"")</f>
        <v/>
      </c>
      <c r="F20" s="45"/>
      <c r="G20" s="29"/>
      <c r="H20" s="45" t="str">
        <f t="shared" si="4"/>
        <v/>
      </c>
      <c r="I20" s="45" t="str" cm="1">
        <f t="array" ref="I20">IFERROR(INDEX(ROSTER!$B$24:$B$150,MATCH(1,INDEX(($I$7=ROSTER!AF$24:AF$134)*(COUNTIFS(I$7:I19,ROSTER!$B$24:$B$150)=0),0,1),0),1),"")</f>
        <v/>
      </c>
      <c r="J20" s="45" t="str">
        <f>IFERROR(INDEX(ROSTER!$C$24:$C$150,MATCH('29 (2)'!$I20,ROSTER!$B$24:$B$150,0),1),"")</f>
        <v/>
      </c>
      <c r="K20" s="45" t="str">
        <f>IFERROR(INDEX(ROSTER!$AK$23:$AK$134,MATCH('29 (2)'!$I20,ROSTER!$B$23:$B$150,0),1),"")</f>
        <v/>
      </c>
      <c r="L20" s="45" t="str">
        <f>IFERROR(INDEX(ROSTER!$AL$23:$AL$134,MATCH('29 (2)'!$I20,ROSTER!$B$23:$B$150,0),1),"")</f>
        <v/>
      </c>
      <c r="M20" s="45"/>
      <c r="O20" s="31"/>
    </row>
    <row r="21" spans="1:15" ht="14.85" customHeight="1">
      <c r="A21" s="45" t="str">
        <f>IF(B21="","",ROW(A2))</f>
        <v/>
      </c>
      <c r="B21" s="45" t="str" cm="1">
        <f t="array" ref="B21">IFERROR(INDEX(ROSTER!$B$24:$B$150,MATCH(1,INDEX(($B$19=ROSTER!AF$24:AF$134)*(COUNTIFS(B$7:B20,ROSTER!$B$24:$B$150)=0),0,1),0),1),"")</f>
        <v/>
      </c>
      <c r="C21" s="45" t="str">
        <f>IFERROR(INDEX(ROSTER!$C$24:$C$150,MATCH('29 (2)'!$B21,ROSTER!$B$24:$B$150,0),1),"")</f>
        <v/>
      </c>
      <c r="D21" s="45" t="str">
        <f>IFERROR(INDEX(ROSTER!$AK$23:$AK$134,MATCH('29 (2)'!$B21,ROSTER!$B$23:$B$150,0),1),"")</f>
        <v/>
      </c>
      <c r="E21" s="45" t="str">
        <f>IFERROR(INDEX(ROSTER!$AL$23:$AL$134,MATCH('29 (2)'!$B21,ROSTER!$B$23:$B$150,0),1),"")</f>
        <v/>
      </c>
      <c r="F21" s="45" t="s">
        <v>279</v>
      </c>
      <c r="G21" s="29"/>
      <c r="H21" s="26"/>
      <c r="I21" s="355"/>
      <c r="J21" s="426"/>
      <c r="K21" s="33"/>
      <c r="L21" s="34"/>
      <c r="M21" s="34"/>
      <c r="O21" s="31"/>
    </row>
    <row r="22" spans="1:15" ht="14.85" customHeight="1">
      <c r="A22" s="45" t="str">
        <f>IF(B22="","",ROW(A3))</f>
        <v/>
      </c>
      <c r="B22" s="45" t="str" cm="1">
        <f t="array" ref="B22">IFERROR(INDEX(ROSTER!$B$24:$B$150,MATCH(1,INDEX(($B$19=ROSTER!AF$24:AF$134)*(COUNTIFS(B$7:B21,ROSTER!$B$24:$B$150)=0),0,1),0),1),"")</f>
        <v/>
      </c>
      <c r="C22" s="45" t="str">
        <f>IFERROR(INDEX(ROSTER!$C$24:$C$150,MATCH('29 (2)'!$B22,ROSTER!$B$24:$B$150,0),1),"")</f>
        <v/>
      </c>
      <c r="D22" s="45" t="str">
        <f>IFERROR(INDEX(ROSTER!$AK$23:$AK$134,MATCH('29 (2)'!$B22,ROSTER!$B$23:$B$150,0),1),"")</f>
        <v/>
      </c>
      <c r="E22" s="45" t="str">
        <f>IFERROR(INDEX(ROSTER!$AL$23:$AL$134,MATCH('29 (2)'!$B22,ROSTER!$B$23:$B$150,0),1),"")</f>
        <v/>
      </c>
      <c r="F22" s="45" t="s">
        <v>261</v>
      </c>
      <c r="G22" s="29"/>
      <c r="H22" s="45"/>
      <c r="I22" s="45"/>
      <c r="J22" s="45"/>
      <c r="K22" s="45"/>
      <c r="L22" s="45"/>
      <c r="M22" s="45"/>
      <c r="O22" s="31"/>
    </row>
    <row r="23" spans="1:15" ht="14.85" customHeight="1">
      <c r="A23" s="45" t="str">
        <f>IF(B23="","",ROW(A4))</f>
        <v/>
      </c>
      <c r="B23" s="45" t="str" cm="1">
        <f t="array" ref="B23">IFERROR(INDEX(ROSTER!$B$24:$B$150,MATCH(1,INDEX(($B$19=ROSTER!AF$24:AF$134)*(COUNTIFS(B$7:B22,ROSTER!$B$24:$B$150)=0),0,1),0),1),"")</f>
        <v/>
      </c>
      <c r="C23" s="45" t="str">
        <f>IFERROR(INDEX(ROSTER!$C$24:$C$150,MATCH('29 (2)'!$B23,ROSTER!$B$24:$B$150,0),1),"")</f>
        <v/>
      </c>
      <c r="D23" s="45" t="str">
        <f>IFERROR(INDEX(ROSTER!$AK$23:$AK$134,MATCH('29 (2)'!$B23,ROSTER!$B$23:$B$150,0),1),"")</f>
        <v/>
      </c>
      <c r="E23" s="45" t="str">
        <f>IFERROR(INDEX(ROSTER!$AL$23:$AL$134,MATCH('29 (2)'!$B23,ROSTER!$B$23:$B$150,0),1),"")</f>
        <v/>
      </c>
      <c r="F23" s="45" t="s">
        <v>270</v>
      </c>
      <c r="G23" s="29"/>
      <c r="H23" s="45"/>
      <c r="I23" s="45"/>
      <c r="J23" s="45"/>
      <c r="K23" s="45"/>
      <c r="L23" s="45"/>
      <c r="M23" s="45"/>
      <c r="O23" s="31"/>
    </row>
    <row r="24" spans="1:15" ht="14.85" customHeight="1">
      <c r="A24" s="45" t="str">
        <f>IF(B24="","",ROW(A5))</f>
        <v/>
      </c>
      <c r="B24" s="45" t="str" cm="1">
        <f t="array" ref="B24">IFERROR(INDEX(ROSTER!$B$24:$B$150,MATCH(1,INDEX(($B$19=ROSTER!AF$24:AF$134)*(COUNTIFS(B$7:B23,ROSTER!$B$24:$B$150)=0),0,1),0),1),"")</f>
        <v/>
      </c>
      <c r="C24" s="45" t="str">
        <f>IFERROR(INDEX(ROSTER!$C$24:$C$150,MATCH('29 (2)'!$B24,ROSTER!$B$24:$B$150,0),1),"")</f>
        <v/>
      </c>
      <c r="D24" s="45" t="str">
        <f>IFERROR(INDEX(ROSTER!$AK$23:$AK$134,MATCH('29 (2)'!$B24,ROSTER!$B$23:$B$150,0),1),"")</f>
        <v/>
      </c>
      <c r="E24" s="45" t="str">
        <f>IFERROR(INDEX(ROSTER!$AL$23:$AL$134,MATCH('29 (2)'!$B24,ROSTER!$B$23:$B$150,0),1),"")</f>
        <v/>
      </c>
      <c r="F24" s="45"/>
      <c r="G24" s="29"/>
      <c r="H24" s="45"/>
      <c r="I24" s="45"/>
      <c r="J24" s="45"/>
      <c r="K24" s="45"/>
      <c r="L24" s="45"/>
      <c r="M24" s="45"/>
      <c r="O24" s="31"/>
    </row>
    <row r="25" spans="1:15" ht="14.85" customHeight="1">
      <c r="A25" s="45" t="str">
        <f t="shared" ref="A25" si="5">IF(B25="","",ROW(#REF!))</f>
        <v/>
      </c>
      <c r="B25" s="45" t="str" cm="1">
        <f t="array" ref="B25">IFERROR(INDEX(ROSTER!$B$24:$B$150,MATCH(1,INDEX(($B$19=ROSTER!AF$24:AF$134)*(COUNTIFS(B$7:B24,ROSTER!$B$24:$B$150)=0),0,1),0),1),"")</f>
        <v/>
      </c>
      <c r="C25" s="45" t="str">
        <f>IFERROR(INDEX(ROSTER!$C$24:$C$150,MATCH('29 (2)'!$B25,ROSTER!$B$24:$B$150,0),1),"")</f>
        <v/>
      </c>
      <c r="D25" s="45" t="str">
        <f>IFERROR(INDEX(ROSTER!$AK$23:$AK$134,MATCH('29 (2)'!$B25,ROSTER!$B$23:$B$150,0),1),"")</f>
        <v/>
      </c>
      <c r="E25" s="45" t="str">
        <f>IFERROR(INDEX(ROSTER!$AL$23:$AL$134,MATCH('29 (2)'!$B25,ROSTER!$B$23:$B$150,0),1),"")</f>
        <v/>
      </c>
      <c r="F25" s="45"/>
      <c r="G25" s="29"/>
      <c r="H25" s="45"/>
      <c r="I25" s="45"/>
      <c r="J25" s="45"/>
      <c r="K25" s="45"/>
      <c r="L25" s="45"/>
      <c r="M25" s="45"/>
      <c r="O25" s="31" t="s">
        <v>280</v>
      </c>
    </row>
    <row r="26" spans="1:15" ht="14.85" customHeight="1">
      <c r="A26" s="45" t="str">
        <f t="shared" ref="A26:A27" si="6">IF(B26="","",ROW(A1))</f>
        <v/>
      </c>
      <c r="B26" s="45" t="str" cm="1">
        <f t="array" ref="B26">IFERROR(INDEX(ROSTER!$B$24:$B$150,MATCH(1,INDEX(($B$19=ROSTER!AF$24:AF$134)*(COUNTIFS(B$7:B25,ROSTER!$B$24:$B$150)=0),0,1),0),1),"")</f>
        <v/>
      </c>
      <c r="C26" s="45" t="str">
        <f>IFERROR(INDEX(ROSTER!$C$24:$C$150,MATCH('29 (2)'!$B26,ROSTER!$B$24:$B$150,0),1),"")</f>
        <v/>
      </c>
      <c r="D26" s="45" t="str">
        <f>IFERROR(INDEX(ROSTER!$AK$23:$AK$134,MATCH('29 (2)'!$B26,ROSTER!$B$23:$B$150,0),1),"")</f>
        <v/>
      </c>
      <c r="E26" s="45" t="str">
        <f>IFERROR(INDEX(ROSTER!$AL$23:$AL$134,MATCH('29 (2)'!$B26,ROSTER!$B$23:$B$150,0),1),"")</f>
        <v/>
      </c>
      <c r="F26" s="45"/>
      <c r="G26" s="29"/>
      <c r="H26" s="45"/>
      <c r="I26" s="45"/>
      <c r="J26" s="45"/>
      <c r="K26" s="45"/>
      <c r="L26" s="45"/>
      <c r="M26" s="45"/>
    </row>
    <row r="27" spans="1:15" ht="14.85" customHeight="1">
      <c r="A27" s="45" t="str">
        <f t="shared" si="6"/>
        <v/>
      </c>
      <c r="B27" s="45" t="str" cm="1">
        <f t="array" ref="B27">IFERROR(INDEX(ROSTER!$B$24:$B$150,MATCH(1,INDEX(($B$19=ROSTER!AF$24:AF$134)*(COUNTIFS(B$7:B26,ROSTER!$B$24:$B$150)=0),0,1),0),1),"")</f>
        <v/>
      </c>
      <c r="C27" s="45" t="str">
        <f>IFERROR(INDEX(ROSTER!$C$24:$C$150,MATCH('29 (2)'!$B27,ROSTER!$B$24:$B$150,0),1),"")</f>
        <v/>
      </c>
      <c r="D27" s="45" t="str">
        <f>IFERROR(INDEX(ROSTER!$AK$23:$AK$134,MATCH('29 (2)'!$B27,ROSTER!$B$23:$B$150,0),1),"")</f>
        <v/>
      </c>
      <c r="E27" s="45" t="str">
        <f>IFERROR(INDEX(ROSTER!$AL$23:$AL$134,MATCH('29 (2)'!$B27,ROSTER!$B$23:$B$150,0),1),"")</f>
        <v/>
      </c>
      <c r="F27" s="45"/>
      <c r="G27" s="29"/>
      <c r="H27" s="45"/>
      <c r="I27" s="45"/>
      <c r="J27" s="45"/>
      <c r="K27" s="45"/>
      <c r="L27" s="45"/>
      <c r="M27" s="45"/>
    </row>
    <row r="28" spans="1:15" ht="14.85" customHeight="1">
      <c r="E28" s="1"/>
      <c r="F28" s="1"/>
    </row>
    <row r="29" spans="1:15" ht="14.85" customHeight="1">
      <c r="E29" s="1"/>
      <c r="F29" s="1"/>
    </row>
    <row r="30" spans="1:15" ht="14.85" customHeight="1">
      <c r="E30" s="1"/>
      <c r="F30" s="1"/>
    </row>
    <row r="31" spans="1:15" ht="14.4">
      <c r="E31" s="1"/>
      <c r="F31" s="1"/>
    </row>
    <row r="32" spans="1:15" ht="15" customHeight="1">
      <c r="E32" s="1"/>
      <c r="F32" s="1"/>
    </row>
    <row r="33" s="1" customFormat="1" ht="15" customHeight="1"/>
    <row r="34" s="1" customFormat="1" ht="14.85" customHeight="1"/>
    <row r="35" s="1" customFormat="1" ht="15" customHeight="1"/>
    <row r="36" s="1" customFormat="1" ht="15" customHeight="1"/>
    <row r="37" s="1" customFormat="1" ht="14.4"/>
    <row r="38" s="1" customFormat="1" ht="14.4"/>
    <row r="39" s="1" customFormat="1" ht="14.4"/>
    <row r="40" s="1" customFormat="1" ht="14.4"/>
    <row r="41" s="1" customFormat="1" ht="14.4"/>
    <row r="42" s="1" customFormat="1" ht="14.4"/>
    <row r="43" s="1" customFormat="1" ht="14.4"/>
    <row r="44" s="1" customFormat="1" ht="14.4"/>
    <row r="45" s="1" customFormat="1" ht="14.4"/>
    <row r="46" s="1" customFormat="1" ht="14.4"/>
    <row r="47" s="1" customFormat="1" ht="14.4"/>
    <row r="48" s="1" customFormat="1" ht="14.4"/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</row>
    <row r="53" spans="5:7" ht="14.4">
      <c r="E53" s="1"/>
      <c r="F53" s="1"/>
    </row>
    <row r="54" spans="5:7" ht="14.4">
      <c r="E54" s="1"/>
      <c r="F54" s="1"/>
    </row>
    <row r="55" spans="5:7" ht="14.4">
      <c r="E55" s="1"/>
      <c r="F55" s="1"/>
    </row>
    <row r="56" spans="5:7" ht="14.4">
      <c r="E56" s="1"/>
      <c r="F56" s="1"/>
    </row>
    <row r="57" spans="5:7" ht="14.4">
      <c r="E57" s="1"/>
      <c r="F57" s="1"/>
    </row>
    <row r="58" spans="5:7" ht="14.4">
      <c r="E58" s="1"/>
      <c r="F58" s="1"/>
    </row>
    <row r="59" spans="5:7" ht="14.4">
      <c r="E59" s="1"/>
      <c r="F59" s="1"/>
    </row>
    <row r="60" spans="5:7" ht="14.4">
      <c r="E60" s="1"/>
      <c r="F60" s="1"/>
    </row>
    <row r="61" spans="5:7" ht="14.4">
      <c r="E61" s="1"/>
      <c r="F61" s="1"/>
    </row>
    <row r="62" spans="5:7" ht="14.4">
      <c r="E62" s="1"/>
      <c r="F62" s="1"/>
    </row>
    <row r="63" spans="5:7" ht="14.4">
      <c r="E63" s="1"/>
      <c r="F63" s="1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6"/>
    </row>
    <row r="82" spans="5:7" ht="14.4">
      <c r="E82" s="1"/>
      <c r="F82" s="1"/>
      <c r="G82" s="36"/>
    </row>
    <row r="83" spans="5:7" ht="14.4">
      <c r="E83" s="1"/>
      <c r="F83" s="1"/>
      <c r="G83" s="36"/>
    </row>
    <row r="84" spans="5:7" ht="14.4">
      <c r="E84" s="1"/>
      <c r="F84" s="1"/>
      <c r="G84" s="36"/>
    </row>
    <row r="85" spans="5:7" ht="14.4">
      <c r="E85" s="1"/>
      <c r="F85" s="1"/>
      <c r="G85" s="36"/>
    </row>
    <row r="86" spans="5:7" ht="14.4"/>
    <row r="87" spans="5:7" ht="14.4"/>
    <row r="88" spans="5:7" ht="14.4"/>
    <row r="89" spans="5:7" ht="14.4"/>
    <row r="90" spans="5:7" ht="14.4"/>
    <row r="91" spans="5:7" ht="14.4"/>
    <row r="92" spans="5:7" ht="14.4"/>
    <row r="93" spans="5:7" ht="14.4"/>
    <row r="94" spans="5:7" ht="14.4"/>
    <row r="95" spans="5:7" ht="14.4"/>
    <row r="96" spans="5:7" ht="14.4"/>
    <row r="97" ht="14.4"/>
    <row r="98" ht="14.4"/>
    <row r="99" ht="14.4"/>
    <row r="100" ht="14.4"/>
  </sheetData>
  <protectedRanges>
    <protectedRange sqref="M7 F7 I21 I7" name="Range1_4"/>
    <protectedRange sqref="B7 B19" name="Range1_2"/>
  </protectedRanges>
  <mergeCells count="7">
    <mergeCell ref="B19:C19"/>
    <mergeCell ref="A1:E1"/>
    <mergeCell ref="F1:H1"/>
    <mergeCell ref="A2:M2"/>
    <mergeCell ref="E3:F3"/>
    <mergeCell ref="B7:C7"/>
    <mergeCell ref="I7:J7"/>
  </mergeCells>
  <conditionalFormatting sqref="A8:F27">
    <cfRule type="expression" dxfId="27" priority="1">
      <formula>MOD(ROW(A8),2)=0</formula>
    </cfRule>
  </conditionalFormatting>
  <conditionalFormatting sqref="D19:E19">
    <cfRule type="expression" dxfId="26" priority="16">
      <formula>MOD(ROW(D19),2)=0</formula>
    </cfRule>
  </conditionalFormatting>
  <conditionalFormatting sqref="H8:M8 H9:L9 H10:M11 H12:L12">
    <cfRule type="expression" dxfId="25" priority="8">
      <formula>MOD(ROW(H8),2)=0</formula>
    </cfRule>
  </conditionalFormatting>
  <conditionalFormatting sqref="H14:M20">
    <cfRule type="expression" dxfId="24" priority="7">
      <formula>MOD(ROW(H14),2)=0</formula>
    </cfRule>
  </conditionalFormatting>
  <conditionalFormatting sqref="H22:M26">
    <cfRule type="expression" dxfId="23" priority="6">
      <formula>MOD(ROW(H22),2)=0</formula>
    </cfRule>
  </conditionalFormatting>
  <conditionalFormatting sqref="M5">
    <cfRule type="expression" dxfId="22" priority="15">
      <formula>MOD(ROW(M5),2)=0</formula>
    </cfRule>
  </conditionalFormatting>
  <conditionalFormatting sqref="M9">
    <cfRule type="expression" dxfId="21" priority="5">
      <formula>MOD(ROW(M9),2)=0</formula>
    </cfRule>
  </conditionalFormatting>
  <conditionalFormatting sqref="M12:M13">
    <cfRule type="expression" dxfId="20" priority="3">
      <formula>MOD(ROW(M12),2)=0</formula>
    </cfRule>
  </conditionalFormatting>
  <conditionalFormatting sqref="M27">
    <cfRule type="expression" dxfId="19" priority="11">
      <formula>MOD(ROW(M27),2)=0</formula>
    </cfRule>
  </conditionalFormatting>
  <pageMargins left="0.7" right="0.7" top="0.75" bottom="0.75" header="0.3" footer="0.3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FF00"/>
  </sheetPr>
  <dimension ref="A1:O100"/>
  <sheetViews>
    <sheetView zoomScale="63" workbookViewId="0">
      <selection activeCell="J31" sqref="J31"/>
    </sheetView>
  </sheetViews>
  <sheetFormatPr defaultColWidth="9" defaultRowHeight="23.25" customHeight="1"/>
  <cols>
    <col min="1" max="1" width="6" style="1" customWidth="1"/>
    <col min="2" max="2" width="23" style="1" customWidth="1"/>
    <col min="3" max="3" width="24.5546875" style="1" customWidth="1"/>
    <col min="4" max="4" width="17" style="1" customWidth="1"/>
    <col min="5" max="5" width="20" style="2" customWidth="1"/>
    <col min="6" max="6" width="13.6640625" style="2" customWidth="1"/>
    <col min="7" max="7" width="2" style="1" customWidth="1"/>
    <col min="8" max="8" width="5.5546875" style="1" customWidth="1"/>
    <col min="9" max="9" width="27.44140625" style="1" customWidth="1"/>
    <col min="10" max="10" width="23.33203125" style="1" customWidth="1"/>
    <col min="11" max="11" width="14.5546875" style="1" customWidth="1"/>
    <col min="12" max="12" width="18.6640625" style="1" customWidth="1"/>
    <col min="13" max="13" width="16.44140625" style="1" customWidth="1"/>
    <col min="14" max="14" width="8.5546875" style="1" customWidth="1"/>
    <col min="15" max="15" width="15.44140625" style="1" customWidth="1"/>
    <col min="16" max="16384" width="9" style="1"/>
  </cols>
  <sheetData>
    <row r="1" spans="1:15" ht="73.349999999999994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312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5" t="s">
        <v>255</v>
      </c>
      <c r="B3" s="6" t="str">
        <f>LEFT(VLOOKUP("A*",ROSTER!AF35:AF70,1,0),4)</f>
        <v>ATVS</v>
      </c>
      <c r="C3" s="7"/>
      <c r="D3" s="8"/>
      <c r="E3" s="666">
        <f>ROSTER!AF24</f>
        <v>46171</v>
      </c>
      <c r="F3" s="666"/>
      <c r="G3" s="9"/>
      <c r="J3" s="10"/>
      <c r="K3" s="10"/>
    </row>
    <row r="4" spans="1:15" ht="15" customHeight="1">
      <c r="A4" s="11"/>
      <c r="B4" s="12" t="s">
        <v>257</v>
      </c>
      <c r="C4" s="13" t="str">
        <f>INDEX(ROSTER!$B$25:$B$150,MATCH("*FM*",ROSTER!AF$25:AF$227,0),1)</f>
        <v>Hà Quang Vinh</v>
      </c>
      <c r="D4" s="14" t="s">
        <v>258</v>
      </c>
      <c r="E4" s="15" t="str">
        <f>INDEX(ROSTER!$AL$25:$AL$211,MATCH(C4,ROSTER!$B$25:$B$150,0),1)</f>
        <v>0904298289</v>
      </c>
      <c r="F4" s="434" t="s">
        <v>259</v>
      </c>
      <c r="G4" s="16"/>
      <c r="H4" s="17"/>
      <c r="I4" s="18" t="s">
        <v>260</v>
      </c>
      <c r="J4" s="19" t="str">
        <f>INDEX(ROSTER!$B$25:$B$150,MATCH("*TE*",ROSTER!AF$25:AF$227,0),1)</f>
        <v>Huỳnh Tố Như</v>
      </c>
      <c r="K4" s="20" t="s">
        <v>258</v>
      </c>
      <c r="L4" s="15" t="str">
        <f>INDEX(ROSTER!$AL$25:$AL$211,MATCH(J4,ROSTER!$B$25:$B$150,0),1)</f>
        <v>0702785789</v>
      </c>
    </row>
    <row r="5" spans="1:15" ht="15" customHeight="1">
      <c r="A5" s="11"/>
      <c r="B5" s="18" t="s">
        <v>262</v>
      </c>
      <c r="C5" s="13" t="str">
        <f>INDEX(ROSTER!$B$25:$B$150,MATCH("*QC*",ROSTER!AF$25:AF$227,0),1)</f>
        <v>Trần Phương</v>
      </c>
      <c r="D5" s="20" t="s">
        <v>258</v>
      </c>
      <c r="E5" s="15">
        <f>INDEX(ROSTER!$AL$25:$AL$211,MATCH(C5,ROSTER!$B$25:$B$150,0),1)</f>
        <v>84986222241</v>
      </c>
      <c r="F5" s="21"/>
      <c r="G5" s="16"/>
      <c r="H5" s="17"/>
      <c r="I5" s="18" t="s">
        <v>263</v>
      </c>
      <c r="J5" s="19" t="e">
        <f>INDEX(ROSTER!$B$25:$B$150,MATCH("*PPC*",ROSTER!AF$25:AF$227,0),1)</f>
        <v>#N/A</v>
      </c>
      <c r="K5" s="20" t="s">
        <v>258</v>
      </c>
      <c r="L5" s="15" t="e">
        <f>INDEX(ROSTER!$AL$25:$AL$211,MATCH(J5,ROSTER!$B$25:$B$150,0),1)</f>
        <v>#N/A</v>
      </c>
      <c r="M5" s="22"/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$B$3&amp;"-ALL"</f>
        <v>ATVS-ALL</v>
      </c>
      <c r="C7" s="682"/>
      <c r="D7" s="27"/>
      <c r="E7" s="27"/>
      <c r="F7" s="28"/>
      <c r="G7" s="29"/>
      <c r="H7" s="26"/>
      <c r="I7" s="660" t="str">
        <f>$B$3&amp;"-W/O"</f>
        <v>ATVS-W/O</v>
      </c>
      <c r="J7" s="682"/>
      <c r="K7" s="30"/>
      <c r="L7" s="30"/>
      <c r="M7" s="28"/>
      <c r="O7" s="31" t="s">
        <v>261</v>
      </c>
    </row>
    <row r="8" spans="1:15" ht="14.4">
      <c r="A8" s="45" t="str">
        <f>IF(B8="","",ROW(A1))</f>
        <v/>
      </c>
      <c r="B8" s="45" t="str" cm="1">
        <f t="array" ref="B8">IFERROR(INDEX(ROSTER!$B$24:$B$150,MATCH(1,INDEX(($B$7=ROSTER!AF$24:AF$134)*(COUNTIFS(B$7:B7,ROSTER!$B$24:$B$150)=0),0,1),0),1),"")</f>
        <v/>
      </c>
      <c r="C8" s="45" t="str">
        <f>IFERROR(INDEX(ROSTER!$C$24:$C$150,MATCH('29'!$B8,ROSTER!$B$24:$B$150,0),1),"")</f>
        <v/>
      </c>
      <c r="D8" s="45" t="str">
        <f>IFERROR(INDEX(ROSTER!$AK$23:$AK$134,MATCH('29'!$B8,ROSTER!$B$23:$B$150,0),1),"")</f>
        <v/>
      </c>
      <c r="E8" s="45" t="str">
        <f>IFERROR(INDEX(ROSTER!$AL$23:$AL$134,MATCH('29'!$B8,ROSTER!$B$23:$B$150,0),1),"")</f>
        <v/>
      </c>
      <c r="F8" s="45" t="s">
        <v>270</v>
      </c>
      <c r="G8" s="29"/>
      <c r="H8" s="45" t="str">
        <f>IF(I8="","",ROW(A1))</f>
        <v/>
      </c>
      <c r="I8" s="45" t="str" cm="1">
        <f t="array" ref="I8">IFERROR(INDEX(ROSTER!$B$24:$B$150,MATCH(1,INDEX(($I$7=ROSTER!AF$24:AF$134)*(COUNTIFS(I$7:I7,ROSTER!$B$24:$B$150)=0),0,1),0),1),"")</f>
        <v/>
      </c>
      <c r="J8" s="45" t="str">
        <f>IFERROR(INDEX(ROSTER!$C$24:$C$150,MATCH('29'!$I8,ROSTER!$B$24:$B$150,0),1),"")</f>
        <v/>
      </c>
      <c r="K8" s="45" t="str">
        <f>IFERROR(INDEX(ROSTER!$AK$23:$AK$134,MATCH('29'!$I8,ROSTER!$B$23:$B$150,0),1),"")</f>
        <v/>
      </c>
      <c r="L8" s="45" t="str">
        <f>IFERROR(INDEX(ROSTER!$AL$23:$AL$134,MATCH('29'!$I8,ROSTER!$B$23:$B$150,0),1),"")</f>
        <v/>
      </c>
      <c r="M8" s="45" t="s">
        <v>261</v>
      </c>
      <c r="O8" s="31" t="s">
        <v>270</v>
      </c>
    </row>
    <row r="9" spans="1:15" ht="14.85" customHeight="1">
      <c r="A9" s="45" t="str">
        <f t="shared" ref="A9:A11" si="0">IF(B9="","",ROW(A2))</f>
        <v/>
      </c>
      <c r="B9" s="45" t="str" cm="1">
        <f t="array" ref="B9">IFERROR(INDEX(ROSTER!$B$24:$B$150,MATCH(1,INDEX(($B$7=ROSTER!AF$24:AF$134)*(COUNTIFS(B$7:B8,ROSTER!$B$24:$B$150)=0),0,1),0),1),"")</f>
        <v/>
      </c>
      <c r="C9" s="45" t="str">
        <f>IFERROR(INDEX(ROSTER!$C$24:$C$150,MATCH('29'!$B9,ROSTER!$B$24:$B$150,0),1),"")</f>
        <v/>
      </c>
      <c r="D9" s="45" t="str">
        <f>IFERROR(INDEX(ROSTER!$AK$23:$AK$134,MATCH('29'!$B9,ROSTER!$B$23:$B$150,0),1),"")</f>
        <v/>
      </c>
      <c r="E9" s="45" t="str">
        <f>IFERROR(INDEX(ROSTER!$AL$23:$AL$134,MATCH('29'!$B9,ROSTER!$B$23:$B$150,0),1),"")</f>
        <v/>
      </c>
      <c r="F9" s="45"/>
      <c r="G9" s="29"/>
      <c r="H9" s="45" t="str">
        <f t="shared" ref="H9:H10" si="1">IF(I9="","",ROW(A2))</f>
        <v/>
      </c>
      <c r="I9" s="45" t="str" cm="1">
        <f t="array" ref="I9">IFERROR(INDEX(ROSTER!$B$24:$B$150,MATCH(1,INDEX(($I$7=ROSTER!AF$24:AF$134)*(COUNTIFS(I$7:I8,ROSTER!$B$24:$B$150)=0),0,1),0),1),"")</f>
        <v/>
      </c>
      <c r="J9" s="45" t="str">
        <f>IFERROR(INDEX(ROSTER!$C$24:$C$150,MATCH('29'!$I9,ROSTER!$B$24:$B$150,0),1),"")</f>
        <v/>
      </c>
      <c r="K9" s="45" t="str">
        <f>IFERROR(INDEX(ROSTER!$AK$23:$AK$134,MATCH('29'!$I9,ROSTER!$B$23:$B$150,0),1),"")</f>
        <v/>
      </c>
      <c r="L9" s="45" t="str">
        <f>IFERROR(INDEX(ROSTER!$AL$23:$AL$134,MATCH('29'!$I9,ROSTER!$B$23:$B$150,0),1),"")</f>
        <v/>
      </c>
      <c r="M9" s="45" t="s">
        <v>270</v>
      </c>
      <c r="O9" s="31" t="s">
        <v>271</v>
      </c>
    </row>
    <row r="10" spans="1:15" ht="14.85" customHeight="1">
      <c r="A10" s="45" t="str">
        <f t="shared" si="0"/>
        <v/>
      </c>
      <c r="B10" s="45" t="str" cm="1">
        <f t="array" ref="B10">IFERROR(INDEX(ROSTER!$B$24:$B$150,MATCH(1,INDEX(($B$7=ROSTER!AF$24:AF$134)*(COUNTIFS(B$7:B9,ROSTER!$B$24:$B$150)=0),0,1),0),1),"")</f>
        <v/>
      </c>
      <c r="C10" s="45" t="str">
        <f>IFERROR(INDEX(ROSTER!$C$24:$C$150,MATCH('29'!$B10,ROSTER!$B$24:$B$150,0),1),"")</f>
        <v/>
      </c>
      <c r="D10" s="45" t="str">
        <f>IFERROR(INDEX(ROSTER!$AK$23:$AK$134,MATCH('29'!$B10,ROSTER!$B$23:$B$150,0),1),"")</f>
        <v/>
      </c>
      <c r="E10" s="45" t="str">
        <f>IFERROR(INDEX(ROSTER!$AL$23:$AL$134,MATCH('29'!$B10,ROSTER!$B$23:$B$150,0),1),"")</f>
        <v/>
      </c>
      <c r="F10" s="357" t="s">
        <v>477</v>
      </c>
      <c r="G10" s="29"/>
      <c r="H10" s="45" t="str">
        <f t="shared" si="1"/>
        <v/>
      </c>
      <c r="I10" s="45" t="str" cm="1">
        <f t="array" ref="I10">IFERROR(INDEX(ROSTER!$B$24:$B$150,MATCH(1,INDEX(($I$7=ROSTER!AF$24:AF$134)*(COUNTIFS(I$7:I9,ROSTER!$B$24:$B$150)=0),0,1),0),1),"")</f>
        <v/>
      </c>
      <c r="J10" s="45" t="str">
        <f>IFERROR(INDEX(ROSTER!$C$24:$C$150,MATCH('29'!$I10,ROSTER!$B$24:$B$150,0),1),"")</f>
        <v/>
      </c>
      <c r="K10" s="45" t="str">
        <f>IFERROR(INDEX(ROSTER!$AK$23:$AK$134,MATCH('29'!$I10,ROSTER!$B$23:$B$150,0),1),"")</f>
        <v/>
      </c>
      <c r="L10" s="45" t="str">
        <f>IFERROR(INDEX(ROSTER!$AL$23:$AL$134,MATCH('29'!$I10,ROSTER!$B$23:$B$150,0),1),"")</f>
        <v/>
      </c>
      <c r="M10" s="45"/>
      <c r="O10" s="31" t="s">
        <v>272</v>
      </c>
    </row>
    <row r="11" spans="1:15" ht="14.85" customHeight="1">
      <c r="A11" s="45" t="str">
        <f t="shared" si="0"/>
        <v/>
      </c>
      <c r="B11" s="45" t="str" cm="1">
        <f t="array" ref="B11">IFERROR(INDEX(ROSTER!$B$24:$B$150,MATCH(1,INDEX(($B$7=ROSTER!AF$24:AF$134)*(COUNTIFS(B$7:B10,ROSTER!$B$24:$B$150)=0),0,1),0),1),"")</f>
        <v/>
      </c>
      <c r="C11" s="45" t="str">
        <f>IFERROR(INDEX(ROSTER!$C$24:$C$150,MATCH('29'!$B11,ROSTER!$B$24:$B$150,0),1),"")</f>
        <v/>
      </c>
      <c r="D11" s="45" t="str">
        <f>IFERROR(INDEX(ROSTER!$AK$23:$AK$134,MATCH('29'!$B11,ROSTER!$B$23:$B$150,0),1),"")</f>
        <v/>
      </c>
      <c r="E11" s="45" t="str">
        <f>IFERROR(INDEX(ROSTER!$AL$23:$AL$134,MATCH('29'!$B11,ROSTER!$B$23:$B$150,0),1),"")</f>
        <v/>
      </c>
      <c r="F11" s="45" t="s">
        <v>261</v>
      </c>
      <c r="G11" s="29"/>
      <c r="H11" s="45" t="str">
        <f t="shared" ref="H11:H12" si="2">IF(I11="","",ROW(A4))</f>
        <v/>
      </c>
      <c r="I11" s="45" t="str" cm="1">
        <f t="array" ref="I11">IFERROR(INDEX(ROSTER!$B$24:$B$150,MATCH(1,INDEX(($I$7=ROSTER!AF$24:AF$134)*(COUNTIFS(I$7:I10,ROSTER!$B$24:$B$150)=0),0,1),0),1),"")</f>
        <v/>
      </c>
      <c r="J11" s="45" t="str">
        <f>IFERROR(INDEX(ROSTER!$C$24:$C$150,MATCH('29'!$I11,ROSTER!$B$24:$B$150,0),1),"")</f>
        <v/>
      </c>
      <c r="K11" s="45" t="str">
        <f>IFERROR(INDEX(ROSTER!$AK$23:$AK$134,MATCH('29'!$I11,ROSTER!$B$23:$B$150,0),1),"")</f>
        <v/>
      </c>
      <c r="L11" s="45" t="str">
        <f>IFERROR(INDEX(ROSTER!$AL$23:$AL$134,MATCH('29'!$I11,ROSTER!$B$23:$B$150,0),1),"")</f>
        <v/>
      </c>
      <c r="M11" s="45"/>
      <c r="O11" s="285"/>
    </row>
    <row r="12" spans="1:15" ht="14.85" customHeight="1">
      <c r="A12" s="45" t="str">
        <f t="shared" ref="A12:A18" si="3">IF(B12="","",ROW(A5))</f>
        <v/>
      </c>
      <c r="B12" s="45" t="str" cm="1">
        <f t="array" ref="B12">IFERROR(INDEX(ROSTER!$B$24:$B$150,MATCH(1,INDEX(($B$7=ROSTER!AF$24:AF$134)*(COUNTIFS(B$7:B11,ROSTER!$B$24:$B$150)=0),0,1),0),1),"")</f>
        <v/>
      </c>
      <c r="C12" s="45" t="str">
        <f>IFERROR(INDEX(ROSTER!$C$24:$C$150,MATCH('29'!$B12,ROSTER!$B$24:$B$150,0),1),"")</f>
        <v/>
      </c>
      <c r="D12" s="45" t="str">
        <f>IFERROR(INDEX(ROSTER!$AK$23:$AK$134,MATCH('29'!$B12,ROSTER!$B$23:$B$150,0),1),"")</f>
        <v/>
      </c>
      <c r="E12" s="45" t="str">
        <f>IFERROR(INDEX(ROSTER!$AL$23:$AL$134,MATCH('29'!$B12,ROSTER!$B$23:$B$150,0),1),"")</f>
        <v/>
      </c>
      <c r="F12" s="336" t="s">
        <v>279</v>
      </c>
      <c r="G12" s="29"/>
      <c r="H12" s="45" t="str">
        <f t="shared" si="2"/>
        <v/>
      </c>
      <c r="I12" s="45" t="str" cm="1">
        <f t="array" ref="I12">IFERROR(INDEX(ROSTER!$B$24:$B$150,MATCH(1,INDEX(($I$7=ROSTER!AF$24:AF$134)*(COUNTIFS(I$7:I11,ROSTER!$B$24:$B$150)=0),0,1),0),1),"")</f>
        <v/>
      </c>
      <c r="J12" s="45" t="str">
        <f>IFERROR(INDEX(ROSTER!$C$24:$C$150,MATCH('29'!$I12,ROSTER!$B$24:$B$150,0),1),"")</f>
        <v/>
      </c>
      <c r="K12" s="45" t="str">
        <f>IFERROR(INDEX(ROSTER!$AK$23:$AK$134,MATCH('29'!$I12,ROSTER!$B$23:$B$150,0),1),"")</f>
        <v/>
      </c>
      <c r="L12" s="45" t="str">
        <f>IFERROR(INDEX(ROSTER!$AL$23:$AL$134,MATCH('29'!$I12,ROSTER!$B$23:$B$150,0),1),"")</f>
        <v/>
      </c>
      <c r="M12" s="45" t="s">
        <v>279</v>
      </c>
      <c r="O12" s="285"/>
    </row>
    <row r="13" spans="1:15" ht="14.85" customHeight="1">
      <c r="A13" s="45" t="str">
        <f t="shared" si="3"/>
        <v/>
      </c>
      <c r="B13" s="45" t="str" cm="1">
        <f t="array" ref="B13">IFERROR(INDEX(ROSTER!$B$24:$B$150,MATCH(1,INDEX(($B$7=ROSTER!AF$24:AF$134)*(COUNTIFS(B$7:B12,ROSTER!$B$24:$B$150)=0),0,1),0),1),"")</f>
        <v/>
      </c>
      <c r="C13" s="45" t="str">
        <f>IFERROR(INDEX(ROSTER!$C$24:$C$150,MATCH('29'!$B13,ROSTER!$B$24:$B$150,0),1),"")</f>
        <v/>
      </c>
      <c r="D13" s="45" t="str">
        <f>IFERROR(INDEX(ROSTER!$AK$23:$AK$134,MATCH('29'!$B13,ROSTER!$B$23:$B$150,0),1),"")</f>
        <v/>
      </c>
      <c r="E13" s="45" t="str">
        <f>IFERROR(INDEX(ROSTER!$AL$23:$AL$134,MATCH('29'!$B13,ROSTER!$B$23:$B$150,0),1),"")</f>
        <v/>
      </c>
      <c r="F13" s="45" t="s">
        <v>279</v>
      </c>
      <c r="G13" s="29"/>
      <c r="H13" s="45" t="str">
        <f t="shared" ref="H13:H14" si="4">IF(I13="","",ROW(A6))</f>
        <v/>
      </c>
      <c r="I13" s="45" t="str" cm="1">
        <f t="array" ref="I13">IFERROR(INDEX(ROSTER!$B$24:$B$150,MATCH(1,INDEX(($I$7=ROSTER!AF$24:AF$134)*(COUNTIFS(I$7:I12,ROSTER!$B$24:$B$150)=0),0,1),0),1),"")</f>
        <v/>
      </c>
      <c r="J13" s="45" t="str">
        <f>IFERROR(INDEX(ROSTER!$C$24:$C$150,MATCH('29'!$I13,ROSTER!$B$24:$B$150,0),1),"")</f>
        <v/>
      </c>
      <c r="K13" s="45" t="str">
        <f>IFERROR(INDEX(ROSTER!$AK$23:$AK$134,MATCH('29'!$I13,ROSTER!$B$23:$B$150,0),1),"")</f>
        <v/>
      </c>
      <c r="L13" s="45" t="str">
        <f>IFERROR(INDEX(ROSTER!$AL$23:$AL$134,MATCH('29'!$I13,ROSTER!$B$23:$B$150,0),1),"")</f>
        <v/>
      </c>
      <c r="M13" s="336"/>
      <c r="O13" s="285"/>
    </row>
    <row r="14" spans="1:15" ht="14.85" customHeight="1">
      <c r="A14" s="45" t="str">
        <f t="shared" si="3"/>
        <v/>
      </c>
      <c r="B14" s="45" t="str" cm="1">
        <f t="array" ref="B14">IFERROR(INDEX(ROSTER!$B$24:$B$150,MATCH(1,INDEX(($B$7=ROSTER!AF$24:AF$134)*(COUNTIFS(B$7:B13,ROSTER!$B$24:$B$150)=0),0,1),0),1),"")</f>
        <v/>
      </c>
      <c r="C14" s="45" t="str">
        <f>IFERROR(INDEX(ROSTER!$C$24:$C$150,MATCH('29'!$B14,ROSTER!$B$24:$B$150,0),1),"")</f>
        <v/>
      </c>
      <c r="D14" s="45" t="str">
        <f>IFERROR(INDEX(ROSTER!$AK$23:$AK$134,MATCH('29'!$B14,ROSTER!$B$23:$B$150,0),1),"")</f>
        <v/>
      </c>
      <c r="E14" s="45" t="str">
        <f>IFERROR(INDEX(ROSTER!$AL$23:$AL$134,MATCH('29'!$B14,ROSTER!$B$23:$B$150,0),1),"")</f>
        <v/>
      </c>
      <c r="F14" s="336"/>
      <c r="G14" s="29"/>
      <c r="H14" s="45" t="str">
        <f t="shared" si="4"/>
        <v/>
      </c>
      <c r="I14" s="45" t="str" cm="1">
        <f t="array" ref="I14">IFERROR(INDEX(ROSTER!$B$24:$B$150,MATCH(1,INDEX(($I$7=ROSTER!AF$24:AF$134)*(COUNTIFS(I$7:I13,ROSTER!$B$24:$B$150)=0),0,1),0),1),"")</f>
        <v/>
      </c>
      <c r="J14" s="45" t="str">
        <f>IFERROR(INDEX(ROSTER!$C$24:$C$150,MATCH('29'!$I14,ROSTER!$B$24:$B$150,0),1),"")</f>
        <v/>
      </c>
      <c r="K14" s="45" t="str">
        <f>IFERROR(INDEX(ROSTER!$AK$23:$AK$134,MATCH('29'!$I14,ROSTER!$B$23:$B$150,0),1),"")</f>
        <v/>
      </c>
      <c r="L14" s="45" t="str">
        <f>IFERROR(INDEX(ROSTER!$AL$23:$AL$134,MATCH('29'!$I14,ROSTER!$B$23:$B$150,0),1),"")</f>
        <v/>
      </c>
      <c r="M14" s="45"/>
      <c r="O14" s="285"/>
    </row>
    <row r="15" spans="1:15" ht="14.85" customHeight="1">
      <c r="A15" s="45" t="str">
        <f t="shared" si="3"/>
        <v/>
      </c>
      <c r="B15" s="45" t="str" cm="1">
        <f t="array" ref="B15">IFERROR(INDEX(ROSTER!$B$24:$B$150,MATCH(1,INDEX(($B$7=ROSTER!AF$24:AF$134)*(COUNTIFS(B$7:B14,ROSTER!$B$24:$B$150)=0),0,1),0),1),"")</f>
        <v/>
      </c>
      <c r="C15" s="45" t="str">
        <f>IFERROR(INDEX(ROSTER!$C$24:$C$150,MATCH('29'!$B15,ROSTER!$B$24:$B$150,0),1),"")</f>
        <v/>
      </c>
      <c r="D15" s="45" t="str">
        <f>IFERROR(INDEX(ROSTER!$AK$23:$AK$134,MATCH('29'!$B15,ROSTER!$B$23:$B$150,0),1),"")</f>
        <v/>
      </c>
      <c r="E15" s="45" t="str">
        <f>IFERROR(INDEX(ROSTER!$AL$23:$AL$134,MATCH('29'!$B15,ROSTER!$B$23:$B$150,0),1),"")</f>
        <v/>
      </c>
      <c r="F15" s="45" t="s">
        <v>261</v>
      </c>
      <c r="G15" s="29"/>
      <c r="H15" s="45"/>
      <c r="I15" s="660" t="str">
        <f>$B$3&amp;"-ALL@13H"</f>
        <v>ATVS-ALL@13H</v>
      </c>
      <c r="J15" s="682"/>
      <c r="K15" s="45" t="str">
        <f>IFERROR(INDEX(ROSTER!$AK$23:$AK$134,MATCH('29'!$I15,ROSTER!$B$23:$B$150,0),1),"")</f>
        <v/>
      </c>
      <c r="L15" s="45" t="str">
        <f>IFERROR(INDEX(ROSTER!$AL$23:$AL$134,MATCH('29'!$I15,ROSTER!$B$23:$B$150,0),1),"")</f>
        <v/>
      </c>
      <c r="M15" s="45"/>
      <c r="O15" s="285"/>
    </row>
    <row r="16" spans="1:15" ht="14.85" customHeight="1">
      <c r="A16" s="45" t="str">
        <f t="shared" si="3"/>
        <v/>
      </c>
      <c r="B16" s="45" t="str" cm="1">
        <f t="array" ref="B16">IFERROR(INDEX(ROSTER!$B$24:$B$150,MATCH(1,INDEX(($B$7=ROSTER!AF$24:AF$134)*(COUNTIFS(B$7:B15,ROSTER!$B$24:$B$150)=0),0,1),0),1),"")</f>
        <v/>
      </c>
      <c r="C16" s="45" t="str">
        <f>IFERROR(INDEX(ROSTER!$C$24:$C$150,MATCH('29'!$B16,ROSTER!$B$24:$B$150,0),1),"")</f>
        <v/>
      </c>
      <c r="D16" s="45" t="str">
        <f>IFERROR(INDEX(ROSTER!$AK$23:$AK$134,MATCH('29'!$B16,ROSTER!$B$23:$B$150,0),1),"")</f>
        <v/>
      </c>
      <c r="E16" s="45" t="str">
        <f>IFERROR(INDEX(ROSTER!$AL$23:$AL$134,MATCH('29'!$B16,ROSTER!$B$23:$B$150,0),1),"")</f>
        <v/>
      </c>
      <c r="F16" s="357" t="s">
        <v>477</v>
      </c>
      <c r="G16" s="29"/>
      <c r="H16" s="45" t="str">
        <f>IF(I16="","",ROW(A1))</f>
        <v/>
      </c>
      <c r="I16" s="45" t="str">
        <f>IFERROR(INDEX(ROSTER!$B$24:$B$150,MATCH(1,INDEX(($I$15=ROSTER!AF$24:AF$134)*(COUNTIFS(I$7:I15,ROSTER!$B$24:$B$150)=0),0,1),0),1),"")</f>
        <v/>
      </c>
      <c r="J16" s="45" t="str">
        <f>IFERROR(INDEX(ROSTER!$C$24:$C$150,MATCH('29'!$I16,ROSTER!$B$24:$B$150,0),1),"")</f>
        <v/>
      </c>
      <c r="K16" s="45" t="str">
        <f>IFERROR(INDEX(ROSTER!$AK$23:$AK$134,MATCH('29'!$I16,ROSTER!$B$23:$B$150,0),1),"")</f>
        <v/>
      </c>
      <c r="L16" s="45" t="str">
        <f>IFERROR(INDEX(ROSTER!$AL$23:$AL$134,MATCH('29'!$I16,ROSTER!$B$23:$B$150,0),1),"")</f>
        <v/>
      </c>
      <c r="M16" s="45" t="s">
        <v>270</v>
      </c>
      <c r="O16" s="31" t="s">
        <v>273</v>
      </c>
    </row>
    <row r="17" spans="1:15" ht="14.85" customHeight="1">
      <c r="A17" s="45" t="str">
        <f t="shared" si="3"/>
        <v/>
      </c>
      <c r="B17" s="45" t="str" cm="1">
        <f t="array" ref="B17">IFERROR(INDEX(ROSTER!$B$24:$B$150,MATCH(1,INDEX(($B$7=ROSTER!AF$24:AF$134)*(COUNTIFS(B$7:B16,ROSTER!$B$24:$B$150)=0),0,1),0),1),"")</f>
        <v/>
      </c>
      <c r="C17" s="45" t="str">
        <f>IFERROR(INDEX(ROSTER!$C$24:$C$150,MATCH('29'!$B17,ROSTER!$B$24:$B$150,0),1),"")</f>
        <v/>
      </c>
      <c r="D17" s="45" t="str">
        <f>IFERROR(INDEX(ROSTER!$AK$23:$AK$134,MATCH('29'!$B17,ROSTER!$B$23:$B$150,0),1),"")</f>
        <v/>
      </c>
      <c r="E17" s="45" t="str">
        <f>IFERROR(INDEX(ROSTER!$AL$23:$AL$134,MATCH('29'!$B17,ROSTER!$B$23:$B$150,0),1),"")</f>
        <v/>
      </c>
      <c r="G17" s="29"/>
      <c r="H17" s="45" t="str">
        <f t="shared" ref="H17:H23" si="5">IF(I17="","",ROW(A2))</f>
        <v/>
      </c>
      <c r="I17" s="45" t="str">
        <f>IFERROR(INDEX(ROSTER!$B$24:$B$150,MATCH(1,INDEX(($I$15=ROSTER!AF$24:AF$134)*(COUNTIFS(I$7:I16,ROSTER!$B$24:$B$150)=0),0,1),0),1),"")</f>
        <v/>
      </c>
      <c r="J17" s="45" t="str">
        <f>IFERROR(INDEX(ROSTER!$C$24:$C$150,MATCH('29'!$I17,ROSTER!$B$24:$B$150,0),1),"")</f>
        <v/>
      </c>
      <c r="K17" s="45" t="str">
        <f>IFERROR(INDEX(ROSTER!$AK$23:$AK$134,MATCH('29'!$I17,ROSTER!$B$23:$B$150,0),1),"")</f>
        <v/>
      </c>
      <c r="L17" s="45" t="str">
        <f>IFERROR(INDEX(ROSTER!$AL$23:$AL$134,MATCH('29'!$I17,ROSTER!$B$23:$B$150,0),1),"")</f>
        <v/>
      </c>
      <c r="M17" s="45"/>
      <c r="O17" s="31" t="s">
        <v>259</v>
      </c>
    </row>
    <row r="18" spans="1:15" ht="14.85" customHeight="1">
      <c r="A18" s="45" t="str">
        <f t="shared" si="3"/>
        <v/>
      </c>
      <c r="B18" s="45" t="str" cm="1">
        <f t="array" ref="B18">IFERROR(INDEX(ROSTER!$B$24:$B$150,MATCH(1,INDEX(($B$7=ROSTER!AF$24:AF$134)*(COUNTIFS(B$7:B17,ROSTER!$B$24:$B$150)=0),0,1),0),1),"")</f>
        <v/>
      </c>
      <c r="C18" s="45" t="str">
        <f>IFERROR(INDEX(ROSTER!$C$24:$C$150,MATCH('29'!$B18,ROSTER!$B$24:$B$150,0),1),"")</f>
        <v/>
      </c>
      <c r="D18" s="45" t="str">
        <f>IFERROR(INDEX(ROSTER!$AK$23:$AK$134,MATCH('29'!$B18,ROSTER!$B$23:$B$150,0),1),"")</f>
        <v/>
      </c>
      <c r="E18" s="45" t="str">
        <f>IFERROR(INDEX(ROSTER!$AL$23:$AL$134,MATCH('29'!$B18,ROSTER!$B$23:$B$150,0),1),"")</f>
        <v/>
      </c>
      <c r="F18" s="45"/>
      <c r="G18" s="29"/>
      <c r="H18" s="45" t="str">
        <f t="shared" si="5"/>
        <v/>
      </c>
      <c r="I18" s="45" t="str">
        <f>IFERROR(INDEX(ROSTER!$B$24:$B$150,MATCH(1,INDEX(($I$15=ROSTER!AF$24:AF$134)*(COUNTIFS(I$7:I17,ROSTER!$B$24:$B$150)=0),0,1),0),1),"")</f>
        <v/>
      </c>
      <c r="J18" s="45" t="str">
        <f>IFERROR(INDEX(ROSTER!$C$24:$C$150,MATCH('29'!$I18,ROSTER!$B$24:$B$150,0),1),"")</f>
        <v/>
      </c>
      <c r="K18" s="45" t="str">
        <f>IFERROR(INDEX(ROSTER!$AK$23:$AK$134,MATCH('29'!$I18,ROSTER!$B$23:$B$150,0),1),"")</f>
        <v/>
      </c>
      <c r="L18" s="45" t="str">
        <f>IFERROR(INDEX(ROSTER!$AL$23:$AL$134,MATCH('29'!$I18,ROSTER!$B$23:$B$150,0),1),"")</f>
        <v/>
      </c>
      <c r="M18" s="45" t="s">
        <v>261</v>
      </c>
      <c r="O18" s="31"/>
    </row>
    <row r="19" spans="1:15" ht="14.85" customHeight="1">
      <c r="A19" s="26"/>
      <c r="B19" s="283" t="str">
        <f>$B$3&amp;"-AVI+ENG"</f>
        <v>ATVS-AVI+ENG</v>
      </c>
      <c r="C19" s="432"/>
      <c r="D19" s="34" t="str">
        <f>IFERROR(INDEX(ROSTER!$AL$23:$AL$134,MATCH('29'!$B19,ROSTER!$B$23:$B$150,0),1),"")</f>
        <v/>
      </c>
      <c r="E19" s="34" t="str">
        <f>IFERROR(INDEX(ROSTER!$AL$23:$AL$134,MATCH('29'!$B19,ROSTER!$B$23:$B$150,0),1),"")</f>
        <v/>
      </c>
      <c r="F19" s="34"/>
      <c r="G19" s="29"/>
      <c r="H19" s="45" t="str">
        <f t="shared" si="5"/>
        <v/>
      </c>
      <c r="I19" s="45" t="str">
        <f>IFERROR(INDEX(ROSTER!$B$24:$B$150,MATCH(1,INDEX(($I$15=ROSTER!AF$24:AF$134)*(COUNTIFS(I$7:I18,ROSTER!$B$24:$B$150)=0),0,1),0),1),"")</f>
        <v/>
      </c>
      <c r="J19" s="45" t="str">
        <f>IFERROR(INDEX(ROSTER!$C$24:$C$150,MATCH('29'!$I19,ROSTER!$B$24:$B$150,0),1),"")</f>
        <v/>
      </c>
      <c r="K19" s="45" t="str">
        <f>IFERROR(INDEX(ROSTER!$AK$23:$AK$134,MATCH('29'!$I19,ROSTER!$B$23:$B$150,0),1),"")</f>
        <v/>
      </c>
      <c r="L19" s="45" t="str">
        <f>IFERROR(INDEX(ROSTER!$AL$23:$AL$134,MATCH('29'!$I19,ROSTER!$B$23:$B$150,0),1),"")</f>
        <v/>
      </c>
      <c r="M19" s="45" t="s">
        <v>279</v>
      </c>
      <c r="O19" s="31"/>
    </row>
    <row r="20" spans="1:15" ht="14.85" customHeight="1">
      <c r="A20" s="45" t="str">
        <f>IF(B20="","",ROW(A1))</f>
        <v/>
      </c>
      <c r="B20" s="45" t="str" cm="1">
        <f t="array" ref="B20">IFERROR(INDEX(ROSTER!$B$24:$B$150,MATCH(1,INDEX(($B$19=ROSTER!AF$24:AF$134)*(COUNTIFS(B$7:B19,ROSTER!$B$24:$B$150)=0),0,1),0),1),"")</f>
        <v/>
      </c>
      <c r="C20" s="45" t="str">
        <f>IFERROR(INDEX(ROSTER!$C$24:$C$150,MATCH('29'!$B20,ROSTER!$B$24:$B$150,0),1),"")</f>
        <v/>
      </c>
      <c r="D20" s="45" t="str">
        <f>IFERROR(INDEX(ROSTER!$AK$23:$AK$134,MATCH('29'!$B20,ROSTER!$B$23:$B$150,0),1),"")</f>
        <v/>
      </c>
      <c r="E20" s="45" t="str">
        <f>IFERROR(INDEX(ROSTER!$AL$23:$AL$134,MATCH('29'!$B20,ROSTER!$B$23:$B$150,0),1),"")</f>
        <v/>
      </c>
      <c r="F20" s="45" t="s">
        <v>270</v>
      </c>
      <c r="G20" s="29"/>
      <c r="H20" s="45" t="str">
        <f t="shared" si="5"/>
        <v/>
      </c>
      <c r="I20" s="45" t="str">
        <f>IFERROR(INDEX(ROSTER!$B$24:$B$150,MATCH(1,INDEX(($I$15=ROSTER!AF$24:AF$134)*(COUNTIFS(I$7:I19,ROSTER!$B$24:$B$150)=0),0,1),0),1),"")</f>
        <v/>
      </c>
      <c r="J20" s="45" t="str">
        <f>IFERROR(INDEX(ROSTER!$C$24:$C$150,MATCH('29'!$I20,ROSTER!$B$24:$B$150,0),1),"")</f>
        <v/>
      </c>
      <c r="K20" s="45" t="str">
        <f>IFERROR(INDEX(ROSTER!$AK$23:$AK$134,MATCH('29'!$I20,ROSTER!$B$23:$B$150,0),1),"")</f>
        <v/>
      </c>
      <c r="L20" s="45" t="str">
        <f>IFERROR(INDEX(ROSTER!$AL$23:$AL$134,MATCH('29'!$I20,ROSTER!$B$23:$B$150,0),1),"")</f>
        <v/>
      </c>
      <c r="M20" s="45"/>
      <c r="O20" s="31"/>
    </row>
    <row r="21" spans="1:15" ht="14.85" customHeight="1">
      <c r="A21" s="45" t="str">
        <f>IF(B21="","",ROW(A2))</f>
        <v/>
      </c>
      <c r="B21" s="45" t="str" cm="1">
        <f t="array" ref="B21">IFERROR(INDEX(ROSTER!$B$24:$B$150,MATCH(1,INDEX(($B$19=ROSTER!AF$24:AF$134)*(COUNTIFS(B$7:B20,ROSTER!$B$24:$B$150)=0),0,1),0),1),"")</f>
        <v/>
      </c>
      <c r="C21" s="45" t="str">
        <f>IFERROR(INDEX(ROSTER!$C$24:$C$150,MATCH('29'!$B21,ROSTER!$B$24:$B$150,0),1),"")</f>
        <v/>
      </c>
      <c r="D21" s="45" t="str">
        <f>IFERROR(INDEX(ROSTER!$AK$23:$AK$134,MATCH('29'!$B21,ROSTER!$B$23:$B$150,0),1),"")</f>
        <v/>
      </c>
      <c r="E21" s="45" t="str">
        <f>IFERROR(INDEX(ROSTER!$AL$23:$AL$134,MATCH('29'!$B21,ROSTER!$B$23:$B$150,0),1),"")</f>
        <v/>
      </c>
      <c r="F21" s="45"/>
      <c r="G21" s="29"/>
      <c r="H21" s="45" t="str">
        <f t="shared" si="5"/>
        <v/>
      </c>
      <c r="I21" s="45" t="str">
        <f>IFERROR(INDEX(ROSTER!$B$24:$B$150,MATCH(1,INDEX(($I$15=ROSTER!AF$24:AF$134)*(COUNTIFS(I$7:I20,ROSTER!$B$24:$B$150)=0),0,1),0),1),"")</f>
        <v/>
      </c>
      <c r="J21" s="45" t="str">
        <f>IFERROR(INDEX(ROSTER!$C$24:$C$150,MATCH('29'!$I21,ROSTER!$B$24:$B$150,0),1),"")</f>
        <v/>
      </c>
      <c r="K21" s="45" t="str">
        <f>IFERROR(INDEX(ROSTER!$AK$23:$AK$134,MATCH('29'!$I21,ROSTER!$B$23:$B$150,0),1),"")</f>
        <v/>
      </c>
      <c r="L21" s="45" t="str">
        <f>IFERROR(INDEX(ROSTER!$AL$23:$AL$134,MATCH('29'!$I21,ROSTER!$B$23:$B$150,0),1),"")</f>
        <v/>
      </c>
      <c r="M21" s="45"/>
      <c r="O21" s="31"/>
    </row>
    <row r="22" spans="1:15" ht="14.85" customHeight="1">
      <c r="A22" s="45" t="str">
        <f>IF(B22="","",ROW(A3))</f>
        <v/>
      </c>
      <c r="B22" s="45" t="str" cm="1">
        <f t="array" ref="B22">IFERROR(INDEX(ROSTER!$B$24:$B$150,MATCH(1,INDEX(($B$19=ROSTER!AF$24:AF$134)*(COUNTIFS(B$7:B21,ROSTER!$B$24:$B$150)=0),0,1),0),1),"")</f>
        <v/>
      </c>
      <c r="C22" s="45" t="str">
        <f>IFERROR(INDEX(ROSTER!$C$24:$C$150,MATCH('29'!$B22,ROSTER!$B$24:$B$150,0),1),"")</f>
        <v/>
      </c>
      <c r="D22" s="45" t="str">
        <f>IFERROR(INDEX(ROSTER!$AK$23:$AK$134,MATCH('29'!$B22,ROSTER!$B$23:$B$150,0),1),"")</f>
        <v/>
      </c>
      <c r="E22" s="45" t="str">
        <f>IFERROR(INDEX(ROSTER!$AL$23:$AL$134,MATCH('29'!$B22,ROSTER!$B$23:$B$150,0),1),"")</f>
        <v/>
      </c>
      <c r="F22" s="45" t="s">
        <v>279</v>
      </c>
      <c r="G22" s="29"/>
      <c r="H22" s="45" t="str">
        <f t="shared" si="5"/>
        <v/>
      </c>
      <c r="I22" s="45" t="str">
        <f>IFERROR(INDEX(ROSTER!$B$24:$B$150,MATCH(1,INDEX(($I$15=ROSTER!AF$24:AF$134)*(COUNTIFS(I$7:I21,ROSTER!$B$24:$B$150)=0),0,1),0),1),"")</f>
        <v/>
      </c>
      <c r="J22" s="45" t="str">
        <f>IFERROR(INDEX(ROSTER!$C$24:$C$150,MATCH('29'!$I22,ROSTER!$B$24:$B$150,0),1),"")</f>
        <v/>
      </c>
      <c r="K22" s="45" t="str">
        <f>IFERROR(INDEX(ROSTER!$AK$23:$AK$134,MATCH('29'!$I22,ROSTER!$B$23:$B$150,0),1),"")</f>
        <v/>
      </c>
      <c r="L22" s="45" t="str">
        <f>IFERROR(INDEX(ROSTER!$AL$23:$AL$134,MATCH('29'!$I22,ROSTER!$B$23:$B$150,0),1),"")</f>
        <v/>
      </c>
      <c r="M22" s="45"/>
      <c r="O22" s="31"/>
    </row>
    <row r="23" spans="1:15" ht="14.85" customHeight="1">
      <c r="A23" s="45" t="str">
        <f>IF(B23="","",ROW(A4))</f>
        <v/>
      </c>
      <c r="B23" s="45" t="str" cm="1">
        <f t="array" ref="B23">IFERROR(INDEX(ROSTER!$B$24:$B$150,MATCH(1,INDEX(($B$19=ROSTER!AF$24:AF$134)*(COUNTIFS(B$7:B22,ROSTER!$B$24:$B$150)=0),0,1),0),1),"")</f>
        <v/>
      </c>
      <c r="C23" s="45" t="str">
        <f>IFERROR(INDEX(ROSTER!$C$24:$C$150,MATCH('29'!$B23,ROSTER!$B$24:$B$150,0),1),"")</f>
        <v/>
      </c>
      <c r="D23" s="45" t="str">
        <f>IFERROR(INDEX(ROSTER!$AK$23:$AK$134,MATCH('29'!$B23,ROSTER!$B$23:$B$150,0),1),"")</f>
        <v/>
      </c>
      <c r="E23" s="45" t="str">
        <f>IFERROR(INDEX(ROSTER!$AL$23:$AL$134,MATCH('29'!$B23,ROSTER!$B$23:$B$150,0),1),"")</f>
        <v/>
      </c>
      <c r="F23" s="45" t="s">
        <v>261</v>
      </c>
      <c r="G23" s="29"/>
      <c r="H23" s="45" t="str">
        <f t="shared" si="5"/>
        <v/>
      </c>
      <c r="I23" s="45" t="str">
        <f>IFERROR(INDEX(ROSTER!$B$24:$B$150,MATCH(1,INDEX(($I$15=ROSTER!AF$24:AF$134)*(COUNTIFS(I$7:I22,ROSTER!$B$24:$B$150)=0),0,1),0),1),"")</f>
        <v/>
      </c>
      <c r="J23" s="45" t="str">
        <f>IFERROR(INDEX(ROSTER!$C$24:$C$150,MATCH('29'!$I23,ROSTER!$B$24:$B$150,0),1),"")</f>
        <v/>
      </c>
      <c r="K23" s="45" t="str">
        <f>IFERROR(INDEX(ROSTER!$AK$23:$AK$134,MATCH('29'!$I23,ROSTER!$B$23:$B$150,0),1),"")</f>
        <v/>
      </c>
      <c r="L23" s="45" t="str">
        <f>IFERROR(INDEX(ROSTER!$AL$23:$AL$134,MATCH('29'!$I23,ROSTER!$B$23:$B$150,0),1),"")</f>
        <v/>
      </c>
      <c r="M23" s="45"/>
      <c r="O23" s="31"/>
    </row>
    <row r="24" spans="1:15" ht="14.85" customHeight="1">
      <c r="A24" s="45"/>
      <c r="B24" s="45"/>
      <c r="C24" s="45"/>
      <c r="D24" s="45"/>
      <c r="E24" s="45"/>
      <c r="F24" s="45"/>
      <c r="G24" s="29"/>
      <c r="H24" s="45" t="str">
        <f t="shared" ref="H24:H25" si="6">IF(I24="","",ROW(A9))</f>
        <v/>
      </c>
      <c r="I24" s="45"/>
      <c r="J24" s="45"/>
      <c r="K24" s="45"/>
      <c r="L24" s="45"/>
      <c r="M24" s="45"/>
      <c r="O24" s="31"/>
    </row>
    <row r="25" spans="1:15" ht="14.85" customHeight="1">
      <c r="A25" s="45"/>
      <c r="B25" s="45"/>
      <c r="C25" s="45"/>
      <c r="D25" s="45"/>
      <c r="E25" s="45"/>
      <c r="F25" s="45"/>
      <c r="G25" s="29"/>
      <c r="H25" s="45" t="str">
        <f t="shared" si="6"/>
        <v/>
      </c>
      <c r="I25" s="45"/>
      <c r="J25" s="45"/>
      <c r="K25" s="45"/>
      <c r="L25" s="45"/>
      <c r="M25" s="45"/>
      <c r="O25" s="31" t="s">
        <v>280</v>
      </c>
    </row>
    <row r="26" spans="1:15" ht="14.85" customHeight="1">
      <c r="A26" s="45"/>
      <c r="B26" s="45"/>
      <c r="C26" s="45"/>
      <c r="D26" s="45"/>
      <c r="E26" s="45"/>
      <c r="F26" s="45"/>
      <c r="G26" s="29"/>
      <c r="H26" s="45"/>
      <c r="I26" s="45"/>
      <c r="J26" s="45"/>
      <c r="K26" s="45"/>
      <c r="L26" s="45"/>
      <c r="M26" s="45"/>
    </row>
    <row r="27" spans="1:15" ht="14.85" customHeight="1">
      <c r="A27" s="45"/>
      <c r="B27" s="45"/>
      <c r="C27" s="45"/>
      <c r="D27" s="45"/>
      <c r="E27" s="45"/>
      <c r="F27" s="45"/>
      <c r="G27" s="29"/>
      <c r="H27" s="45"/>
      <c r="I27" s="45"/>
      <c r="J27" s="45"/>
      <c r="K27" s="45"/>
      <c r="L27" s="45"/>
      <c r="M27" s="45"/>
    </row>
    <row r="28" spans="1:15" ht="14.85" customHeight="1">
      <c r="A28" s="45"/>
      <c r="B28" s="45"/>
      <c r="C28" s="45"/>
      <c r="D28" s="45"/>
      <c r="E28" s="45"/>
      <c r="F28" s="45"/>
      <c r="G28" s="29"/>
      <c r="H28" s="45"/>
      <c r="I28" s="45"/>
      <c r="J28" s="45"/>
      <c r="K28" s="45"/>
      <c r="L28" s="45"/>
      <c r="M28" s="45"/>
    </row>
    <row r="29" spans="1:15" ht="14.85" customHeight="1">
      <c r="A29" s="45" t="str">
        <f t="shared" ref="A29" si="7">IF(B29="","",ROW(A6))</f>
        <v/>
      </c>
      <c r="B29" s="45" t="str" cm="1">
        <f t="array" ref="B29">IFERROR(INDEX(ROSTER!$B$24:$B$150,MATCH(1,INDEX(($B$19=ROSTER!AF$24:AF$134)*(COUNTIFS(B$7:B28,ROSTER!$B$24:$B$150)=0),0,1),0),1),"")</f>
        <v/>
      </c>
      <c r="C29" s="45" t="str">
        <f>IFERROR(INDEX(ROSTER!$C$24:$C$150,MATCH('29'!$B29,ROSTER!$B$24:$B$150,0),1),"")</f>
        <v/>
      </c>
      <c r="D29" s="45" t="str">
        <f>IFERROR(INDEX(ROSTER!$AK$23:$AK$134,MATCH('29'!$B29,ROSTER!$B$23:$B$150,0),1),"")</f>
        <v/>
      </c>
      <c r="E29" s="45" t="str">
        <f>IFERROR(INDEX(ROSTER!$AL$23:$AL$134,MATCH('29'!$B29,ROSTER!$B$23:$B$150,0),1),"")</f>
        <v/>
      </c>
      <c r="F29" s="45"/>
      <c r="G29" s="29"/>
      <c r="H29" s="45"/>
      <c r="I29" s="45"/>
      <c r="J29" s="45"/>
      <c r="K29" s="45"/>
      <c r="L29" s="45"/>
      <c r="M29" s="45"/>
    </row>
    <row r="30" spans="1:15" ht="14.85" customHeight="1">
      <c r="E30" s="1"/>
      <c r="F30" s="1"/>
    </row>
    <row r="31" spans="1:15" ht="14.4">
      <c r="E31" s="1"/>
      <c r="F31" s="1"/>
    </row>
    <row r="32" spans="1:15" ht="15" customHeight="1">
      <c r="E32" s="1"/>
      <c r="F32" s="1"/>
    </row>
    <row r="33" s="1" customFormat="1" ht="15" customHeight="1"/>
    <row r="34" s="1" customFormat="1" ht="14.85" customHeight="1"/>
    <row r="35" s="1" customFormat="1" ht="15" customHeight="1"/>
    <row r="36" s="1" customFormat="1" ht="15" customHeight="1"/>
    <row r="37" s="1" customFormat="1" ht="14.4"/>
    <row r="38" s="1" customFormat="1" ht="14.4"/>
    <row r="39" s="1" customFormat="1" ht="14.4"/>
    <row r="40" s="1" customFormat="1" ht="14.4"/>
    <row r="41" s="1" customFormat="1" ht="14.4"/>
    <row r="42" s="1" customFormat="1" ht="14.4"/>
    <row r="43" s="1" customFormat="1" ht="14.4"/>
    <row r="44" s="1" customFormat="1" ht="14.4"/>
    <row r="45" s="1" customFormat="1" ht="14.4"/>
    <row r="46" s="1" customFormat="1" ht="14.4"/>
    <row r="47" s="1" customFormat="1" ht="14.4"/>
    <row r="48" s="1" customFormat="1" ht="14.4"/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</row>
    <row r="52" spans="5:7" ht="14.4">
      <c r="E52" s="1"/>
      <c r="F52" s="1"/>
    </row>
    <row r="53" spans="5:7" ht="14.4">
      <c r="E53" s="1"/>
      <c r="F53" s="1"/>
    </row>
    <row r="54" spans="5:7" ht="14.4">
      <c r="E54" s="1"/>
      <c r="F54" s="1"/>
    </row>
    <row r="55" spans="5:7" ht="14.4">
      <c r="E55" s="1"/>
      <c r="F55" s="1"/>
    </row>
    <row r="56" spans="5:7" ht="14.4">
      <c r="E56" s="1"/>
      <c r="F56" s="1"/>
    </row>
    <row r="57" spans="5:7" ht="14.4">
      <c r="E57" s="1"/>
      <c r="F57" s="1"/>
    </row>
    <row r="58" spans="5:7" ht="14.4">
      <c r="E58" s="1"/>
      <c r="F58" s="1"/>
    </row>
    <row r="59" spans="5:7" ht="14.4">
      <c r="E59" s="1"/>
      <c r="F59" s="1"/>
    </row>
    <row r="60" spans="5:7" ht="14.4">
      <c r="E60" s="1"/>
      <c r="F60" s="1"/>
    </row>
    <row r="61" spans="5:7" ht="14.4">
      <c r="E61" s="1"/>
      <c r="F61" s="1"/>
    </row>
    <row r="62" spans="5:7" ht="14.4">
      <c r="E62" s="1"/>
      <c r="F62" s="1"/>
    </row>
    <row r="63" spans="5:7" ht="14.4">
      <c r="E63" s="1"/>
      <c r="F63" s="1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6"/>
    </row>
    <row r="82" spans="5:7" ht="14.4">
      <c r="E82" s="1"/>
      <c r="F82" s="1"/>
      <c r="G82" s="36"/>
    </row>
    <row r="83" spans="5:7" ht="14.4">
      <c r="E83" s="1"/>
      <c r="F83" s="1"/>
      <c r="G83" s="36"/>
    </row>
    <row r="84" spans="5:7" ht="14.4">
      <c r="E84" s="1"/>
      <c r="F84" s="1"/>
      <c r="G84" s="36"/>
    </row>
    <row r="85" spans="5:7" ht="14.4">
      <c r="E85" s="1"/>
      <c r="F85" s="1"/>
      <c r="G85" s="36"/>
    </row>
    <row r="86" spans="5:7" ht="14.4"/>
    <row r="87" spans="5:7" ht="14.4"/>
    <row r="88" spans="5:7" ht="14.4"/>
    <row r="89" spans="5:7" ht="14.4"/>
    <row r="90" spans="5:7" ht="14.4"/>
    <row r="91" spans="5:7" ht="14.4"/>
    <row r="92" spans="5:7" ht="14.4"/>
    <row r="93" spans="5:7" ht="14.4"/>
    <row r="94" spans="5:7" ht="14.4"/>
    <row r="95" spans="5:7" ht="14.4"/>
    <row r="96" spans="5:7" ht="14.4"/>
    <row r="97" ht="14.4"/>
    <row r="98" ht="14.4"/>
    <row r="99" ht="14.4"/>
    <row r="100" ht="14.4"/>
  </sheetData>
  <protectedRanges>
    <protectedRange sqref="M7 F7 I7" name="Range1_4"/>
    <protectedRange sqref="B7 B19" name="Range1_2"/>
    <protectedRange sqref="I15" name="Range1_4_1"/>
  </protectedRanges>
  <mergeCells count="7">
    <mergeCell ref="I15:J15"/>
    <mergeCell ref="A1:E1"/>
    <mergeCell ref="F1:H1"/>
    <mergeCell ref="A2:M2"/>
    <mergeCell ref="E3:F3"/>
    <mergeCell ref="B7:C7"/>
    <mergeCell ref="I7:J7"/>
  </mergeCells>
  <conditionalFormatting sqref="A8:F16 A17:E17">
    <cfRule type="expression" dxfId="18" priority="12">
      <formula>MOD(ROW(A8),2)=0</formula>
    </cfRule>
  </conditionalFormatting>
  <conditionalFormatting sqref="A18:F29">
    <cfRule type="expression" dxfId="17" priority="5">
      <formula>MOD(ROW(A18),2)=0</formula>
    </cfRule>
  </conditionalFormatting>
  <conditionalFormatting sqref="D19:E19">
    <cfRule type="expression" dxfId="16" priority="96">
      <formula>MOD(ROW(D19),2)=0</formula>
    </cfRule>
  </conditionalFormatting>
  <conditionalFormatting sqref="H13:L14 H15 K15:L15 H16:L23 H24:H25">
    <cfRule type="expression" dxfId="15" priority="9">
      <formula>MOD(ROW(H13),2)=0</formula>
    </cfRule>
  </conditionalFormatting>
  <conditionalFormatting sqref="H8:M12">
    <cfRule type="expression" dxfId="14" priority="4">
      <formula>MOD(ROW(H8),2)=0</formula>
    </cfRule>
  </conditionalFormatting>
  <conditionalFormatting sqref="H26:M29">
    <cfRule type="expression" dxfId="13" priority="6">
      <formula>MOD(ROW(H26),2)=0</formula>
    </cfRule>
  </conditionalFormatting>
  <conditionalFormatting sqref="I24:M24">
    <cfRule type="expression" dxfId="12" priority="7">
      <formula>MOD(ROW(I24),2)=0</formula>
    </cfRule>
  </conditionalFormatting>
  <conditionalFormatting sqref="M5">
    <cfRule type="expression" dxfId="11" priority="80">
      <formula>MOD(ROW(M5),2)=0</formula>
    </cfRule>
  </conditionalFormatting>
  <conditionalFormatting sqref="M13:M23">
    <cfRule type="expression" dxfId="10" priority="1">
      <formula>MOD(ROW(M13),2)=0</formula>
    </cfRule>
  </conditionalFormatting>
  <conditionalFormatting sqref="M25">
    <cfRule type="expression" dxfId="9" priority="15">
      <formula>MOD(ROW(M25),2)=0</formula>
    </cfRule>
  </conditionalFormatting>
  <pageMargins left="0.7" right="0.7" top="0.75" bottom="0.75" header="0.3" footer="0.3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FF00"/>
  </sheetPr>
  <dimension ref="A1:O93"/>
  <sheetViews>
    <sheetView zoomScale="85" zoomScaleNormal="85" workbookViewId="0">
      <selection activeCell="K24" sqref="K24"/>
    </sheetView>
  </sheetViews>
  <sheetFormatPr defaultColWidth="9" defaultRowHeight="23.25" customHeight="1"/>
  <cols>
    <col min="1" max="1" width="5.33203125" style="1" customWidth="1"/>
    <col min="2" max="2" width="21.5546875" style="1" customWidth="1"/>
    <col min="3" max="3" width="25.44140625" style="1" customWidth="1"/>
    <col min="4" max="4" width="13.44140625" style="1" customWidth="1"/>
    <col min="5" max="5" width="21.5546875" style="2" customWidth="1"/>
    <col min="6" max="6" width="19.6640625" style="2" customWidth="1"/>
    <col min="7" max="7" width="1" style="1" customWidth="1"/>
    <col min="8" max="8" width="4.44140625" style="1" customWidth="1"/>
    <col min="9" max="9" width="22.33203125" style="1" customWidth="1"/>
    <col min="10" max="10" width="23.6640625" style="1" customWidth="1"/>
    <col min="11" max="11" width="15.5546875" style="1" customWidth="1"/>
    <col min="12" max="12" width="17" style="1" customWidth="1"/>
    <col min="13" max="13" width="22.33203125" style="1" customWidth="1"/>
    <col min="14" max="14" width="5.554687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s">
        <v>324</v>
      </c>
      <c r="C3" s="7"/>
      <c r="D3" s="8"/>
      <c r="E3" s="666">
        <f>ROSTER!AG24</f>
        <v>46172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str">
        <f>INDEX(ROSTER!$B$25:$B$150,MATCH("*FM1*",ROSTER!AG$25:AG$227,0),1)</f>
        <v>Hà Quang Vinh</v>
      </c>
      <c r="D4" s="14" t="s">
        <v>258</v>
      </c>
      <c r="E4" s="15" t="str">
        <f>INDEX(ROSTER!$AL$25:$AL$211,MATCH(C4,ROSTER!$B$25:$B$150,0),1)</f>
        <v>0904298289</v>
      </c>
      <c r="F4" s="21"/>
      <c r="G4" s="16"/>
      <c r="H4" s="17"/>
      <c r="I4" s="18" t="s">
        <v>260</v>
      </c>
      <c r="J4" s="19" t="str">
        <f>INDEX(ROSTER!$B$25:$B$150,MATCH("*TE*",ROSTER!AG$25:AG$227,0),1)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5.6">
      <c r="A5" s="11"/>
      <c r="B5" s="18" t="s">
        <v>262</v>
      </c>
      <c r="C5" s="13" t="str">
        <f>INDEX(ROSTER!$B$25:$B$150,MATCH("*QC1*",ROSTER!AG$25:AG$227,0),1)</f>
        <v>Võ Lục Nguyên Thông</v>
      </c>
      <c r="D5" s="20" t="s">
        <v>258</v>
      </c>
      <c r="E5" s="15" t="str">
        <f>INDEX(ROSTER!$AL$25:$AL$211,MATCH(C5,ROSTER!$B$25:$B$150,0),1)</f>
        <v>0909028666</v>
      </c>
      <c r="F5" s="21"/>
      <c r="G5" s="16"/>
      <c r="H5" s="17"/>
      <c r="I5" s="18" t="s">
        <v>263</v>
      </c>
      <c r="J5" s="19" t="e">
        <f>INDEX(ROSTER!$B$25:$B$150,MATCH("*PPC*",ROSTER!AG$25:AG$227,0),1)</f>
        <v>#N/A</v>
      </c>
      <c r="K5" s="20" t="s">
        <v>258</v>
      </c>
      <c r="L5" s="34" t="e">
        <f>INDEX(ROSTER!$AL$25:$AL$211,MATCH(J5,ROSTER!$B$25:$B$150,0),1)</f>
        <v>#N/A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str">
        <f>$B$3&amp;"-128"</f>
        <v>HL8082-128</v>
      </c>
      <c r="C7" s="661"/>
      <c r="D7" s="27"/>
      <c r="E7" s="27"/>
      <c r="F7" s="28"/>
      <c r="G7" s="29"/>
      <c r="H7" s="26"/>
      <c r="I7" s="660" t="str">
        <f>$B$3&amp;"-34567"</f>
        <v>HL8082-34567</v>
      </c>
      <c r="J7" s="661"/>
      <c r="K7" s="30"/>
      <c r="L7" s="30"/>
      <c r="M7" s="28"/>
      <c r="O7" s="43" t="s">
        <v>261</v>
      </c>
    </row>
    <row r="8" spans="1:15" ht="14.4">
      <c r="A8" s="44" t="str">
        <f>IF(B8="","",ROW(A1))</f>
        <v/>
      </c>
      <c r="B8" s="44" t="str" cm="1">
        <f t="array" ref="B8">IFERROR(INDEX(ROSTER!$B$24:$B$150,MATCH(1,INDEX(($B$7=ROSTER!AG$24:AG$150)*(COUNTIFS(B$7:B7,ROSTER!$B$24:$B$150)=0),0,1),0),1),"")</f>
        <v/>
      </c>
      <c r="C8" s="44" t="str">
        <f>IFERROR(INDEX(ROSTER!$C$24:$C$150,MATCH($B8,ROSTER!$B$24:$B$150,0),1),"")</f>
        <v/>
      </c>
      <c r="D8" s="44" t="str">
        <f>IFERROR(INDEX(ROSTER!$AK$23:$AK$134,MATCH($B8,ROSTER!$B$23:$B$150,0),1),"")</f>
        <v/>
      </c>
      <c r="E8" s="44" t="str">
        <f>IFERROR(INDEX(ROSTER!$AL$23:$AL$134,MATCH($B8,ROSTER!$B$23:$B$150,0),1),"")</f>
        <v/>
      </c>
      <c r="F8" s="44" t="s">
        <v>270</v>
      </c>
      <c r="G8" s="29"/>
      <c r="H8" s="44" t="str">
        <f>IF(I8="","",ROW(A1))</f>
        <v/>
      </c>
      <c r="I8" s="44" t="str" cm="1">
        <f t="array" ref="I8">IFERROR(INDEX(ROSTER!$B$24:$B$150,MATCH(1,INDEX(($I$7=ROSTER!AG$24:AG$150)*(COUNTIFS(I$7:I7,ROSTER!$B$24:$B$150)=0),0,1),0),1),"")</f>
        <v/>
      </c>
      <c r="J8" s="44" t="str">
        <f>IFERROR(INDEX(ROSTER!$C$24:$C$150,MATCH($I8,ROSTER!$B$24:$B$150,0),1),"")</f>
        <v/>
      </c>
      <c r="K8" s="44" t="str">
        <f>IFERROR(INDEX(ROSTER!$AK$23:$AK$134,MATCH($I8,ROSTER!$B$23:$B$150,0),1),"")</f>
        <v/>
      </c>
      <c r="L8" s="44" t="str">
        <f>IFERROR(INDEX(ROSTER!$AL$23:$AL$134,MATCH($I8,ROSTER!$B$23:$B$150,0),1),"")</f>
        <v/>
      </c>
      <c r="M8" s="44" t="s">
        <v>278</v>
      </c>
      <c r="O8" s="31" t="s">
        <v>270</v>
      </c>
    </row>
    <row r="9" spans="1:15" ht="14.85" customHeight="1">
      <c r="A9" s="44" t="str">
        <f t="shared" ref="A9:A24" si="0">IF(B9="","",ROW(A2))</f>
        <v/>
      </c>
      <c r="B9" s="44" t="str" cm="1">
        <f t="array" ref="B9">IFERROR(INDEX(ROSTER!$B$24:$B$150,MATCH(1,INDEX(($B$7=ROSTER!AG$24:AG$150)*(COUNTIFS(B$7:B8,ROSTER!$B$24:$B$150)=0),0,1),0),1),"")</f>
        <v/>
      </c>
      <c r="C9" s="44" t="str">
        <f>IFERROR(INDEX(ROSTER!$C$24:$C$150,MATCH($B9,ROSTER!$B$24:$B$150,0),1),"")</f>
        <v/>
      </c>
      <c r="D9" s="44" t="str">
        <f>IFERROR(INDEX(ROSTER!$AK$23:$AK$134,MATCH($B9,ROSTER!$B$23:$B$150,0),1),"")</f>
        <v/>
      </c>
      <c r="E9" s="44" t="str">
        <f>IFERROR(INDEX(ROSTER!$AL$23:$AL$134,MATCH($B9,ROSTER!$B$23:$B$150,0),1),"")</f>
        <v/>
      </c>
      <c r="F9" s="44"/>
      <c r="G9" s="29"/>
      <c r="H9" s="44" t="str">
        <f t="shared" ref="H9:H36" si="1">IF(I9="","",ROW(A2))</f>
        <v/>
      </c>
      <c r="I9" s="44" t="str" cm="1">
        <f t="array" ref="I9">IFERROR(INDEX(ROSTER!$B$24:$B$150,MATCH(1,INDEX(($I$7=ROSTER!AG$24:AG$150)*(COUNTIFS(I$7:I8,ROSTER!$B$24:$B$150)=0),0,1),0),1),"")</f>
        <v/>
      </c>
      <c r="J9" s="44" t="str">
        <f>IFERROR(INDEX(ROSTER!$C$24:$C$150,MATCH($I9,ROSTER!$B$24:$B$150,0),1),"")</f>
        <v/>
      </c>
      <c r="K9" s="44" t="str">
        <f>IFERROR(INDEX(ROSTER!$AK$23:$AK$134,MATCH($I9,ROSTER!$B$23:$B$150,0),1),"")</f>
        <v/>
      </c>
      <c r="L9" s="44" t="str">
        <f>IFERROR(INDEX(ROSTER!$AL$23:$AL$134,MATCH($I9,ROSTER!$B$23:$B$150,0),1),"")</f>
        <v/>
      </c>
      <c r="M9" s="44"/>
      <c r="O9" s="31" t="s">
        <v>271</v>
      </c>
    </row>
    <row r="10" spans="1:15" ht="14.85" customHeight="1">
      <c r="A10" s="44" t="str">
        <f t="shared" si="0"/>
        <v/>
      </c>
      <c r="B10" s="44" t="str" cm="1">
        <f t="array" ref="B10">IFERROR(INDEX(ROSTER!$B$24:$B$150,MATCH(1,INDEX(($B$7=ROSTER!AG$24:AG$150)*(COUNTIFS(B$7:B9,ROSTER!$B$24:$B$150)=0),0,1),0),1),"")</f>
        <v/>
      </c>
      <c r="C10" s="44" t="str">
        <f>IFERROR(INDEX(ROSTER!$C$24:$C$150,MATCH($B10,ROSTER!$B$24:$B$150,0),1),"")</f>
        <v/>
      </c>
      <c r="D10" s="44" t="str">
        <f>IFERROR(INDEX(ROSTER!$AK$23:$AK$134,MATCH($B10,ROSTER!$B$23:$B$150,0),1),"")</f>
        <v/>
      </c>
      <c r="E10" s="44" t="str">
        <f>IFERROR(INDEX(ROSTER!$AL$23:$AL$134,MATCH($B10,ROSTER!$B$23:$B$150,0),1),"")</f>
        <v/>
      </c>
      <c r="F10" s="44"/>
      <c r="G10" s="29"/>
      <c r="H10" s="44" t="str">
        <f t="shared" si="1"/>
        <v/>
      </c>
      <c r="I10" s="44" t="str" cm="1">
        <f t="array" ref="I10">IFERROR(INDEX(ROSTER!$B$24:$B$150,MATCH(1,INDEX(($I$7=ROSTER!AG$24:AG$150)*(COUNTIFS(I$7:I9,ROSTER!$B$24:$B$150)=0),0,1),0),1),"")</f>
        <v/>
      </c>
      <c r="J10" s="44" t="str">
        <f>IFERROR(INDEX(ROSTER!$C$24:$C$150,MATCH($I10,ROSTER!$B$24:$B$150,0),1),"")</f>
        <v/>
      </c>
      <c r="K10" s="44" t="str">
        <f>IFERROR(INDEX(ROSTER!$AK$23:$AK$134,MATCH($I10,ROSTER!$B$23:$B$150,0),1),"")</f>
        <v/>
      </c>
      <c r="L10" s="44" t="str">
        <f>IFERROR(INDEX(ROSTER!$AL$23:$AL$134,MATCH($I10,ROSTER!$B$23:$B$150,0),1),"")</f>
        <v/>
      </c>
      <c r="M10" s="44" t="s">
        <v>290</v>
      </c>
      <c r="O10" s="31" t="s">
        <v>272</v>
      </c>
    </row>
    <row r="11" spans="1:15" ht="14.85" customHeight="1">
      <c r="A11" s="44" t="str">
        <f t="shared" si="0"/>
        <v/>
      </c>
      <c r="B11" s="44" t="str" cm="1">
        <f t="array" ref="B11">IFERROR(INDEX(ROSTER!$B$24:$B$150,MATCH(1,INDEX(($B$7=ROSTER!AG$24:AG$150)*(COUNTIFS(B$7:B10,ROSTER!$B$24:$B$150)=0),0,1),0),1),"")</f>
        <v/>
      </c>
      <c r="C11" s="44" t="str">
        <f>IFERROR(INDEX(ROSTER!$C$24:$C$150,MATCH($B11,ROSTER!$B$24:$B$150,0),1),"")</f>
        <v/>
      </c>
      <c r="D11" s="44" t="str">
        <f>IFERROR(INDEX(ROSTER!$AK$23:$AK$134,MATCH($B11,ROSTER!$B$23:$B$150,0),1),"")</f>
        <v/>
      </c>
      <c r="E11" s="44" t="str">
        <f>IFERROR(INDEX(ROSTER!$AL$23:$AL$134,MATCH($B11,ROSTER!$B$23:$B$150,0),1),"")</f>
        <v/>
      </c>
      <c r="F11" s="44" t="s">
        <v>290</v>
      </c>
      <c r="G11" s="29"/>
      <c r="H11" s="44" t="str">
        <f t="shared" si="1"/>
        <v/>
      </c>
      <c r="I11" s="44" t="str" cm="1">
        <f t="array" ref="I11">IFERROR(INDEX(ROSTER!$B$24:$B$150,MATCH(1,INDEX(($I$7=ROSTER!AG$24:AG$150)*(COUNTIFS(I$7:I10,ROSTER!$B$24:$B$150)=0),0,1),0),1),"")</f>
        <v/>
      </c>
      <c r="J11" s="44" t="str">
        <f>IFERROR(INDEX(ROSTER!$C$24:$C$150,MATCH($I11,ROSTER!$B$24:$B$150,0),1),"")</f>
        <v/>
      </c>
      <c r="K11" s="44" t="str">
        <f>IFERROR(INDEX(ROSTER!$AK$23:$AK$134,MATCH($I11,ROSTER!$B$23:$B$150,0),1),"")</f>
        <v/>
      </c>
      <c r="L11" s="44" t="str">
        <f>IFERROR(INDEX(ROSTER!$AL$23:$AL$134,MATCH($I11,ROSTER!$B$23:$B$150,0),1),"")</f>
        <v/>
      </c>
      <c r="M11" s="44" t="s">
        <v>290</v>
      </c>
      <c r="O11" s="31"/>
    </row>
    <row r="12" spans="1:15" ht="14.85" customHeight="1">
      <c r="A12" s="44" t="str">
        <f t="shared" si="0"/>
        <v/>
      </c>
      <c r="B12" s="44" t="str" cm="1">
        <f t="array" ref="B12">IFERROR(INDEX(ROSTER!$B$24:$B$150,MATCH(1,INDEX(($B$7=ROSTER!AG$24:AG$150)*(COUNTIFS(B$7:B11,ROSTER!$B$24:$B$150)=0),0,1),0),1),"")</f>
        <v/>
      </c>
      <c r="C12" s="44" t="str">
        <f>IFERROR(INDEX(ROSTER!$C$24:$C$150,MATCH($B12,ROSTER!$B$24:$B$150,0),1),"")</f>
        <v/>
      </c>
      <c r="D12" s="44" t="str">
        <f>IFERROR(INDEX(ROSTER!$AK$23:$AK$134,MATCH($B12,ROSTER!$B$23:$B$150,0),1),"")</f>
        <v/>
      </c>
      <c r="E12" s="44" t="str">
        <f>IFERROR(INDEX(ROSTER!$AL$23:$AL$134,MATCH($B12,ROSTER!$B$23:$B$150,0),1),"")</f>
        <v/>
      </c>
      <c r="F12" s="44" t="s">
        <v>290</v>
      </c>
      <c r="G12" s="29"/>
      <c r="H12" s="44" t="str">
        <f t="shared" si="1"/>
        <v/>
      </c>
      <c r="I12" s="44" t="str" cm="1">
        <f t="array" ref="I12">IFERROR(INDEX(ROSTER!$B$24:$B$150,MATCH(1,INDEX(($I$7=ROSTER!AG$24:AG$150)*(COUNTIFS(I$7:I11,ROSTER!$B$24:$B$150)=0),0,1),0),1),"")</f>
        <v/>
      </c>
      <c r="J12" s="44" t="str">
        <f>IFERROR(INDEX(ROSTER!$C$24:$C$150,MATCH($I12,ROSTER!$B$24:$B$150,0),1),"")</f>
        <v/>
      </c>
      <c r="K12" s="44" t="str">
        <f>IFERROR(INDEX(ROSTER!$AK$23:$AK$134,MATCH($I12,ROSTER!$B$23:$B$150,0),1),"")</f>
        <v/>
      </c>
      <c r="L12" s="44" t="str">
        <f>IFERROR(INDEX(ROSTER!$AL$23:$AL$134,MATCH($I12,ROSTER!$B$23:$B$150,0),1),"")</f>
        <v/>
      </c>
      <c r="M12" s="44"/>
      <c r="O12" s="31"/>
    </row>
    <row r="13" spans="1:15" ht="14.85" customHeight="1">
      <c r="A13" s="44" t="str">
        <f t="shared" si="0"/>
        <v/>
      </c>
      <c r="B13" s="44" t="str" cm="1">
        <f t="array" ref="B13">IFERROR(INDEX(ROSTER!$B$24:$B$150,MATCH(1,INDEX(($B$7=ROSTER!AG$24:AG$150)*(COUNTIFS(B$7:B12,ROSTER!$B$24:$B$150)=0),0,1),0),1),"")</f>
        <v/>
      </c>
      <c r="C13" s="44" t="str">
        <f>IFERROR(INDEX(ROSTER!$C$24:$C$150,MATCH($B13,ROSTER!$B$24:$B$150,0),1),"")</f>
        <v/>
      </c>
      <c r="D13" s="44" t="str">
        <f>IFERROR(INDEX(ROSTER!$AK$23:$AK$134,MATCH($B13,ROSTER!$B$23:$B$150,0),1),"")</f>
        <v/>
      </c>
      <c r="E13" s="44" t="str">
        <f>IFERROR(INDEX(ROSTER!$AL$23:$AL$134,MATCH($B13,ROSTER!$B$23:$B$150,0),1),"")</f>
        <v/>
      </c>
      <c r="F13" s="44" t="s">
        <v>274</v>
      </c>
      <c r="G13" s="29"/>
      <c r="H13" s="44" t="str">
        <f t="shared" si="1"/>
        <v/>
      </c>
      <c r="I13" s="44" t="str" cm="1">
        <f t="array" ref="I13">IFERROR(INDEX(ROSTER!$B$24:$B$150,MATCH(1,INDEX(($I$7=ROSTER!AG$24:AG$150)*(COUNTIFS(I$7:I12,ROSTER!$B$24:$B$150)=0),0,1),0),1),"")</f>
        <v/>
      </c>
      <c r="J13" s="44" t="str">
        <f>IFERROR(INDEX(ROSTER!$C$24:$C$150,MATCH($I13,ROSTER!$B$24:$B$150,0),1),"")</f>
        <v/>
      </c>
      <c r="K13" s="44" t="str">
        <f>IFERROR(INDEX(ROSTER!$AK$23:$AK$134,MATCH($I13,ROSTER!$B$23:$B$150,0),1),"")</f>
        <v/>
      </c>
      <c r="L13" s="44" t="str">
        <f>IFERROR(INDEX(ROSTER!$AL$23:$AL$134,MATCH($I13,ROSTER!$B$23:$B$150,0),1),"")</f>
        <v/>
      </c>
      <c r="M13" s="44" t="s">
        <v>274</v>
      </c>
      <c r="O13" s="31"/>
    </row>
    <row r="14" spans="1:15" ht="14.85" customHeight="1">
      <c r="A14" s="44" t="str">
        <f t="shared" si="0"/>
        <v/>
      </c>
      <c r="B14" s="44" t="str" cm="1">
        <f t="array" ref="B14">IFERROR(INDEX(ROSTER!$B$24:$B$150,MATCH(1,INDEX(($B$7=ROSTER!AG$24:AG$150)*(COUNTIFS(B$7:B13,ROSTER!$B$24:$B$150)=0),0,1),0),1),"")</f>
        <v/>
      </c>
      <c r="C14" s="44" t="str">
        <f>IFERROR(INDEX(ROSTER!$C$24:$C$150,MATCH($B14,ROSTER!$B$24:$B$150,0),1),"")</f>
        <v/>
      </c>
      <c r="D14" s="44" t="str">
        <f>IFERROR(INDEX(ROSTER!$AK$23:$AK$134,MATCH($B14,ROSTER!$B$23:$B$150,0),1),"")</f>
        <v/>
      </c>
      <c r="E14" s="44" t="str">
        <f>IFERROR(INDEX(ROSTER!$AL$23:$AL$134,MATCH($B14,ROSTER!$B$23:$B$150,0),1),"")</f>
        <v/>
      </c>
      <c r="F14" s="44"/>
      <c r="G14" s="29"/>
      <c r="H14" s="44" t="str">
        <f t="shared" si="1"/>
        <v/>
      </c>
      <c r="I14" s="44" t="str" cm="1">
        <f t="array" ref="I14">IFERROR(INDEX(ROSTER!$B$24:$B$150,MATCH(1,INDEX(($I$7=ROSTER!AG$24:AG$150)*(COUNTIFS(I$7:I13,ROSTER!$B$24:$B$150)=0),0,1),0),1),"")</f>
        <v/>
      </c>
      <c r="J14" s="44" t="str">
        <f>IFERROR(INDEX(ROSTER!$C$24:$C$150,MATCH($I14,ROSTER!$B$24:$B$150,0),1),"")</f>
        <v/>
      </c>
      <c r="K14" s="44" t="str">
        <f>IFERROR(INDEX(ROSTER!$AK$23:$AK$134,MATCH($I14,ROSTER!$B$23:$B$150,0),1),"")</f>
        <v/>
      </c>
      <c r="L14" s="44" t="str">
        <f>IFERROR(INDEX(ROSTER!$AL$23:$AL$134,MATCH($I14,ROSTER!$B$23:$B$150,0),1),"")</f>
        <v/>
      </c>
      <c r="M14" s="44"/>
      <c r="O14" s="31"/>
    </row>
    <row r="15" spans="1:15" ht="14.85" customHeight="1">
      <c r="A15" s="44" t="str">
        <f t="shared" si="0"/>
        <v/>
      </c>
      <c r="B15" s="44" t="str" cm="1">
        <f t="array" ref="B15">IFERROR(INDEX(ROSTER!$B$24:$B$150,MATCH(1,INDEX(($B$7=ROSTER!AG$24:AG$150)*(COUNTIFS(B$7:B14,ROSTER!$B$24:$B$150)=0),0,1),0),1),"")</f>
        <v/>
      </c>
      <c r="C15" s="44" t="str">
        <f>IFERROR(INDEX(ROSTER!$C$24:$C$150,MATCH($B15,ROSTER!$B$24:$B$150,0),1),"")</f>
        <v/>
      </c>
      <c r="D15" s="44" t="str">
        <f>IFERROR(INDEX(ROSTER!$AK$23:$AK$134,MATCH($B15,ROSTER!$B$23:$B$150,0),1),"")</f>
        <v/>
      </c>
      <c r="E15" s="44" t="str">
        <f>IFERROR(INDEX(ROSTER!$AL$23:$AL$134,MATCH($B15,ROSTER!$B$23:$B$150,0),1),"")</f>
        <v/>
      </c>
      <c r="F15" s="44"/>
      <c r="G15" s="29"/>
      <c r="H15" s="44" t="str">
        <f t="shared" si="1"/>
        <v/>
      </c>
      <c r="I15" s="44" t="str" cm="1">
        <f t="array" ref="I15">IFERROR(INDEX(ROSTER!$B$24:$B$150,MATCH(1,INDEX(($I$7=ROSTER!AG$24:AG$150)*(COUNTIFS(I$7:I14,ROSTER!$B$24:$B$150)=0),0,1),0),1),"")</f>
        <v/>
      </c>
      <c r="J15" s="44" t="str">
        <f>IFERROR(INDEX(ROSTER!$C$24:$C$150,MATCH($I15,ROSTER!$B$24:$B$150,0),1),"")</f>
        <v/>
      </c>
      <c r="K15" s="44" t="str">
        <f>IFERROR(INDEX(ROSTER!$AK$23:$AK$134,MATCH($I15,ROSTER!$B$23:$B$150,0),1),"")</f>
        <v/>
      </c>
      <c r="L15" s="44" t="str">
        <f>IFERROR(INDEX(ROSTER!$AL$23:$AL$134,MATCH($I15,ROSTER!$B$23:$B$150,0),1),"")</f>
        <v/>
      </c>
      <c r="M15" s="44"/>
      <c r="O15" s="31" t="s">
        <v>273</v>
      </c>
    </row>
    <row r="16" spans="1:15" ht="14.85" customHeight="1">
      <c r="A16" s="44" t="str">
        <f t="shared" si="0"/>
        <v/>
      </c>
      <c r="B16" s="44" t="str" cm="1">
        <f t="array" ref="B16">IFERROR(INDEX(ROSTER!$B$24:$B$150,MATCH(1,INDEX(($B$7=ROSTER!AG$24:AG$150)*(COUNTIFS(B$7:B15,ROSTER!$B$24:$B$150)=0),0,1),0),1),"")</f>
        <v/>
      </c>
      <c r="C16" s="44" t="str">
        <f>IFERROR(INDEX(ROSTER!$C$24:$C$150,MATCH($B16,ROSTER!$B$24:$B$150,0),1),"")</f>
        <v/>
      </c>
      <c r="D16" s="44" t="str">
        <f>IFERROR(INDEX(ROSTER!$AK$23:$AK$134,MATCH($B16,ROSTER!$B$23:$B$150,0),1),"")</f>
        <v/>
      </c>
      <c r="E16" s="44" t="str">
        <f>IFERROR(INDEX(ROSTER!$AL$23:$AL$134,MATCH($B16,ROSTER!$B$23:$B$150,0),1),"")</f>
        <v/>
      </c>
      <c r="F16" s="44"/>
      <c r="G16" s="29"/>
      <c r="H16" s="44" t="str">
        <f t="shared" si="1"/>
        <v/>
      </c>
      <c r="I16" s="44" t="str" cm="1">
        <f t="array" ref="I16">IFERROR(INDEX(ROSTER!$B$24:$B$150,MATCH(1,INDEX(($I$7=ROSTER!AG$24:AG$150)*(COUNTIFS(I$7:I15,ROSTER!$B$24:$B$150)=0),0,1),0),1),"")</f>
        <v/>
      </c>
      <c r="J16" s="44" t="str">
        <f>IFERROR(INDEX(ROSTER!$C$24:$C$150,MATCH($I16,ROSTER!$B$24:$B$150,0),1),"")</f>
        <v/>
      </c>
      <c r="K16" s="44" t="str">
        <f>IFERROR(INDEX(ROSTER!$AK$23:$AK$134,MATCH($I16,ROSTER!$B$23:$B$150,0),1),"")</f>
        <v/>
      </c>
      <c r="L16" s="44" t="str">
        <f>IFERROR(INDEX(ROSTER!$AL$23:$AL$134,MATCH($I16,ROSTER!$B$23:$B$150,0),1),"")</f>
        <v/>
      </c>
      <c r="M16" s="44"/>
      <c r="O16" s="31"/>
    </row>
    <row r="17" spans="1:15" ht="14.85" customHeight="1">
      <c r="A17" s="44" t="str">
        <f t="shared" si="0"/>
        <v/>
      </c>
      <c r="B17" s="44" t="str" cm="1">
        <f t="array" ref="B17">IFERROR(INDEX(ROSTER!$B$24:$B$150,MATCH(1,INDEX(($B$7=ROSTER!AG$24:AG$150)*(COUNTIFS(B$7:B16,ROSTER!$B$24:$B$150)=0),0,1),0),1),"")</f>
        <v/>
      </c>
      <c r="C17" s="44" t="str">
        <f>IFERROR(INDEX(ROSTER!$C$24:$C$150,MATCH($B17,ROSTER!$B$24:$B$150,0),1),"")</f>
        <v/>
      </c>
      <c r="D17" s="44" t="str">
        <f>IFERROR(INDEX(ROSTER!$AK$23:$AK$134,MATCH($B17,ROSTER!$B$23:$B$150,0),1),"")</f>
        <v/>
      </c>
      <c r="E17" s="44" t="str">
        <f>IFERROR(INDEX(ROSTER!$AL$23:$AL$134,MATCH($B17,ROSTER!$B$23:$B$150,0),1),"")</f>
        <v/>
      </c>
      <c r="F17" s="44"/>
      <c r="G17" s="29"/>
      <c r="H17" s="44" t="str">
        <f t="shared" si="1"/>
        <v/>
      </c>
      <c r="I17" s="44" t="str" cm="1">
        <f t="array" ref="I17">IFERROR(INDEX(ROSTER!$B$24:$B$150,MATCH(1,INDEX(($I$7=ROSTER!AG$24:AG$150)*(COUNTIFS(I$7:I16,ROSTER!$B$24:$B$150)=0),0,1),0),1),"")</f>
        <v/>
      </c>
      <c r="J17" s="44" t="str">
        <f>IFERROR(INDEX(ROSTER!$C$24:$C$150,MATCH($I17,ROSTER!$B$24:$B$150,0),1),"")</f>
        <v/>
      </c>
      <c r="K17" s="44" t="str">
        <f>IFERROR(INDEX(ROSTER!$AK$23:$AK$134,MATCH($I17,ROSTER!$B$23:$B$150,0),1),"")</f>
        <v/>
      </c>
      <c r="L17" s="44" t="str">
        <f>IFERROR(INDEX(ROSTER!$AL$23:$AL$134,MATCH($I17,ROSTER!$B$23:$B$150,0),1),"")</f>
        <v/>
      </c>
      <c r="M17" s="44"/>
      <c r="O17" s="31"/>
    </row>
    <row r="18" spans="1:15" ht="14.85" customHeight="1">
      <c r="A18" s="44" t="str">
        <f t="shared" si="0"/>
        <v/>
      </c>
      <c r="B18" s="44" t="str" cm="1">
        <f t="array" ref="B18">IFERROR(INDEX(ROSTER!$B$24:$B$150,MATCH(1,INDEX(($B$7=ROSTER!AG$24:AG$150)*(COUNTIFS(B$7:B17,ROSTER!$B$24:$B$150)=0),0,1),0),1),"")</f>
        <v/>
      </c>
      <c r="C18" s="44" t="str">
        <f>IFERROR(INDEX(ROSTER!$C$24:$C$150,MATCH($B18,ROSTER!$B$24:$B$150,0),1),"")</f>
        <v/>
      </c>
      <c r="D18" s="44" t="str">
        <f>IFERROR(INDEX(ROSTER!$AK$23:$AK$134,MATCH($B18,ROSTER!$B$23:$B$150,0),1),"")</f>
        <v/>
      </c>
      <c r="E18" s="44" t="str">
        <f>IFERROR(INDEX(ROSTER!$AL$23:$AL$134,MATCH($B18,ROSTER!$B$23:$B$150,0),1),"")</f>
        <v/>
      </c>
      <c r="F18" s="44"/>
      <c r="G18" s="29"/>
      <c r="H18" s="44" t="str">
        <f t="shared" si="1"/>
        <v/>
      </c>
      <c r="I18" s="44" t="str" cm="1">
        <f t="array" ref="I18">IFERROR(INDEX(ROSTER!$B$24:$B$150,MATCH(1,INDEX(($I$7=ROSTER!AG$24:AG$150)*(COUNTIFS(I$7:I17,ROSTER!$B$24:$B$150)=0),0,1),0),1),"")</f>
        <v/>
      </c>
      <c r="J18" s="44" t="str">
        <f>IFERROR(INDEX(ROSTER!$C$24:$C$150,MATCH($I18,ROSTER!$B$24:$B$150,0),1),"")</f>
        <v/>
      </c>
      <c r="K18" s="44" t="str">
        <f>IFERROR(INDEX(ROSTER!$AK$23:$AK$134,MATCH($I18,ROSTER!$B$23:$B$150,0),1),"")</f>
        <v/>
      </c>
      <c r="L18" s="44" t="str">
        <f>IFERROR(INDEX(ROSTER!$AL$23:$AL$134,MATCH($I18,ROSTER!$B$23:$B$150,0),1),"")</f>
        <v/>
      </c>
      <c r="M18" s="44"/>
      <c r="O18" s="31"/>
    </row>
    <row r="19" spans="1:15" ht="14.85" customHeight="1">
      <c r="A19" s="44" t="str">
        <f t="shared" si="0"/>
        <v/>
      </c>
      <c r="B19" s="44" t="str" cm="1">
        <f t="array" ref="B19">IFERROR(INDEX(ROSTER!$B$24:$B$150,MATCH(1,INDEX(($B$7=ROSTER!AG$24:AG$150)*(COUNTIFS(B$7:B18,ROSTER!$B$24:$B$150)=0),0,1),0),1),"")</f>
        <v/>
      </c>
      <c r="C19" s="44" t="str">
        <f>IFERROR(INDEX(ROSTER!$C$24:$C$150,MATCH($B19,ROSTER!$B$24:$B$150,0),1),"")</f>
        <v/>
      </c>
      <c r="D19" s="44" t="str">
        <f>IFERROR(INDEX(ROSTER!$AK$23:$AK$134,MATCH($B19,ROSTER!$B$23:$B$150,0),1),"")</f>
        <v/>
      </c>
      <c r="E19" s="44" t="str">
        <f>IFERROR(INDEX(ROSTER!$AL$23:$AL$134,MATCH($B19,ROSTER!$B$23:$B$150,0),1),"")</f>
        <v/>
      </c>
      <c r="F19" s="44"/>
      <c r="G19" s="29"/>
      <c r="H19" s="44" t="str">
        <f t="shared" si="1"/>
        <v/>
      </c>
      <c r="I19" s="44" t="str" cm="1">
        <f t="array" ref="I19">IFERROR(INDEX(ROSTER!$B$24:$B$150,MATCH(1,INDEX(($I$7=ROSTER!AG$24:AG$150)*(COUNTIFS(I$7:I18,ROSTER!$B$24:$B$150)=0),0,1),0),1),"")</f>
        <v/>
      </c>
      <c r="J19" s="44" t="str">
        <f>IFERROR(INDEX(ROSTER!$C$24:$C$150,MATCH($I19,ROSTER!$B$24:$B$150,0),1),"")</f>
        <v/>
      </c>
      <c r="K19" s="44" t="str">
        <f>IFERROR(INDEX(ROSTER!$AK$23:$AK$134,MATCH($I19,ROSTER!$B$23:$B$150,0),1),"")</f>
        <v/>
      </c>
      <c r="L19" s="44" t="str">
        <f>IFERROR(INDEX(ROSTER!$AL$23:$AL$134,MATCH($I19,ROSTER!$B$23:$B$150,0),1),"")</f>
        <v/>
      </c>
      <c r="M19" s="44"/>
      <c r="O19" s="31"/>
    </row>
    <row r="20" spans="1:15" ht="14.85" customHeight="1">
      <c r="A20" s="44" t="str">
        <f t="shared" si="0"/>
        <v/>
      </c>
      <c r="B20" s="44" t="str" cm="1">
        <f t="array" ref="B20">IFERROR(INDEX(ROSTER!$B$24:$B$150,MATCH(1,INDEX(($B$7=ROSTER!AG$24:AG$150)*(COUNTIFS(B$7:B19,ROSTER!$B$24:$B$150)=0),0,1),0),1),"")</f>
        <v/>
      </c>
      <c r="C20" s="44" t="str">
        <f>IFERROR(INDEX(ROSTER!$C$24:$C$150,MATCH($B20,ROSTER!$B$24:$B$150,0),1),"")</f>
        <v/>
      </c>
      <c r="D20" s="44" t="str">
        <f>IFERROR(INDEX(ROSTER!$AK$23:$AK$134,MATCH($B20,ROSTER!$B$23:$B$150,0),1),"")</f>
        <v/>
      </c>
      <c r="E20" s="44" t="str">
        <f>IFERROR(INDEX(ROSTER!$AL$23:$AL$134,MATCH($B20,ROSTER!$B$23:$B$150,0),1),"")</f>
        <v/>
      </c>
      <c r="F20" s="44"/>
      <c r="G20" s="29"/>
      <c r="H20" s="44" t="str">
        <f t="shared" si="1"/>
        <v/>
      </c>
      <c r="I20" s="44" t="str" cm="1">
        <f t="array" ref="I20">IFERROR(INDEX(ROSTER!$B$24:$B$150,MATCH(1,INDEX(($I$7=ROSTER!AG$24:AG$150)*(COUNTIFS(I$7:I19,ROSTER!$B$24:$B$150)=0),0,1),0),1),"")</f>
        <v/>
      </c>
      <c r="J20" s="44" t="str">
        <f>IFERROR(INDEX(ROSTER!$C$24:$C$150,MATCH($I20,ROSTER!$B$24:$B$150,0),1),"")</f>
        <v/>
      </c>
      <c r="K20" s="44" t="str">
        <f>IFERROR(INDEX(ROSTER!$AK$23:$AK$134,MATCH($I20,ROSTER!$B$23:$B$150,0),1),"")</f>
        <v/>
      </c>
      <c r="L20" s="44" t="str">
        <f>IFERROR(INDEX(ROSTER!$AL$23:$AL$134,MATCH($I20,ROSTER!$B$23:$B$150,0),1),"")</f>
        <v/>
      </c>
      <c r="M20" s="45"/>
      <c r="O20" s="31"/>
    </row>
    <row r="21" spans="1:15" ht="14.85" customHeight="1">
      <c r="A21" s="44" t="str">
        <f t="shared" si="0"/>
        <v/>
      </c>
      <c r="B21" s="44" t="str" cm="1">
        <f t="array" ref="B21">IFERROR(INDEX(ROSTER!$B$24:$B$150,MATCH(1,INDEX(($B$7=ROSTER!AG$24:AG$150)*(COUNTIFS(B$7:B20,ROSTER!$B$24:$B$150)=0),0,1),0),1),"")</f>
        <v/>
      </c>
      <c r="C21" s="44" t="str">
        <f>IFERROR(INDEX(ROSTER!$C$24:$C$150,MATCH($B21,ROSTER!$B$24:$B$150,0),1),"")</f>
        <v/>
      </c>
      <c r="D21" s="44" t="str">
        <f>IFERROR(INDEX(ROSTER!$AK$23:$AK$134,MATCH($B21,ROSTER!$B$23:$B$150,0),1),"")</f>
        <v/>
      </c>
      <c r="E21" s="44" t="str">
        <f>IFERROR(INDEX(ROSTER!$AL$23:$AL$134,MATCH($B21,ROSTER!$B$23:$B$150,0),1),"")</f>
        <v/>
      </c>
      <c r="F21" s="44"/>
      <c r="G21" s="29"/>
      <c r="H21" s="44" t="str">
        <f t="shared" si="1"/>
        <v/>
      </c>
      <c r="I21" s="44" t="str" cm="1">
        <f t="array" ref="I21">IFERROR(INDEX(ROSTER!$B$24:$B$150,MATCH(1,INDEX(($I$7=ROSTER!AG$24:AG$150)*(COUNTIFS(I$7:I20,ROSTER!$B$24:$B$150)=0),0,1),0),1),"")</f>
        <v/>
      </c>
      <c r="J21" s="44" t="str">
        <f>IFERROR(INDEX(ROSTER!$C$24:$C$150,MATCH($I21,ROSTER!$B$24:$B$150,0),1),"")</f>
        <v/>
      </c>
      <c r="K21" s="44" t="str">
        <f>IFERROR(INDEX(ROSTER!$AK$23:$AK$134,MATCH($I21,ROSTER!$B$23:$B$150,0),1),"")</f>
        <v/>
      </c>
      <c r="L21" s="44" t="str">
        <f>IFERROR(INDEX(ROSTER!$AL$23:$AL$134,MATCH($I21,ROSTER!$B$23:$B$150,0),1),"")</f>
        <v/>
      </c>
      <c r="M21" s="44"/>
      <c r="O21" s="31"/>
    </row>
    <row r="22" spans="1:15" ht="14.85" customHeight="1">
      <c r="A22" s="44" t="str">
        <f t="shared" si="0"/>
        <v/>
      </c>
      <c r="B22" s="44" t="str" cm="1">
        <f t="array" ref="B22">IFERROR(INDEX(ROSTER!$B$24:$B$150,MATCH(1,INDEX(($B$7=ROSTER!AG$24:AG$150)*(COUNTIFS(B$7:B21,ROSTER!$B$24:$B$150)=0),0,1),0),1),"")</f>
        <v/>
      </c>
      <c r="C22" s="44" t="str">
        <f>IFERROR(INDEX(ROSTER!$C$24:$C$150,MATCH($B22,ROSTER!$B$24:$B$150,0),1),"")</f>
        <v/>
      </c>
      <c r="D22" s="44" t="str">
        <f>IFERROR(INDEX(ROSTER!$AK$23:$AK$134,MATCH($B22,ROSTER!$B$23:$B$150,0),1),"")</f>
        <v/>
      </c>
      <c r="E22" s="44" t="str">
        <f>IFERROR(INDEX(ROSTER!$AL$23:$AL$134,MATCH($B22,ROSTER!$B$23:$B$150,0),1),"")</f>
        <v/>
      </c>
      <c r="F22" s="44"/>
      <c r="G22" s="29"/>
      <c r="H22" s="44" t="str">
        <f t="shared" si="1"/>
        <v/>
      </c>
      <c r="I22" s="44" t="str" cm="1">
        <f t="array" ref="I22">IFERROR(INDEX(ROSTER!$B$24:$B$150,MATCH(1,INDEX(($I$7=ROSTER!AG$24:AG$150)*(COUNTIFS(I$7:I21,ROSTER!$B$24:$B$150)=0),0,1),0),1),"")</f>
        <v/>
      </c>
      <c r="J22" s="44" t="str">
        <f>IFERROR(INDEX(ROSTER!$C$24:$C$150,MATCH($I22,ROSTER!$B$24:$B$150,0),1),"")</f>
        <v/>
      </c>
      <c r="K22" s="44" t="str">
        <f>IFERROR(INDEX(ROSTER!$AK$23:$AK$134,MATCH($I22,ROSTER!$B$23:$B$150,0),1),"")</f>
        <v/>
      </c>
      <c r="L22" s="44" t="str">
        <f>IFERROR(INDEX(ROSTER!$AL$23:$AL$134,MATCH($I22,ROSTER!$B$23:$B$150,0),1),"")</f>
        <v/>
      </c>
      <c r="M22" s="44"/>
      <c r="O22" s="31"/>
    </row>
    <row r="23" spans="1:15" ht="14.85" customHeight="1">
      <c r="A23" s="44" t="str">
        <f t="shared" si="0"/>
        <v/>
      </c>
      <c r="B23" s="44" t="str" cm="1">
        <f t="array" ref="B23">IFERROR(INDEX(ROSTER!$B$24:$B$150,MATCH(1,INDEX(($B$7=ROSTER!AG$24:AG$150)*(COUNTIFS(B$7:B22,ROSTER!$B$24:$B$150)=0),0,1),0),1),"")</f>
        <v/>
      </c>
      <c r="C23" s="44" t="str">
        <f>IFERROR(INDEX(ROSTER!$C$24:$C$150,MATCH($B23,ROSTER!$B$24:$B$150,0),1),"")</f>
        <v/>
      </c>
      <c r="D23" s="44" t="str">
        <f>IFERROR(INDEX(ROSTER!$AK$23:$AK$134,MATCH($B23,ROSTER!$B$23:$B$150,0),1),"")</f>
        <v/>
      </c>
      <c r="E23" s="44" t="str">
        <f>IFERROR(INDEX(ROSTER!$AL$23:$AL$134,MATCH($B23,ROSTER!$B$23:$B$150,0),1),"")</f>
        <v/>
      </c>
      <c r="F23" s="44"/>
      <c r="G23" s="29"/>
      <c r="H23" s="44" t="str">
        <f t="shared" si="1"/>
        <v/>
      </c>
      <c r="I23" s="44" t="str" cm="1">
        <f t="array" ref="I23">IFERROR(INDEX(ROSTER!$B$24:$B$150,MATCH(1,INDEX(($I$7=ROSTER!AG$24:AG$150)*(COUNTIFS(I$7:I22,ROSTER!$B$24:$B$150)=0),0,1),0),1),"")</f>
        <v/>
      </c>
      <c r="J23" s="44" t="str">
        <f>IFERROR(INDEX(ROSTER!$C$24:$C$150,MATCH($I23,ROSTER!$B$24:$B$150,0),1),"")</f>
        <v/>
      </c>
      <c r="K23" s="44" t="str">
        <f>IFERROR(INDEX(ROSTER!$AK$23:$AK$134,MATCH($I23,ROSTER!$B$23:$B$150,0),1),"")</f>
        <v/>
      </c>
      <c r="L23" s="44" t="str">
        <f>IFERROR(INDEX(ROSTER!$AL$23:$AL$134,MATCH($I23,ROSTER!$B$23:$B$150,0),1),"")</f>
        <v/>
      </c>
      <c r="M23" s="44"/>
      <c r="O23" s="31" t="s">
        <v>259</v>
      </c>
    </row>
    <row r="24" spans="1:15" ht="14.85" customHeight="1">
      <c r="A24" s="44" t="str">
        <f t="shared" si="0"/>
        <v/>
      </c>
      <c r="B24" s="44" t="str" cm="1">
        <f t="array" ref="B24">IFERROR(INDEX(ROSTER!$B$24:$B$150,MATCH(1,INDEX(($B$7=ROSTER!AG$24:AG$150)*(COUNTIFS(B$7:B23,ROSTER!$B$24:$B$150)=0),0,1),0),1),"")</f>
        <v/>
      </c>
      <c r="C24" s="44" t="str">
        <f>IFERROR(INDEX(ROSTER!$C$24:$C$150,MATCH($B24,ROSTER!$B$24:$B$150,0),1),"")</f>
        <v/>
      </c>
      <c r="D24" s="44" t="str">
        <f>IFERROR(INDEX(ROSTER!$AK$23:$AK$134,MATCH($B24,ROSTER!$B$23:$B$150,0),1),"")</f>
        <v/>
      </c>
      <c r="E24" s="44" t="str">
        <f>IFERROR(INDEX(ROSTER!$AL$23:$AL$134,MATCH($B24,ROSTER!$B$23:$B$150,0),1),"")</f>
        <v/>
      </c>
      <c r="F24" s="44"/>
      <c r="G24" s="29"/>
      <c r="H24" s="44" t="str">
        <f t="shared" si="1"/>
        <v/>
      </c>
      <c r="I24" s="44" t="str" cm="1">
        <f t="array" ref="I24">IFERROR(INDEX(ROSTER!$B$24:$B$150,MATCH(1,INDEX(($I$7=ROSTER!AG$24:AG$150)*(COUNTIFS(I$7:I23,ROSTER!$B$24:$B$150)=0),0,1),0),1),"")</f>
        <v/>
      </c>
      <c r="J24" s="44" t="str">
        <f>IFERROR(INDEX(ROSTER!$C$24:$C$150,MATCH($I24,ROSTER!$B$24:$B$150,0),1),"")</f>
        <v/>
      </c>
      <c r="K24" s="44" t="str">
        <f>IFERROR(INDEX(ROSTER!$AK$23:$AK$134,MATCH($I24,ROSTER!$B$23:$B$150,0),1),"")</f>
        <v/>
      </c>
      <c r="L24" s="44" t="str">
        <f>IFERROR(INDEX(ROSTER!$AL$23:$AL$134,MATCH($I24,ROSTER!$B$23:$B$150,0),1),"")</f>
        <v/>
      </c>
      <c r="M24" s="44"/>
      <c r="O24" s="31"/>
    </row>
    <row r="25" spans="1:15" ht="14.85" customHeight="1">
      <c r="A25" s="26"/>
      <c r="B25" s="660" t="str">
        <f>$B$3&amp;"-AVI"</f>
        <v>HL8082-AVI</v>
      </c>
      <c r="C25" s="661"/>
      <c r="D25" s="33" t="str">
        <f>IFERROR(INDEX(ROSTER!$AK$23:$AK$134,MATCH($B25,ROSTER!$B$23:$B$150,0),1),"")</f>
        <v/>
      </c>
      <c r="E25" s="34" t="str">
        <f>IFERROR(INDEX(ROSTER!$AL$23:$AL$134,MATCH($B25,ROSTER!$B$23:$B$150,0),1),"")</f>
        <v/>
      </c>
      <c r="F25" s="34"/>
      <c r="G25" s="29"/>
      <c r="H25" s="44" t="str">
        <f t="shared" si="1"/>
        <v/>
      </c>
      <c r="I25" s="44" t="str" cm="1">
        <f t="array" ref="I25">IFERROR(INDEX(ROSTER!$B$24:$B$150,MATCH(1,INDEX(($I$7=ROSTER!AG$24:AG$150)*(COUNTIFS(I$7:I24,ROSTER!$B$24:$B$150)=0),0,1),0),1),"")</f>
        <v/>
      </c>
      <c r="J25" s="44" t="str">
        <f>IFERROR(INDEX(ROSTER!$C$24:$C$150,MATCH($I25,ROSTER!$B$24:$B$150,0),1),"")</f>
        <v/>
      </c>
      <c r="K25" s="44" t="str">
        <f>IFERROR(INDEX(ROSTER!$AK$23:$AK$134,MATCH($I25,ROSTER!$B$23:$B$150,0),1),"")</f>
        <v/>
      </c>
      <c r="L25" s="44" t="str">
        <f>IFERROR(INDEX(ROSTER!$AL$23:$AL$134,MATCH($I25,ROSTER!$B$23:$B$150,0),1),"")</f>
        <v/>
      </c>
      <c r="M25" s="44"/>
      <c r="O25" s="31"/>
    </row>
    <row r="26" spans="1:15" ht="14.85" customHeight="1">
      <c r="A26" s="44" t="str">
        <f t="shared" ref="A26:A33" si="2">IF(B26="","",ROW(A1))</f>
        <v/>
      </c>
      <c r="B26" s="44" t="str" cm="1">
        <f t="array" ref="B26">IFERROR(INDEX(ROSTER!$B$24:$B$150,MATCH(1,INDEX(($B$25=ROSTER!AG$24:AG$150)*(COUNTIFS(B$7:B25,ROSTER!$B$24:$B$150)=0),0,1),0),1),"")</f>
        <v/>
      </c>
      <c r="C26" s="44" t="str">
        <f>IFERROR(INDEX(ROSTER!$C$24:$C$150,MATCH($B26,ROSTER!$B$24:$B$150,0),1),"")</f>
        <v/>
      </c>
      <c r="D26" s="44" t="str">
        <f>IFERROR(INDEX(ROSTER!$AK$23:$AK$134,MATCH($B26,ROSTER!$B$23:$B$150,0),1),"")</f>
        <v/>
      </c>
      <c r="E26" s="44" t="str">
        <f>IFERROR(INDEX(ROSTER!$AL$23:$AL$134,MATCH($B26,ROSTER!$B$23:$B$150,0),1),"")</f>
        <v/>
      </c>
      <c r="F26" s="44" t="s">
        <v>274</v>
      </c>
      <c r="G26" s="29"/>
      <c r="H26" s="44" t="str">
        <f t="shared" si="1"/>
        <v/>
      </c>
      <c r="I26" s="44" t="str" cm="1">
        <f t="array" ref="I26">IFERROR(INDEX(ROSTER!$B$24:$B$150,MATCH(1,INDEX(($I$7=ROSTER!AG$24:AG$150)*(COUNTIFS(I$7:I25,ROSTER!$B$24:$B$150)=0),0,1),0),1),"")</f>
        <v/>
      </c>
      <c r="J26" s="44" t="str">
        <f>IFERROR(INDEX(ROSTER!$C$24:$C$150,MATCH($I26,ROSTER!$B$24:$B$150,0),1),"")</f>
        <v/>
      </c>
      <c r="K26" s="44" t="str">
        <f>IFERROR(INDEX(ROSTER!$AK$23:$AK$134,MATCH($I26,ROSTER!$B$23:$B$150,0),1),"")</f>
        <v/>
      </c>
      <c r="L26" s="44" t="str">
        <f>IFERROR(INDEX(ROSTER!$AL$23:$AL$134,MATCH($I26,ROSTER!$B$23:$B$150,0),1),"")</f>
        <v/>
      </c>
      <c r="M26" s="44"/>
      <c r="O26" s="31"/>
    </row>
    <row r="27" spans="1:15" ht="14.85" customHeight="1">
      <c r="A27" s="44" t="str">
        <f t="shared" si="2"/>
        <v/>
      </c>
      <c r="B27" s="44" t="str" cm="1">
        <f t="array" ref="B27">IFERROR(INDEX(ROSTER!$B$24:$B$150,MATCH(1,INDEX(($B$25=ROSTER!AG$24:AG$150)*(COUNTIFS(B$7:B26,ROSTER!$B$24:$B$150)=0),0,1),0),1),"")</f>
        <v/>
      </c>
      <c r="C27" s="44" t="str">
        <f>IFERROR(INDEX(ROSTER!$C$24:$C$150,MATCH($B27,ROSTER!$B$24:$B$150,0),1),"")</f>
        <v/>
      </c>
      <c r="D27" s="44" t="str">
        <f>IFERROR(INDEX(ROSTER!$AK$23:$AK$134,MATCH($B27,ROSTER!$B$23:$B$150,0),1),"")</f>
        <v/>
      </c>
      <c r="E27" s="44" t="str">
        <f>IFERROR(INDEX(ROSTER!$AL$23:$AL$134,MATCH($B27,ROSTER!$B$23:$B$150,0),1),"")</f>
        <v/>
      </c>
      <c r="F27" s="44" t="s">
        <v>290</v>
      </c>
      <c r="G27" s="29"/>
      <c r="H27" s="44" t="str">
        <f t="shared" si="1"/>
        <v/>
      </c>
      <c r="I27" s="44" t="str" cm="1">
        <f t="array" ref="I27">IFERROR(INDEX(ROSTER!$B$24:$B$150,MATCH(1,INDEX(($I$7=ROSTER!AG$24:AG$150)*(COUNTIFS(I$7:I26,ROSTER!$B$24:$B$150)=0),0,1),0),1),"")</f>
        <v/>
      </c>
      <c r="J27" s="44" t="str">
        <f>IFERROR(INDEX(ROSTER!$C$24:$C$150,MATCH($I27,ROSTER!$B$24:$B$150,0),1),"")</f>
        <v/>
      </c>
      <c r="K27" s="44" t="str">
        <f>IFERROR(INDEX(ROSTER!$AK$23:$AK$134,MATCH($I27,ROSTER!$B$23:$B$150,0),1),"")</f>
        <v/>
      </c>
      <c r="L27" s="44" t="str">
        <f>IFERROR(INDEX(ROSTER!$AL$23:$AL$134,MATCH($I27,ROSTER!$B$23:$B$150,0),1),"")</f>
        <v/>
      </c>
      <c r="M27" s="44"/>
      <c r="O27" s="31"/>
    </row>
    <row r="28" spans="1:15" ht="14.85" customHeight="1">
      <c r="A28" s="44" t="str">
        <f t="shared" si="2"/>
        <v/>
      </c>
      <c r="B28" s="44" t="str" cm="1">
        <f t="array" ref="B28">IFERROR(INDEX(ROSTER!$B$24:$B$150,MATCH(1,INDEX(($B$25=ROSTER!AG$24:AG$150)*(COUNTIFS(B$7:B27,ROSTER!$B$24:$B$150)=0),0,1),0),1),"")</f>
        <v/>
      </c>
      <c r="C28" s="44" t="str">
        <f>IFERROR(INDEX(ROSTER!$C$24:$C$150,MATCH($B28,ROSTER!$B$24:$B$150,0),1),"")</f>
        <v/>
      </c>
      <c r="D28" s="44" t="str">
        <f>IFERROR(INDEX(ROSTER!$AK$23:$AK$134,MATCH($B28,ROSTER!$B$23:$B$150,0),1),"")</f>
        <v/>
      </c>
      <c r="E28" s="44" t="str">
        <f>IFERROR(INDEX(ROSTER!$AL$23:$AL$134,MATCH($B28,ROSTER!$B$23:$B$150,0),1),"")</f>
        <v/>
      </c>
      <c r="F28" s="44" t="s">
        <v>290</v>
      </c>
      <c r="G28" s="29"/>
      <c r="H28" s="44" t="str">
        <f t="shared" si="1"/>
        <v/>
      </c>
      <c r="I28" s="44" t="str" cm="1">
        <f t="array" ref="I28">IFERROR(INDEX(ROSTER!$B$24:$B$150,MATCH(1,INDEX(($I$7=ROSTER!AG$24:AG$150)*(COUNTIFS(I$7:I27,ROSTER!$B$24:$B$150)=0),0,1),0),1),"")</f>
        <v/>
      </c>
      <c r="J28" s="44" t="str">
        <f>IFERROR(INDEX(ROSTER!$C$24:$C$150,MATCH($I28,ROSTER!$B$24:$B$150,0),1),"")</f>
        <v/>
      </c>
      <c r="K28" s="44" t="str">
        <f>IFERROR(INDEX(ROSTER!$AK$23:$AK$134,MATCH($I28,ROSTER!$B$23:$B$150,0),1),"")</f>
        <v/>
      </c>
      <c r="L28" s="44" t="str">
        <f>IFERROR(INDEX(ROSTER!$AL$23:$AL$134,MATCH($I28,ROSTER!$B$23:$B$150,0),1),"")</f>
        <v/>
      </c>
      <c r="M28" s="44"/>
      <c r="O28" s="31"/>
    </row>
    <row r="29" spans="1:15" ht="14.85" customHeight="1">
      <c r="A29" s="44" t="str">
        <f t="shared" si="2"/>
        <v/>
      </c>
      <c r="B29" s="44" t="str" cm="1">
        <f t="array" ref="B29">IFERROR(INDEX(ROSTER!$B$24:$B$150,MATCH(1,INDEX(($B$25=ROSTER!AG$24:AG$150)*(COUNTIFS(B$7:B28,ROSTER!$B$24:$B$150)=0),0,1),0),1),"")</f>
        <v/>
      </c>
      <c r="C29" s="44" t="str">
        <f>IFERROR(INDEX(ROSTER!$C$24:$C$150,MATCH($B29,ROSTER!$B$24:$B$150,0),1),"")</f>
        <v/>
      </c>
      <c r="D29" s="44" t="str">
        <f>IFERROR(INDEX(ROSTER!$AK$23:$AK$134,MATCH($B29,ROSTER!$B$23:$B$150,0),1),"")</f>
        <v/>
      </c>
      <c r="E29" s="44" t="str">
        <f>IFERROR(INDEX(ROSTER!$AL$23:$AL$134,MATCH($B29,ROSTER!$B$23:$B$150,0),1),"")</f>
        <v/>
      </c>
      <c r="F29" s="44" t="s">
        <v>270</v>
      </c>
      <c r="G29" s="29"/>
      <c r="H29" s="44" t="str">
        <f t="shared" si="1"/>
        <v/>
      </c>
      <c r="I29" s="44" t="str" cm="1">
        <f t="array" ref="I29">IFERROR(INDEX(ROSTER!$B$24:$B$150,MATCH(1,INDEX(($I$7=ROSTER!AG$24:AG$150)*(COUNTIFS(I$7:I28,ROSTER!$B$24:$B$150)=0),0,1),0),1),"")</f>
        <v/>
      </c>
      <c r="J29" s="44" t="str">
        <f>IFERROR(INDEX(ROSTER!$C$24:$C$150,MATCH($I29,ROSTER!$B$24:$B$150,0),1),"")</f>
        <v/>
      </c>
      <c r="K29" s="44" t="str">
        <f>IFERROR(INDEX(ROSTER!$AK$23:$AK$134,MATCH($I29,ROSTER!$B$23:$B$150,0),1),"")</f>
        <v/>
      </c>
      <c r="L29" s="44" t="str">
        <f>IFERROR(INDEX(ROSTER!$AL$23:$AL$134,MATCH($I29,ROSTER!$B$23:$B$150,0),1),"")</f>
        <v/>
      </c>
      <c r="M29" s="44"/>
      <c r="O29" s="31"/>
    </row>
    <row r="30" spans="1:15" ht="14.85" customHeight="1">
      <c r="A30" s="44" t="str">
        <f t="shared" si="2"/>
        <v/>
      </c>
      <c r="B30" s="44" t="str" cm="1">
        <f t="array" ref="B30">IFERROR(INDEX(ROSTER!$B$24:$B$150,MATCH(1,INDEX(($B$25=ROSTER!AG$24:AG$150)*(COUNTIFS(B$7:B29,ROSTER!$B$24:$B$150)=0),0,1),0),1),"")</f>
        <v/>
      </c>
      <c r="C30" s="44" t="str">
        <f>IFERROR(INDEX(ROSTER!$C$24:$C$150,MATCH($B30,ROSTER!$B$24:$B$150,0),1),"")</f>
        <v/>
      </c>
      <c r="D30" s="44" t="str">
        <f>IFERROR(INDEX(ROSTER!$AK$23:$AK$134,MATCH($B30,ROSTER!$B$23:$B$150,0),1),"")</f>
        <v/>
      </c>
      <c r="E30" s="44" t="str">
        <f>IFERROR(INDEX(ROSTER!$AL$23:$AL$134,MATCH($B30,ROSTER!$B$23:$B$150,0),1),"")</f>
        <v/>
      </c>
      <c r="F30" s="44"/>
      <c r="G30" s="29"/>
      <c r="H30" s="44" t="str">
        <f t="shared" si="1"/>
        <v/>
      </c>
      <c r="I30" s="44" t="str" cm="1">
        <f t="array" ref="I30">IFERROR(INDEX(ROSTER!$B$24:$B$150,MATCH(1,INDEX(($I$7=ROSTER!AG$24:AG$150)*(COUNTIFS(I$7:I29,ROSTER!$B$24:$B$150)=0),0,1),0),1),"")</f>
        <v/>
      </c>
      <c r="J30" s="44" t="str">
        <f>IFERROR(INDEX(ROSTER!$C$24:$C$150,MATCH($I30,ROSTER!$B$24:$B$150,0),1),"")</f>
        <v/>
      </c>
      <c r="K30" s="44" t="str">
        <f>IFERROR(INDEX(ROSTER!$AK$23:$AK$134,MATCH($I30,ROSTER!$B$23:$B$150,0),1),"")</f>
        <v/>
      </c>
      <c r="L30" s="44" t="str">
        <f>IFERROR(INDEX(ROSTER!$AL$23:$AL$134,MATCH($I30,ROSTER!$B$23:$B$150,0),1),"")</f>
        <v/>
      </c>
      <c r="M30" s="44"/>
    </row>
    <row r="31" spans="1:15" ht="14.4">
      <c r="A31" s="44" t="str">
        <f t="shared" si="2"/>
        <v/>
      </c>
      <c r="B31" s="44" t="str" cm="1">
        <f t="array" ref="B31">IFERROR(INDEX(ROSTER!$B$24:$B$150,MATCH(1,INDEX(($B$25=ROSTER!AG$24:AG$150)*(COUNTIFS(B$7:B30,ROSTER!$B$24:$B$150)=0),0,1),0),1),"")</f>
        <v/>
      </c>
      <c r="C31" s="44" t="str">
        <f>IFERROR(INDEX(ROSTER!$C$24:$C$150,MATCH($B31,ROSTER!$B$24:$B$150,0),1),"")</f>
        <v/>
      </c>
      <c r="D31" s="44" t="str">
        <f>IFERROR(INDEX(ROSTER!$AK$23:$AK$134,MATCH($B31,ROSTER!$B$23:$B$150,0),1),"")</f>
        <v/>
      </c>
      <c r="E31" s="44" t="str">
        <f>IFERROR(INDEX(ROSTER!$AL$23:$AL$134,MATCH($B31,ROSTER!$B$23:$B$150,0),1),"")</f>
        <v/>
      </c>
      <c r="F31" s="44"/>
      <c r="G31" s="29"/>
      <c r="H31" s="44" t="str">
        <f t="shared" si="1"/>
        <v/>
      </c>
      <c r="I31" s="44" t="str" cm="1">
        <f t="array" ref="I31">IFERROR(INDEX(ROSTER!$B$24:$B$150,MATCH(1,INDEX(($I$7=ROSTER!AG$24:AG$150)*(COUNTIFS(I$7:I30,ROSTER!$B$24:$B$150)=0),0,1),0),1),"")</f>
        <v/>
      </c>
      <c r="J31" s="44" t="str">
        <f>IFERROR(INDEX(ROSTER!$C$24:$C$150,MATCH($I31,ROSTER!$B$24:$B$150,0),1),"")</f>
        <v/>
      </c>
      <c r="K31" s="44" t="str">
        <f>IFERROR(INDEX(ROSTER!$AK$23:$AK$134,MATCH($I31,ROSTER!$B$23:$B$150,0),1),"")</f>
        <v/>
      </c>
      <c r="L31" s="44" t="str">
        <f>IFERROR(INDEX(ROSTER!$AL$23:$AL$134,MATCH($I31,ROSTER!$B$23:$B$150,0),1),"")</f>
        <v/>
      </c>
      <c r="M31" s="44"/>
    </row>
    <row r="32" spans="1:15" ht="14.4">
      <c r="A32" s="44" t="str">
        <f t="shared" si="2"/>
        <v/>
      </c>
      <c r="B32" s="44" t="str" cm="1">
        <f t="array" ref="B32">IFERROR(INDEX(ROSTER!$B$24:$B$150,MATCH(1,INDEX(($B$25=ROSTER!AG$24:AG$150)*(COUNTIFS(B$7:B31,ROSTER!$B$24:$B$150)=0),0,1),0),1),"")</f>
        <v/>
      </c>
      <c r="C32" s="44" t="str">
        <f>IFERROR(INDEX(ROSTER!$C$24:$C$150,MATCH($B32,ROSTER!$B$24:$B$150,0),1),"")</f>
        <v/>
      </c>
      <c r="D32" s="44" t="str">
        <f>IFERROR(INDEX(ROSTER!$AK$23:$AK$134,MATCH($B32,ROSTER!$B$23:$B$150,0),1),"")</f>
        <v/>
      </c>
      <c r="E32" s="44" t="str">
        <f>IFERROR(INDEX(ROSTER!$AL$23:$AL$134,MATCH($B32,ROSTER!$B$23:$B$150,0),1),"")</f>
        <v/>
      </c>
      <c r="F32" s="44"/>
      <c r="G32" s="29"/>
      <c r="H32" s="44" t="str">
        <f t="shared" si="1"/>
        <v/>
      </c>
      <c r="I32" s="44" t="str" cm="1">
        <f t="array" ref="I32">IFERROR(INDEX(ROSTER!$B$24:$B$150,MATCH(1,INDEX(($I$7=ROSTER!AG$24:AG$150)*(COUNTIFS(I$7:I31,ROSTER!$B$24:$B$150)=0),0,1),0),1),"")</f>
        <v/>
      </c>
      <c r="J32" s="44" t="str">
        <f>IFERROR(INDEX(ROSTER!$C$24:$C$150,MATCH($I32,ROSTER!$B$24:$B$150,0),1),"")</f>
        <v/>
      </c>
      <c r="K32" s="44" t="str">
        <f>IFERROR(INDEX(ROSTER!$AK$23:$AK$134,MATCH($I32,ROSTER!$B$23:$B$150,0),1),"")</f>
        <v/>
      </c>
      <c r="L32" s="44" t="str">
        <f>IFERROR(INDEX(ROSTER!$AL$23:$AL$134,MATCH($I32,ROSTER!$B$23:$B$150,0),1),"")</f>
        <v/>
      </c>
      <c r="M32" s="44"/>
    </row>
    <row r="33" spans="1:13" ht="14.4">
      <c r="A33" s="44" t="str">
        <f t="shared" si="2"/>
        <v/>
      </c>
      <c r="B33" s="44" t="str" cm="1">
        <f t="array" ref="B33">IFERROR(INDEX(ROSTER!$B$24:$B$150,MATCH(1,INDEX(($B$25=ROSTER!AG$24:AG$150)*(COUNTIFS(B$7:B32,ROSTER!$B$24:$B$150)=0),0,1),0),1),"")</f>
        <v/>
      </c>
      <c r="C33" s="44" t="str">
        <f>IFERROR(INDEX(ROSTER!$C$24:$C$150,MATCH($B33,ROSTER!$B$24:$B$150,0),1),"")</f>
        <v/>
      </c>
      <c r="D33" s="44" t="str">
        <f>IFERROR(INDEX(ROSTER!$AK$23:$AK$134,MATCH($B33,ROSTER!$B$23:$B$150,0),1),"")</f>
        <v/>
      </c>
      <c r="E33" s="44" t="str">
        <f>IFERROR(INDEX(ROSTER!$AL$23:$AL$134,MATCH($B33,ROSTER!$B$23:$B$150,0),1),"")</f>
        <v/>
      </c>
      <c r="F33" s="44"/>
      <c r="G33" s="29"/>
      <c r="H33" s="44" t="str">
        <f t="shared" si="1"/>
        <v/>
      </c>
      <c r="I33" s="44" t="str" cm="1">
        <f t="array" ref="I33">IFERROR(INDEX(ROSTER!$B$24:$B$150,MATCH(1,INDEX(($I$7=ROSTER!AG$24:AG$150)*(COUNTIFS(I$7:I32,ROSTER!$B$24:$B$150)=0),0,1),0),1),"")</f>
        <v/>
      </c>
      <c r="J33" s="44" t="str">
        <f>IFERROR(INDEX(ROSTER!$C$24:$C$150,MATCH($I33,ROSTER!$B$24:$B$150,0),1),"")</f>
        <v/>
      </c>
      <c r="K33" s="44" t="str">
        <f>IFERROR(INDEX(ROSTER!$AK$23:$AK$134,MATCH($I33,ROSTER!$B$23:$B$150,0),1),"")</f>
        <v/>
      </c>
      <c r="L33" s="44" t="str">
        <f>IFERROR(INDEX(ROSTER!$AL$23:$AL$134,MATCH($I33,ROSTER!$B$23:$B$150,0),1),"")</f>
        <v/>
      </c>
      <c r="M33" s="44"/>
    </row>
    <row r="34" spans="1:13" ht="14.4">
      <c r="A34" s="44" t="str">
        <f ca="1">IFERROR(INDEX(ROSTER!$AK$23:$AK$134,MATCH($B34,ROSTER!$B$23:$B$150,0),1),"")</f>
        <v/>
      </c>
      <c r="B34" s="44" t="str">
        <f ca="1">IFERROR(INDEX(ROSTER!$AK$23:$AK$134,MATCH($B34,ROSTER!$B$23:$B$150,0),1),"")</f>
        <v/>
      </c>
      <c r="C34" s="44" t="str">
        <f ca="1">IFERROR(INDEX(ROSTER!$AK$23:$AK$134,MATCH($B34,ROSTER!$B$23:$B$150,0),1),"")</f>
        <v/>
      </c>
      <c r="D34" s="44" t="str">
        <f ca="1">IFERROR(INDEX(ROSTER!$AK$23:$AK$134,MATCH($B34,ROSTER!$B$23:$B$150,0),1),"")</f>
        <v/>
      </c>
      <c r="E34" s="44" t="str">
        <f ca="1">IFERROR(INDEX(ROSTER!$AK$23:$AK$134,MATCH($B34,ROSTER!$B$23:$B$150,0),1),"")</f>
        <v/>
      </c>
      <c r="F34" s="44" t="str">
        <f ca="1">IFERROR(INDEX(ROSTER!$AK$23:$AK$134,MATCH($B34,ROSTER!$B$23:$B$150,0),1),"")</f>
        <v/>
      </c>
      <c r="G34" s="29"/>
      <c r="H34" s="44" t="str">
        <f t="shared" si="1"/>
        <v/>
      </c>
      <c r="I34" s="44" t="str" cm="1">
        <f t="array" ref="I34">IFERROR(INDEX(ROSTER!$B$24:$B$150,MATCH(1,INDEX(($I$7=ROSTER!AG$24:AG$150)*(COUNTIFS(I$7:I33,ROSTER!$B$24:$B$150)=0),0,1),0),1),"")</f>
        <v/>
      </c>
      <c r="J34" s="44" t="str">
        <f>IFERROR(INDEX(ROSTER!$C$24:$C$150,MATCH($I34,ROSTER!$B$24:$B$150,0),1),"")</f>
        <v/>
      </c>
      <c r="K34" s="44" t="str">
        <f>IFERROR(INDEX(ROSTER!$AK$23:$AK$134,MATCH($I34,ROSTER!$B$23:$B$150,0),1),"")</f>
        <v/>
      </c>
      <c r="L34" s="44" t="str">
        <f>IFERROR(INDEX(ROSTER!$AL$23:$AL$134,MATCH($I34,ROSTER!$B$23:$B$150,0),1),"")</f>
        <v/>
      </c>
      <c r="M34" s="44"/>
    </row>
    <row r="35" spans="1:13" ht="14.4">
      <c r="A35" s="44"/>
      <c r="B35" s="44"/>
      <c r="C35" s="44"/>
      <c r="D35" s="44"/>
      <c r="E35" s="44"/>
      <c r="F35" s="44"/>
      <c r="G35" s="29"/>
      <c r="H35" s="44" t="str">
        <f t="shared" si="1"/>
        <v/>
      </c>
      <c r="I35" s="44" t="str" cm="1">
        <f t="array" ref="I35">IFERROR(INDEX(ROSTER!$B$24:$B$150,MATCH(1,INDEX(($I$7=ROSTER!AG$24:AG$150)*(COUNTIFS(I$7:I34,ROSTER!$B$24:$B$150)=0),0,1),0),1),"")</f>
        <v/>
      </c>
      <c r="J35" s="44" t="str">
        <f>IFERROR(INDEX(ROSTER!$C$24:$C$150,MATCH($I35,ROSTER!$B$24:$B$150,0),1),"")</f>
        <v/>
      </c>
      <c r="K35" s="44" t="str">
        <f>IFERROR(INDEX(ROSTER!$AK$23:$AK$134,MATCH($I35,ROSTER!$B$23:$B$150,0),1),"")</f>
        <v/>
      </c>
      <c r="L35" s="44" t="str">
        <f>IFERROR(INDEX(ROSTER!$AL$23:$AL$134,MATCH($I35,ROSTER!$B$23:$B$150,0),1),"")</f>
        <v/>
      </c>
      <c r="M35" s="44"/>
    </row>
    <row r="36" spans="1:13" ht="14.4">
      <c r="A36" s="44"/>
      <c r="B36" s="44"/>
      <c r="C36" s="44"/>
      <c r="D36" s="44"/>
      <c r="E36" s="44"/>
      <c r="F36" s="44"/>
      <c r="G36" s="29"/>
      <c r="H36" s="44" t="str">
        <f t="shared" si="1"/>
        <v/>
      </c>
      <c r="I36" s="44" t="str" cm="1">
        <f t="array" ref="I36">IFERROR(INDEX(ROSTER!$B$24:$B$150,MATCH(1,INDEX(($I$7=ROSTER!AG$24:AG$150)*(COUNTIFS(I$7:I35,ROSTER!$B$24:$B$150)=0),0,1),0),1),"")</f>
        <v/>
      </c>
      <c r="J36" s="44" t="str">
        <f>IFERROR(INDEX(ROSTER!$C$24:$C$150,MATCH($I36,ROSTER!$B$24:$B$150,0),1),"")</f>
        <v/>
      </c>
      <c r="K36" s="44" t="str">
        <f>IFERROR(INDEX(ROSTER!$AK$23:$AK$134,MATCH($I36,ROSTER!$B$23:$B$150,0),1),"")</f>
        <v/>
      </c>
      <c r="L36" s="44" t="str">
        <f>IFERROR(INDEX(ROSTER!$AL$23:$AL$134,MATCH($I36,ROSTER!$B$23:$B$150,0),1),"")</f>
        <v/>
      </c>
      <c r="M36" s="44"/>
    </row>
    <row r="37" spans="1:13" ht="14.4">
      <c r="E37" s="1"/>
      <c r="F37" s="1"/>
      <c r="G37" s="29"/>
      <c r="H37" s="45"/>
      <c r="I37" s="45"/>
      <c r="J37" s="45"/>
      <c r="K37" s="45"/>
      <c r="L37" s="45"/>
      <c r="M37" s="45"/>
    </row>
    <row r="38" spans="1:13" ht="14.4">
      <c r="E38" s="1"/>
      <c r="F38" s="1"/>
      <c r="G38" s="29"/>
      <c r="H38" s="45"/>
      <c r="I38" s="45"/>
      <c r="J38" s="45"/>
      <c r="K38" s="45"/>
      <c r="L38" s="45"/>
      <c r="M38" s="45"/>
    </row>
    <row r="39" spans="1:13" ht="14.4">
      <c r="E39" s="1"/>
      <c r="F39" s="1"/>
      <c r="G39" s="29"/>
    </row>
    <row r="40" spans="1:13" ht="14.4">
      <c r="E40" s="1"/>
      <c r="F40" s="1"/>
    </row>
    <row r="41" spans="1:13" ht="14.4">
      <c r="E41" s="1"/>
      <c r="F41" s="1"/>
    </row>
    <row r="42" spans="1:13" ht="14.4">
      <c r="E42" s="1"/>
      <c r="F42" s="1"/>
    </row>
    <row r="43" spans="1:13" ht="14.4">
      <c r="E43" s="1"/>
      <c r="F43" s="1"/>
    </row>
    <row r="44" spans="1:13" ht="14.4">
      <c r="F44" s="1"/>
    </row>
    <row r="45" spans="1:13" ht="14.4">
      <c r="F45" s="1"/>
    </row>
    <row r="46" spans="1:13" ht="27" customHeight="1">
      <c r="E46" s="1"/>
      <c r="F46" s="1"/>
    </row>
    <row r="47" spans="1:13" ht="14.4">
      <c r="E47" s="1"/>
      <c r="F47" s="1"/>
    </row>
    <row r="48" spans="1:13" ht="14.4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  <c r="G51" s="35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G85" s="35"/>
    </row>
    <row r="86" spans="5:7" ht="14.4">
      <c r="E86" s="1"/>
      <c r="G86" s="35"/>
    </row>
    <row r="87" spans="5:7" ht="14.4">
      <c r="E87" s="1"/>
      <c r="G87" s="35"/>
    </row>
    <row r="88" spans="5:7" ht="14.4">
      <c r="E88" s="1"/>
      <c r="G88" s="36"/>
    </row>
    <row r="89" spans="5:7" ht="14.4">
      <c r="E89" s="1"/>
      <c r="G89" s="36"/>
    </row>
    <row r="90" spans="5:7" ht="14.4">
      <c r="E90" s="1"/>
      <c r="G90" s="36"/>
    </row>
    <row r="91" spans="5:7" ht="14.4">
      <c r="E91" s="1"/>
      <c r="G91" s="36"/>
    </row>
    <row r="92" spans="5:7" ht="14.4">
      <c r="E92" s="1"/>
      <c r="G92" s="36"/>
    </row>
    <row r="93" spans="5:7" ht="23.25" customHeight="1">
      <c r="E93" s="1"/>
    </row>
  </sheetData>
  <protectedRanges>
    <protectedRange sqref="F7 M7" name="Range1_2_2"/>
    <protectedRange sqref="B7" name="Range1_2_2_1"/>
    <protectedRange sqref="B25 I7" name="Range1_2_1_1"/>
  </protectedRanges>
  <mergeCells count="7">
    <mergeCell ref="B25:C25"/>
    <mergeCell ref="A1:E1"/>
    <mergeCell ref="F1:H1"/>
    <mergeCell ref="A2:M2"/>
    <mergeCell ref="E3:F3"/>
    <mergeCell ref="B7:C7"/>
    <mergeCell ref="I7:J7"/>
  </mergeCells>
  <conditionalFormatting sqref="A8:F24">
    <cfRule type="expression" dxfId="8" priority="4">
      <formula>MOD(ROW(A8),2)=0</formula>
    </cfRule>
  </conditionalFormatting>
  <conditionalFormatting sqref="A26:F36">
    <cfRule type="expression" dxfId="7" priority="2">
      <formula>MOD(ROW(A26),2)=0</formula>
    </cfRule>
  </conditionalFormatting>
  <conditionalFormatting sqref="H8:M8 H9:L36">
    <cfRule type="expression" dxfId="6" priority="8">
      <formula>MOD(ROW(H8),2)=0</formula>
    </cfRule>
  </conditionalFormatting>
  <conditionalFormatting sqref="M9:M19">
    <cfRule type="expression" dxfId="5" priority="1">
      <formula>MOD(ROW(M9),2)=0</formula>
    </cfRule>
  </conditionalFormatting>
  <conditionalFormatting sqref="M21:M36">
    <cfRule type="expression" dxfId="4" priority="9">
      <formula>MOD(ROW(M21),2)=0</formula>
    </cfRule>
  </conditionalFormatting>
  <pageMargins left="0.7" right="0.7" top="0.75" bottom="0.75" header="0.3" footer="0.3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FFF00"/>
  </sheetPr>
  <dimension ref="A1:O93"/>
  <sheetViews>
    <sheetView zoomScaleNormal="100" workbookViewId="0">
      <selection sqref="A1:E1"/>
    </sheetView>
  </sheetViews>
  <sheetFormatPr defaultColWidth="9" defaultRowHeight="23.25" customHeight="1"/>
  <cols>
    <col min="1" max="1" width="5.33203125" style="1" customWidth="1"/>
    <col min="2" max="2" width="21.5546875" style="1" customWidth="1"/>
    <col min="3" max="3" width="24.33203125" style="1" customWidth="1"/>
    <col min="4" max="4" width="13.44140625" style="1" customWidth="1"/>
    <col min="5" max="5" width="19.109375" style="2" customWidth="1"/>
    <col min="6" max="6" width="19.6640625" style="2" customWidth="1"/>
    <col min="7" max="7" width="1" style="1" customWidth="1"/>
    <col min="8" max="8" width="4.44140625" style="1" customWidth="1"/>
    <col min="9" max="9" width="22.33203125" style="1" customWidth="1"/>
    <col min="10" max="10" width="23.6640625" style="1" customWidth="1"/>
    <col min="11" max="11" width="15.5546875" style="1" customWidth="1"/>
    <col min="12" max="12" width="17" style="1" customWidth="1"/>
    <col min="13" max="13" width="22.33203125" style="1" customWidth="1"/>
    <col min="14" max="14" width="5.5546875" style="1" customWidth="1"/>
    <col min="15" max="15" width="19.6640625" style="1" customWidth="1"/>
    <col min="16" max="16384" width="9" style="1"/>
  </cols>
  <sheetData>
    <row r="1" spans="1:15" ht="66" customHeight="1">
      <c r="A1" s="662" t="s">
        <v>6</v>
      </c>
      <c r="B1" s="663"/>
      <c r="C1" s="663"/>
      <c r="D1" s="663"/>
      <c r="E1" s="663"/>
      <c r="F1" s="664" t="s">
        <v>252</v>
      </c>
      <c r="G1" s="664"/>
      <c r="H1" s="664"/>
      <c r="K1" s="3"/>
      <c r="L1" s="3" t="s">
        <v>253</v>
      </c>
    </row>
    <row r="2" spans="1:15" ht="23.25" customHeight="1">
      <c r="A2" s="665" t="s">
        <v>254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5" ht="23.25" customHeight="1">
      <c r="A3" s="37" t="s">
        <v>255</v>
      </c>
      <c r="B3" s="38" t="e">
        <f>LEFT(VLOOKUP("A*",ROSTER!AG24:AG70,1,0),4)</f>
        <v>#N/A</v>
      </c>
      <c r="C3" s="7"/>
      <c r="D3" s="8"/>
      <c r="E3" s="666">
        <f>ROSTER!AG24</f>
        <v>46172</v>
      </c>
      <c r="F3" s="666"/>
      <c r="G3" s="9"/>
      <c r="I3" s="39"/>
      <c r="J3" s="40"/>
      <c r="K3" s="41"/>
      <c r="L3" s="42"/>
    </row>
    <row r="4" spans="1:15" ht="15.6">
      <c r="A4" s="11"/>
      <c r="B4" s="12" t="s">
        <v>257</v>
      </c>
      <c r="C4" s="13" t="str">
        <f>INDEX(ROSTER!$B$25:$B$150,MATCH("*FM*",ROSTER!AG$25:AG$227,0),1)</f>
        <v>Hà Quang Vinh</v>
      </c>
      <c r="D4" s="14" t="s">
        <v>258</v>
      </c>
      <c r="E4" s="15" t="str">
        <f>INDEX(ROSTER!$AL$25:$AL$211,MATCH(C4,ROSTER!$B$25:$B$150,0),1)</f>
        <v>0904298289</v>
      </c>
      <c r="F4" s="21"/>
      <c r="G4" s="16"/>
      <c r="H4" s="17"/>
      <c r="I4" s="18" t="s">
        <v>260</v>
      </c>
      <c r="J4" s="19" t="str">
        <f>INDEX(ROSTER!$B$25:$B$150,MATCH("*TE*",ROSTER!AG$25:AG$227,0),1)</f>
        <v>Huỳnh Tố Như</v>
      </c>
      <c r="K4" s="20" t="s">
        <v>258</v>
      </c>
      <c r="L4" s="34" t="str">
        <f>INDEX(ROSTER!$AL$25:$AL$211,MATCH(J4,ROSTER!$B$25:$B$150,0),1)</f>
        <v>0702785789</v>
      </c>
    </row>
    <row r="5" spans="1:15" ht="15.6">
      <c r="A5" s="11"/>
      <c r="B5" s="18" t="s">
        <v>262</v>
      </c>
      <c r="C5" s="13" t="str">
        <f>INDEX(ROSTER!$B$25:$B$150,MATCH("*QC*",ROSTER!AG$25:AG$227,0),1)</f>
        <v>Trần Phương</v>
      </c>
      <c r="D5" s="20" t="s">
        <v>258</v>
      </c>
      <c r="E5" s="15">
        <f>INDEX(ROSTER!$AL$25:$AL$211,MATCH(C5,ROSTER!$B$25:$B$150,0),1)</f>
        <v>84986222241</v>
      </c>
      <c r="F5" s="21"/>
      <c r="G5" s="16"/>
      <c r="H5" s="17"/>
      <c r="I5" s="18" t="s">
        <v>263</v>
      </c>
      <c r="J5" s="19" t="e">
        <f>INDEX(ROSTER!$B$25:$B$150,MATCH("*PPC1*",ROSTER!AG$25:AG$227,0),1)</f>
        <v>#N/A</v>
      </c>
      <c r="K5" s="20" t="s">
        <v>258</v>
      </c>
      <c r="L5" s="34" t="e">
        <f>INDEX(ROSTER!$AL$25:$AL$211,MATCH(J5,ROSTER!$B$25:$B$150,0),1)</f>
        <v>#N/A</v>
      </c>
    </row>
    <row r="6" spans="1:15" ht="14.4">
      <c r="A6" s="23" t="s">
        <v>264</v>
      </c>
      <c r="B6" s="24" t="s">
        <v>265</v>
      </c>
      <c r="C6" s="24" t="s">
        <v>266</v>
      </c>
      <c r="D6" s="23" t="s">
        <v>267</v>
      </c>
      <c r="E6" s="23" t="s">
        <v>268</v>
      </c>
      <c r="F6" s="23" t="s">
        <v>269</v>
      </c>
      <c r="G6" s="25"/>
      <c r="H6" s="23" t="s">
        <v>264</v>
      </c>
      <c r="I6" s="23" t="s">
        <v>265</v>
      </c>
      <c r="J6" s="23" t="s">
        <v>266</v>
      </c>
      <c r="K6" s="23" t="s">
        <v>267</v>
      </c>
      <c r="L6" s="23" t="s">
        <v>268</v>
      </c>
      <c r="M6" s="23" t="s">
        <v>269</v>
      </c>
    </row>
    <row r="7" spans="1:15" ht="15.6">
      <c r="A7" s="26"/>
      <c r="B7" s="660" t="e">
        <f>$B$3&amp;"-ALL"</f>
        <v>#N/A</v>
      </c>
      <c r="C7" s="661"/>
      <c r="D7" s="27"/>
      <c r="E7" s="27"/>
      <c r="F7" s="28"/>
      <c r="G7" s="29"/>
      <c r="H7" s="26"/>
      <c r="I7" s="660" t="e">
        <f>$B$3&amp;"-AVI+ENG"</f>
        <v>#N/A</v>
      </c>
      <c r="J7" s="661"/>
      <c r="K7" s="30"/>
      <c r="L7" s="30"/>
      <c r="M7" s="28"/>
      <c r="O7" s="43" t="s">
        <v>261</v>
      </c>
    </row>
    <row r="8" spans="1:15" ht="14.4">
      <c r="A8" s="44" t="str">
        <f>IF(B8="","",ROW(A1))</f>
        <v/>
      </c>
      <c r="B8" s="44" t="str" cm="1">
        <f t="array" ref="B8">IFERROR(INDEX(ROSTER!$B$24:$B$150,MATCH(1,INDEX(($B$7=ROSTER!AG$24:AG$150)*(COUNTIFS(B$7:B7,ROSTER!$B$24:$B$150)=0),0,1),0),1),"")</f>
        <v/>
      </c>
      <c r="C8" s="44" t="str">
        <f>IFERROR(INDEX(ROSTER!$C$24:$C$150,MATCH($B8,ROSTER!$B$24:$B$150,0),1),"")</f>
        <v/>
      </c>
      <c r="D8" s="44" t="str">
        <f>IFERROR(INDEX(ROSTER!$AK$23:$AK$134,MATCH($B8,ROSTER!$B$23:$B$150,0),1),"")</f>
        <v/>
      </c>
      <c r="E8" s="44" t="str">
        <f>IFERROR(INDEX(ROSTER!$AL$23:$AL$134,MATCH($B8,ROSTER!$B$23:$B$150,0),1),"")</f>
        <v/>
      </c>
      <c r="G8" s="29"/>
      <c r="H8" s="44" t="str">
        <f>IF(I8="","",ROW(A1))</f>
        <v/>
      </c>
      <c r="I8" s="44" t="str" cm="1">
        <f t="array" ref="I8">IFERROR(INDEX(ROSTER!$B$24:$B$150,MATCH(1,INDEX(($I$7=ROSTER!AG$24:AG$150)*(COUNTIFS(I$7:I7,ROSTER!$B$24:$B$150)=0),0,1),0),1),"")</f>
        <v/>
      </c>
      <c r="J8" s="44" t="str">
        <f>IFERROR(INDEX(ROSTER!$C$24:$C$150,MATCH($I8,ROSTER!$B$24:$B$150,0),1),"")</f>
        <v/>
      </c>
      <c r="K8" s="44" t="str">
        <f>IFERROR(INDEX(ROSTER!$AK$23:$AK$134,MATCH($I8,ROSTER!$B$23:$B$150,0),1),"")</f>
        <v/>
      </c>
      <c r="L8" s="44" t="str">
        <f>IFERROR(INDEX(ROSTER!$AL$23:$AL$134,MATCH($I8,ROSTER!$B$23:$B$150,0),1),"")</f>
        <v/>
      </c>
      <c r="M8" s="44" t="s">
        <v>308</v>
      </c>
      <c r="O8" s="31" t="s">
        <v>270</v>
      </c>
    </row>
    <row r="9" spans="1:15" ht="14.85" customHeight="1">
      <c r="A9" s="44" t="str">
        <f t="shared" ref="A9:A10" si="0">IF(B9="","",ROW(A2))</f>
        <v/>
      </c>
      <c r="B9" s="44" t="str" cm="1">
        <f t="array" ref="B9">IFERROR(INDEX(ROSTER!$B$24:$B$150,MATCH(1,INDEX(($B$7=ROSTER!AG$24:AG$150)*(COUNTIFS(B$7:B8,ROSTER!$B$24:$B$150)=0),0,1),0),1),"")</f>
        <v/>
      </c>
      <c r="C9" s="44" t="str">
        <f>IFERROR(INDEX(ROSTER!$C$24:$C$150,MATCH($B9,ROSTER!$B$24:$B$150,0),1),"")</f>
        <v/>
      </c>
      <c r="D9" s="44" t="str">
        <f>IFERROR(INDEX(ROSTER!$AK$23:$AK$134,MATCH($B9,ROSTER!$B$23:$B$150,0),1),"")</f>
        <v/>
      </c>
      <c r="E9" s="44" t="str">
        <f>IFERROR(INDEX(ROSTER!$AL$23:$AL$134,MATCH($B9,ROSTER!$B$23:$B$150,0),1),"")</f>
        <v/>
      </c>
      <c r="F9" s="44" t="s">
        <v>270</v>
      </c>
      <c r="G9" s="29"/>
      <c r="H9" s="44" t="str">
        <f t="shared" ref="H9:H11" si="1">IF(I9="","",ROW(A2))</f>
        <v/>
      </c>
      <c r="I9" s="44" t="str" cm="1">
        <f t="array" ref="I9">IFERROR(INDEX(ROSTER!$B$24:$B$150,MATCH(1,INDEX(($I$7=ROSTER!AG$24:AG$150)*(COUNTIFS(I$7:I8,ROSTER!$B$24:$B$150)=0),0,1),0),1),"")</f>
        <v/>
      </c>
      <c r="J9" s="44" t="str">
        <f>IFERROR(INDEX(ROSTER!$C$24:$C$150,MATCH($I9,ROSTER!$B$24:$B$150,0),1),"")</f>
        <v/>
      </c>
      <c r="K9" s="44" t="str">
        <f>IFERROR(INDEX(ROSTER!$AK$23:$AK$134,MATCH($I9,ROSTER!$B$23:$B$150,0),1),"")</f>
        <v/>
      </c>
      <c r="L9" s="44" t="str">
        <f>IFERROR(INDEX(ROSTER!$AL$23:$AL$134,MATCH($I9,ROSTER!$B$23:$B$150,0),1),"")</f>
        <v/>
      </c>
      <c r="M9" s="44"/>
      <c r="O9" s="31" t="s">
        <v>271</v>
      </c>
    </row>
    <row r="10" spans="1:15" ht="14.85" customHeight="1">
      <c r="A10" s="44" t="str">
        <f t="shared" si="0"/>
        <v/>
      </c>
      <c r="B10" s="44" t="str" cm="1">
        <f t="array" ref="B10">IFERROR(INDEX(ROSTER!$B$24:$B$150,MATCH(1,INDEX(($B$7=ROSTER!AG$24:AG$150)*(COUNTIFS(B$7:B9,ROSTER!$B$24:$B$150)=0),0,1),0),1),"")</f>
        <v/>
      </c>
      <c r="C10" s="44" t="str">
        <f>IFERROR(INDEX(ROSTER!$C$24:$C$150,MATCH($B10,ROSTER!$B$24:$B$150,0),1),"")</f>
        <v/>
      </c>
      <c r="D10" s="44" t="str">
        <f>IFERROR(INDEX(ROSTER!$AK$23:$AK$134,MATCH($B10,ROSTER!$B$23:$B$150,0),1),"")</f>
        <v/>
      </c>
      <c r="E10" s="44" t="str">
        <f>IFERROR(INDEX(ROSTER!$AL$23:$AL$134,MATCH($B10,ROSTER!$B$23:$B$150,0),1),"")</f>
        <v/>
      </c>
      <c r="F10" s="44"/>
      <c r="G10" s="29"/>
      <c r="H10" s="44" t="str">
        <f t="shared" si="1"/>
        <v/>
      </c>
      <c r="I10" s="44" t="str" cm="1">
        <f t="array" ref="I10">IFERROR(INDEX(ROSTER!$B$24:$B$150,MATCH(1,INDEX(($I$7=ROSTER!AG$24:AG$150)*(COUNTIFS(I$7:I9,ROSTER!$B$24:$B$150)=0),0,1),0),1),"")</f>
        <v/>
      </c>
      <c r="J10" s="44" t="str">
        <f>IFERROR(INDEX(ROSTER!$C$24:$C$150,MATCH($I10,ROSTER!$B$24:$B$150,0),1),"")</f>
        <v/>
      </c>
      <c r="K10" s="44" t="str">
        <f>IFERROR(INDEX(ROSTER!$AK$23:$AK$134,MATCH($I10,ROSTER!$B$23:$B$150,0),1),"")</f>
        <v/>
      </c>
      <c r="L10" s="44" t="str">
        <f>IFERROR(INDEX(ROSTER!$AL$23:$AL$134,MATCH($I10,ROSTER!$B$23:$B$150,0),1),"")</f>
        <v/>
      </c>
      <c r="M10" s="44" t="s">
        <v>290</v>
      </c>
      <c r="O10" s="31" t="s">
        <v>272</v>
      </c>
    </row>
    <row r="11" spans="1:15" ht="14.85" customHeight="1">
      <c r="A11" s="44" t="str">
        <f t="shared" ref="A11:A24" si="2">IF(B11="","",ROW(A4))</f>
        <v/>
      </c>
      <c r="B11" s="44" t="str" cm="1">
        <f t="array" ref="B11">IFERROR(INDEX(ROSTER!$B$24:$B$150,MATCH(1,INDEX(($B$7=ROSTER!AG$24:AG$150)*(COUNTIFS(B$7:B10,ROSTER!$B$24:$B$150)=0),0,1),0),1),"")</f>
        <v/>
      </c>
      <c r="C11" s="44" t="str">
        <f>IFERROR(INDEX(ROSTER!$C$24:$C$150,MATCH($B11,ROSTER!$B$24:$B$150,0),1),"")</f>
        <v/>
      </c>
      <c r="D11" s="44" t="str">
        <f>IFERROR(INDEX(ROSTER!$AK$23:$AK$134,MATCH($B11,ROSTER!$B$23:$B$150,0),1),"")</f>
        <v/>
      </c>
      <c r="E11" s="44" t="str">
        <f>IFERROR(INDEX(ROSTER!$AL$23:$AL$134,MATCH($B11,ROSTER!$B$23:$B$150,0),1),"")</f>
        <v/>
      </c>
      <c r="F11" s="44" t="s">
        <v>290</v>
      </c>
      <c r="G11" s="29"/>
      <c r="H11" s="44" t="str">
        <f t="shared" si="1"/>
        <v/>
      </c>
      <c r="I11" s="44" t="str" cm="1">
        <f t="array" ref="I11">IFERROR(INDEX(ROSTER!$B$24:$B$150,MATCH(1,INDEX(($I$7=ROSTER!AG$24:AG$150)*(COUNTIFS(I$7:I10,ROSTER!$B$24:$B$150)=0),0,1),0),1),"")</f>
        <v/>
      </c>
      <c r="J11" s="44" t="str">
        <f>IFERROR(INDEX(ROSTER!$C$24:$C$150,MATCH($I11,ROSTER!$B$24:$B$150,0),1),"")</f>
        <v/>
      </c>
      <c r="K11" s="44" t="str">
        <f>IFERROR(INDEX(ROSTER!$AK$23:$AK$134,MATCH($I11,ROSTER!$B$23:$B$150,0),1),"")</f>
        <v/>
      </c>
      <c r="L11" s="44" t="str">
        <f>IFERROR(INDEX(ROSTER!$AL$23:$AL$134,MATCH($I11,ROSTER!$B$23:$B$150,0),1),"")</f>
        <v/>
      </c>
      <c r="M11" s="44" t="s">
        <v>290</v>
      </c>
      <c r="O11" s="31"/>
    </row>
    <row r="12" spans="1:15" ht="14.85" customHeight="1">
      <c r="A12" s="44" t="str">
        <f t="shared" si="2"/>
        <v/>
      </c>
      <c r="B12" s="44" t="str" cm="1">
        <f t="array" ref="B12">IFERROR(INDEX(ROSTER!$B$24:$B$150,MATCH(1,INDEX(($B$7=ROSTER!AG$24:AG$150)*(COUNTIFS(B$7:B11,ROSTER!$B$24:$B$150)=0),0,1),0),1),"")</f>
        <v/>
      </c>
      <c r="C12" s="44" t="str">
        <f>IFERROR(INDEX(ROSTER!$C$24:$C$150,MATCH($B12,ROSTER!$B$24:$B$150,0),1),"")</f>
        <v/>
      </c>
      <c r="D12" s="44" t="str">
        <f>IFERROR(INDEX(ROSTER!$AK$23:$AK$134,MATCH($B12,ROSTER!$B$23:$B$150,0),1),"")</f>
        <v/>
      </c>
      <c r="E12" s="44" t="str">
        <f>IFERROR(INDEX(ROSTER!$AL$23:$AL$134,MATCH($B12,ROSTER!$B$23:$B$150,0),1),"")</f>
        <v/>
      </c>
      <c r="F12" s="44" t="s">
        <v>290</v>
      </c>
      <c r="G12" s="29"/>
      <c r="H12" s="44" t="str">
        <f t="shared" ref="H12:H19" si="3">IF(I12="","",ROW(A5))</f>
        <v/>
      </c>
      <c r="I12" s="44" t="str" cm="1">
        <f t="array" ref="I12">IFERROR(INDEX(ROSTER!$B$24:$B$150,MATCH(1,INDEX(($I$7=ROSTER!AG$24:AG$150)*(COUNTIFS(I$7:I11,ROSTER!$B$24:$B$150)=0),0,1),0),1),"")</f>
        <v/>
      </c>
      <c r="J12" s="44" t="str">
        <f>IFERROR(INDEX(ROSTER!$C$24:$C$150,MATCH($I12,ROSTER!$B$24:$B$150,0),1),"")</f>
        <v/>
      </c>
      <c r="K12" s="44" t="str">
        <f>IFERROR(INDEX(ROSTER!$AK$23:$AK$134,MATCH($I12,ROSTER!$B$23:$B$150,0),1),"")</f>
        <v/>
      </c>
      <c r="L12" s="44" t="str">
        <f>IFERROR(INDEX(ROSTER!$AL$23:$AL$134,MATCH($I12,ROSTER!$B$23:$B$150,0),1),"")</f>
        <v/>
      </c>
      <c r="M12" s="44" t="s">
        <v>274</v>
      </c>
      <c r="O12" s="31"/>
    </row>
    <row r="13" spans="1:15" ht="14.85" customHeight="1">
      <c r="A13" s="44" t="str">
        <f t="shared" si="2"/>
        <v/>
      </c>
      <c r="B13" s="44" t="str" cm="1">
        <f t="array" ref="B13">IFERROR(INDEX(ROSTER!$B$24:$B$150,MATCH(1,INDEX(($B$7=ROSTER!AG$24:AG$150)*(COUNTIFS(B$7:B12,ROSTER!$B$24:$B$150)=0),0,1),0),1),"")</f>
        <v/>
      </c>
      <c r="C13" s="44" t="str">
        <f>IFERROR(INDEX(ROSTER!$C$24:$C$150,MATCH($B13,ROSTER!$B$24:$B$150,0),1),"")</f>
        <v/>
      </c>
      <c r="D13" s="44" t="str">
        <f>IFERROR(INDEX(ROSTER!$AK$23:$AK$134,MATCH($B13,ROSTER!$B$23:$B$150,0),1),"")</f>
        <v/>
      </c>
      <c r="E13" s="44" t="str">
        <f>IFERROR(INDEX(ROSTER!$AL$23:$AL$134,MATCH($B13,ROSTER!$B$23:$B$150,0),1),"")</f>
        <v/>
      </c>
      <c r="F13" s="44" t="s">
        <v>274</v>
      </c>
      <c r="G13" s="29"/>
      <c r="H13" s="44" t="str">
        <f t="shared" si="3"/>
        <v/>
      </c>
      <c r="I13" s="44" t="str" cm="1">
        <f t="array" ref="I13">IFERROR(INDEX(ROSTER!$B$24:$B$150,MATCH(1,INDEX(($I$7=ROSTER!AG$24:AG$150)*(COUNTIFS(I$7:I12,ROSTER!$B$24:$B$150)=0),0,1),0),1),"")</f>
        <v/>
      </c>
      <c r="J13" s="44" t="str">
        <f>IFERROR(INDEX(ROSTER!$C$24:$C$150,MATCH($I13,ROSTER!$B$24:$B$150,0),1),"")</f>
        <v/>
      </c>
      <c r="K13" s="44" t="str">
        <f>IFERROR(INDEX(ROSTER!$AK$23:$AK$134,MATCH($I13,ROSTER!$B$23:$B$150,0),1),"")</f>
        <v/>
      </c>
      <c r="L13" s="44" t="str">
        <f>IFERROR(INDEX(ROSTER!$AL$23:$AL$134,MATCH($I13,ROSTER!$B$23:$B$150,0),1),"")</f>
        <v/>
      </c>
      <c r="M13" s="44"/>
      <c r="O13" s="31"/>
    </row>
    <row r="14" spans="1:15" ht="14.85" customHeight="1">
      <c r="A14" s="44" t="str">
        <f t="shared" si="2"/>
        <v/>
      </c>
      <c r="B14" s="44" t="str" cm="1">
        <f t="array" ref="B14">IFERROR(INDEX(ROSTER!$B$24:$B$150,MATCH(1,INDEX(($B$7=ROSTER!AG$24:AG$150)*(COUNTIFS(B$7:B13,ROSTER!$B$24:$B$150)=0),0,1),0),1),"")</f>
        <v/>
      </c>
      <c r="C14" s="44" t="str">
        <f>IFERROR(INDEX(ROSTER!$C$24:$C$150,MATCH($B14,ROSTER!$B$24:$B$150,0),1),"")</f>
        <v/>
      </c>
      <c r="D14" s="44" t="str">
        <f>IFERROR(INDEX(ROSTER!$AK$23:$AK$134,MATCH($B14,ROSTER!$B$23:$B$150,0),1),"")</f>
        <v/>
      </c>
      <c r="E14" s="44" t="str">
        <f>IFERROR(INDEX(ROSTER!$AL$23:$AL$134,MATCH($B14,ROSTER!$B$23:$B$150,0),1),"")</f>
        <v/>
      </c>
      <c r="F14" s="44"/>
      <c r="G14" s="29"/>
      <c r="H14" s="44" t="str">
        <f t="shared" si="3"/>
        <v/>
      </c>
      <c r="I14" s="44" t="str" cm="1">
        <f t="array" ref="I14">IFERROR(INDEX(ROSTER!$B$24:$B$150,MATCH(1,INDEX(($I$7=ROSTER!AG$24:AG$150)*(COUNTIFS(I$7:I13,ROSTER!$B$24:$B$150)=0),0,1),0),1),"")</f>
        <v/>
      </c>
      <c r="J14" s="44" t="str">
        <f>IFERROR(INDEX(ROSTER!$C$24:$C$150,MATCH($I14,ROSTER!$B$24:$B$150,0),1),"")</f>
        <v/>
      </c>
      <c r="K14" s="44" t="str">
        <f>IFERROR(INDEX(ROSTER!$AK$23:$AK$134,MATCH($I14,ROSTER!$B$23:$B$150,0),1),"")</f>
        <v/>
      </c>
      <c r="L14" s="44" t="str">
        <f>IFERROR(INDEX(ROSTER!$AL$23:$AL$134,MATCH($I14,ROSTER!$B$23:$B$150,0),1),"")</f>
        <v/>
      </c>
      <c r="M14" s="44"/>
      <c r="O14" s="31"/>
    </row>
    <row r="15" spans="1:15" ht="14.85" customHeight="1">
      <c r="A15" s="44" t="str">
        <f t="shared" si="2"/>
        <v/>
      </c>
      <c r="B15" s="44" t="str" cm="1">
        <f t="array" ref="B15">IFERROR(INDEX(ROSTER!$B$24:$B$150,MATCH(1,INDEX(($B$7=ROSTER!AG$24:AG$150)*(COUNTIFS(B$7:B14,ROSTER!$B$24:$B$150)=0),0,1),0),1),"")</f>
        <v/>
      </c>
      <c r="C15" s="44" t="str">
        <f>IFERROR(INDEX(ROSTER!$C$24:$C$150,MATCH($B15,ROSTER!$B$24:$B$150,0),1),"")</f>
        <v/>
      </c>
      <c r="D15" s="44" t="str">
        <f>IFERROR(INDEX(ROSTER!$AK$23:$AK$134,MATCH($B15,ROSTER!$B$23:$B$150,0),1),"")</f>
        <v/>
      </c>
      <c r="E15" s="44" t="str">
        <f>IFERROR(INDEX(ROSTER!$AL$23:$AL$134,MATCH($B15,ROSTER!$B$23:$B$150,0),1),"")</f>
        <v/>
      </c>
      <c r="F15" s="44"/>
      <c r="G15" s="29"/>
      <c r="H15" s="44" t="str">
        <f t="shared" si="3"/>
        <v/>
      </c>
      <c r="I15" s="44" t="str" cm="1">
        <f t="array" ref="I15">IFERROR(INDEX(ROSTER!$B$24:$B$150,MATCH(1,INDEX(($I$7=ROSTER!AG$24:AG$150)*(COUNTIFS(I$7:I14,ROSTER!$B$24:$B$150)=0),0,1),0),1),"")</f>
        <v/>
      </c>
      <c r="J15" s="44" t="str">
        <f>IFERROR(INDEX(ROSTER!$C$24:$C$150,MATCH($I15,ROSTER!$B$24:$B$150,0),1),"")</f>
        <v/>
      </c>
      <c r="K15" s="44" t="str">
        <f>IFERROR(INDEX(ROSTER!$AK$23:$AK$134,MATCH($I15,ROSTER!$B$23:$B$150,0),1),"")</f>
        <v/>
      </c>
      <c r="L15" s="44" t="str">
        <f>IFERROR(INDEX(ROSTER!$AL$23:$AL$134,MATCH($I15,ROSTER!$B$23:$B$150,0),1),"")</f>
        <v/>
      </c>
      <c r="M15" s="44"/>
      <c r="O15" s="31" t="s">
        <v>273</v>
      </c>
    </row>
    <row r="16" spans="1:15" ht="14.85" customHeight="1">
      <c r="A16" s="44" t="str">
        <f t="shared" si="2"/>
        <v/>
      </c>
      <c r="B16" s="44" t="str" cm="1">
        <f t="array" ref="B16">IFERROR(INDEX(ROSTER!$B$24:$B$150,MATCH(1,INDEX(($B$7=ROSTER!AG$24:AG$150)*(COUNTIFS(B$7:B15,ROSTER!$B$24:$B$150)=0),0,1),0),1),"")</f>
        <v/>
      </c>
      <c r="C16" s="44" t="str">
        <f>IFERROR(INDEX(ROSTER!$C$24:$C$150,MATCH($B16,ROSTER!$B$24:$B$150,0),1),"")</f>
        <v/>
      </c>
      <c r="D16" s="44" t="str">
        <f>IFERROR(INDEX(ROSTER!$AK$23:$AK$134,MATCH($B16,ROSTER!$B$23:$B$150,0),1),"")</f>
        <v/>
      </c>
      <c r="E16" s="44" t="str">
        <f>IFERROR(INDEX(ROSTER!$AL$23:$AL$134,MATCH($B16,ROSTER!$B$23:$B$150,0),1),"")</f>
        <v/>
      </c>
      <c r="F16" s="44"/>
      <c r="G16" s="29"/>
      <c r="H16" s="44" t="str">
        <f t="shared" si="3"/>
        <v/>
      </c>
      <c r="I16" s="44" t="str" cm="1">
        <f t="array" ref="I16">IFERROR(INDEX(ROSTER!$B$24:$B$150,MATCH(1,INDEX(($I$7=ROSTER!AG$24:AG$150)*(COUNTIFS(I$7:I15,ROSTER!$B$24:$B$150)=0),0,1),0),1),"")</f>
        <v/>
      </c>
      <c r="J16" s="44" t="str">
        <f>IFERROR(INDEX(ROSTER!$C$24:$C$150,MATCH($I16,ROSTER!$B$24:$B$150,0),1),"")</f>
        <v/>
      </c>
      <c r="K16" s="44" t="str">
        <f>IFERROR(INDEX(ROSTER!$AK$23:$AK$134,MATCH($I16,ROSTER!$B$23:$B$150,0),1),"")</f>
        <v/>
      </c>
      <c r="L16" s="44" t="str">
        <f>IFERROR(INDEX(ROSTER!$AL$23:$AL$134,MATCH($I16,ROSTER!$B$23:$B$150,0),1),"")</f>
        <v/>
      </c>
      <c r="M16" s="44"/>
      <c r="O16" s="31"/>
    </row>
    <row r="17" spans="1:15" ht="14.85" customHeight="1">
      <c r="A17" s="44" t="str">
        <f t="shared" si="2"/>
        <v/>
      </c>
      <c r="B17" s="44" t="str" cm="1">
        <f t="array" ref="B17">IFERROR(INDEX(ROSTER!$B$24:$B$150,MATCH(1,INDEX(($B$7=ROSTER!AG$24:AG$150)*(COUNTIFS(B$7:B16,ROSTER!$B$24:$B$150)=0),0,1),0),1),"")</f>
        <v/>
      </c>
      <c r="C17" s="44" t="str">
        <f>IFERROR(INDEX(ROSTER!$C$24:$C$150,MATCH($B17,ROSTER!$B$24:$B$150,0),1),"")</f>
        <v/>
      </c>
      <c r="D17" s="44" t="str">
        <f>IFERROR(INDEX(ROSTER!$AK$23:$AK$134,MATCH($B17,ROSTER!$B$23:$B$150,0),1),"")</f>
        <v/>
      </c>
      <c r="E17" s="44" t="str">
        <f>IFERROR(INDEX(ROSTER!$AL$23:$AL$134,MATCH($B17,ROSTER!$B$23:$B$150,0),1),"")</f>
        <v/>
      </c>
      <c r="F17" s="44"/>
      <c r="G17" s="29"/>
      <c r="H17" s="44" t="str">
        <f t="shared" si="3"/>
        <v/>
      </c>
      <c r="I17" s="44" t="str" cm="1">
        <f t="array" ref="I17">IFERROR(INDEX(ROSTER!$B$24:$B$150,MATCH(1,INDEX(($I$7=ROSTER!AG$24:AG$150)*(COUNTIFS(I$7:I16,ROSTER!$B$24:$B$150)=0),0,1),0),1),"")</f>
        <v/>
      </c>
      <c r="J17" s="44" t="str">
        <f>IFERROR(INDEX(ROSTER!$C$24:$C$150,MATCH($I17,ROSTER!$B$24:$B$150,0),1),"")</f>
        <v/>
      </c>
      <c r="K17" s="44" t="str">
        <f>IFERROR(INDEX(ROSTER!$AK$23:$AK$134,MATCH($I17,ROSTER!$B$23:$B$150,0),1),"")</f>
        <v/>
      </c>
      <c r="L17" s="44" t="str">
        <f>IFERROR(INDEX(ROSTER!$AL$23:$AL$134,MATCH($I17,ROSTER!$B$23:$B$150,0),1),"")</f>
        <v/>
      </c>
      <c r="M17" s="44"/>
      <c r="O17" s="31"/>
    </row>
    <row r="18" spans="1:15" ht="14.85" customHeight="1">
      <c r="A18" s="44" t="str">
        <f t="shared" si="2"/>
        <v/>
      </c>
      <c r="B18" s="44" t="str" cm="1">
        <f t="array" ref="B18">IFERROR(INDEX(ROSTER!$B$24:$B$150,MATCH(1,INDEX(($B$7=ROSTER!AG$24:AG$150)*(COUNTIFS(B$7:B17,ROSTER!$B$24:$B$150)=0),0,1),0),1),"")</f>
        <v/>
      </c>
      <c r="C18" s="44" t="str">
        <f>IFERROR(INDEX(ROSTER!$C$24:$C$150,MATCH($B18,ROSTER!$B$24:$B$150,0),1),"")</f>
        <v/>
      </c>
      <c r="D18" s="44" t="str">
        <f>IFERROR(INDEX(ROSTER!$AK$23:$AK$134,MATCH($B18,ROSTER!$B$23:$B$150,0),1),"")</f>
        <v/>
      </c>
      <c r="E18" s="44" t="str">
        <f>IFERROR(INDEX(ROSTER!$AL$23:$AL$134,MATCH($B18,ROSTER!$B$23:$B$150,0),1),"")</f>
        <v/>
      </c>
      <c r="F18" s="44"/>
      <c r="G18" s="29"/>
      <c r="H18" s="44" t="str">
        <f t="shared" si="3"/>
        <v/>
      </c>
      <c r="I18" s="44" t="str" cm="1">
        <f t="array" ref="I18">IFERROR(INDEX(ROSTER!$B$24:$B$150,MATCH(1,INDEX(($I$7=ROSTER!AG$24:AG$150)*(COUNTIFS(I$7:I17,ROSTER!$B$24:$B$150)=0),0,1),0),1),"")</f>
        <v/>
      </c>
      <c r="J18" s="44" t="str">
        <f>IFERROR(INDEX(ROSTER!$C$24:$C$150,MATCH($I18,ROSTER!$B$24:$B$150,0),1),"")</f>
        <v/>
      </c>
      <c r="K18" s="44" t="str">
        <f>IFERROR(INDEX(ROSTER!$AK$23:$AK$134,MATCH($I18,ROSTER!$B$23:$B$150,0),1),"")</f>
        <v/>
      </c>
      <c r="L18" s="44" t="str">
        <f>IFERROR(INDEX(ROSTER!$AL$23:$AL$134,MATCH($I18,ROSTER!$B$23:$B$150,0),1),"")</f>
        <v/>
      </c>
      <c r="M18" s="44"/>
      <c r="O18" s="31"/>
    </row>
    <row r="19" spans="1:15" ht="14.85" customHeight="1">
      <c r="A19" s="44" t="str">
        <f t="shared" si="2"/>
        <v/>
      </c>
      <c r="B19" s="44" t="str" cm="1">
        <f t="array" ref="B19">IFERROR(INDEX(ROSTER!$B$24:$B$150,MATCH(1,INDEX(($B$7=ROSTER!AG$24:AG$150)*(COUNTIFS(B$7:B18,ROSTER!$B$24:$B$150)=0),0,1),0),1),"")</f>
        <v/>
      </c>
      <c r="C19" s="44" t="str">
        <f>IFERROR(INDEX(ROSTER!$C$24:$C$150,MATCH($B19,ROSTER!$B$24:$B$150,0),1),"")</f>
        <v/>
      </c>
      <c r="D19" s="44" t="str">
        <f>IFERROR(INDEX(ROSTER!$AK$23:$AK$134,MATCH($B19,ROSTER!$B$23:$B$150,0),1),"")</f>
        <v/>
      </c>
      <c r="E19" s="44" t="str">
        <f>IFERROR(INDEX(ROSTER!$AL$23:$AL$134,MATCH($B19,ROSTER!$B$23:$B$150,0),1),"")</f>
        <v/>
      </c>
      <c r="F19" s="44"/>
      <c r="G19" s="29"/>
      <c r="H19" s="44" t="str">
        <f t="shared" si="3"/>
        <v/>
      </c>
      <c r="I19" s="44" t="str" cm="1">
        <f t="array" ref="I19">IFERROR(INDEX(ROSTER!$B$24:$B$150,MATCH(1,INDEX(($I$7=ROSTER!AG$24:AG$150)*(COUNTIFS(I$7:I18,ROSTER!$B$24:$B$150)=0),0,1),0),1),"")</f>
        <v/>
      </c>
      <c r="J19" s="44" t="str">
        <f>IFERROR(INDEX(ROSTER!$C$24:$C$150,MATCH($I19,ROSTER!$B$24:$B$150,0),1),"")</f>
        <v/>
      </c>
      <c r="K19" s="44" t="str">
        <f>IFERROR(INDEX(ROSTER!$AK$23:$AK$134,MATCH($I19,ROSTER!$B$23:$B$150,0),1),"")</f>
        <v/>
      </c>
      <c r="L19" s="44" t="str">
        <f>IFERROR(INDEX(ROSTER!$AL$23:$AL$134,MATCH($I19,ROSTER!$B$23:$B$150,0),1),"")</f>
        <v/>
      </c>
      <c r="M19" s="44"/>
      <c r="O19" s="31"/>
    </row>
    <row r="20" spans="1:15" ht="14.85" customHeight="1">
      <c r="A20" s="44" t="str">
        <f t="shared" si="2"/>
        <v/>
      </c>
      <c r="B20" s="44" t="str" cm="1">
        <f t="array" ref="B20">IFERROR(INDEX(ROSTER!$B$24:$B$150,MATCH(1,INDEX(($B$7=ROSTER!AG$24:AG$150)*(COUNTIFS(B$7:B19,ROSTER!$B$24:$B$150)=0),0,1),0),1),"")</f>
        <v/>
      </c>
      <c r="C20" s="44" t="str">
        <f>IFERROR(INDEX(ROSTER!$C$24:$C$150,MATCH($B20,ROSTER!$B$24:$B$150,0),1),"")</f>
        <v/>
      </c>
      <c r="D20" s="44" t="str">
        <f>IFERROR(INDEX(ROSTER!$AK$23:$AK$134,MATCH($B20,ROSTER!$B$23:$B$150,0),1),"")</f>
        <v/>
      </c>
      <c r="E20" s="44" t="str">
        <f>IFERROR(INDEX(ROSTER!$AL$23:$AL$134,MATCH($B20,ROSTER!$B$23:$B$150,0),1),"")</f>
        <v/>
      </c>
      <c r="F20" s="44"/>
      <c r="G20" s="29"/>
      <c r="H20" s="26"/>
      <c r="I20" s="355"/>
      <c r="J20" s="356"/>
      <c r="K20" s="33"/>
      <c r="L20" s="34"/>
      <c r="M20" s="45"/>
      <c r="O20" s="31"/>
    </row>
    <row r="21" spans="1:15" ht="14.85" customHeight="1">
      <c r="A21" s="44" t="str">
        <f t="shared" si="2"/>
        <v/>
      </c>
      <c r="B21" s="44" t="str" cm="1">
        <f t="array" ref="B21">IFERROR(INDEX(ROSTER!$B$24:$B$150,MATCH(1,INDEX(($B$7=ROSTER!AG$24:AG$150)*(COUNTIFS(B$7:B20,ROSTER!$B$24:$B$150)=0),0,1),0),1),"")</f>
        <v/>
      </c>
      <c r="C21" s="44" t="str">
        <f>IFERROR(INDEX(ROSTER!$C$24:$C$150,MATCH($B21,ROSTER!$B$24:$B$150,0),1),"")</f>
        <v/>
      </c>
      <c r="D21" s="44" t="str">
        <f>IFERROR(INDEX(ROSTER!$AK$23:$AK$134,MATCH($B21,ROSTER!$B$23:$B$150,0),1),"")</f>
        <v/>
      </c>
      <c r="E21" s="44" t="str">
        <f>IFERROR(INDEX(ROSTER!$AL$23:$AL$134,MATCH($B21,ROSTER!$B$23:$B$150,0),1),"")</f>
        <v/>
      </c>
      <c r="F21" s="44"/>
      <c r="G21" s="29"/>
      <c r="H21" s="44"/>
      <c r="I21" s="44"/>
      <c r="J21" s="44"/>
      <c r="K21" s="44"/>
      <c r="L21" s="44"/>
      <c r="M21" s="44"/>
      <c r="O21" s="31"/>
    </row>
    <row r="22" spans="1:15" ht="14.85" customHeight="1">
      <c r="A22" s="44" t="str">
        <f t="shared" si="2"/>
        <v/>
      </c>
      <c r="B22" s="44" t="str" cm="1">
        <f t="array" ref="B22">IFERROR(INDEX(ROSTER!$B$24:$B$150,MATCH(1,INDEX(($B$7=ROSTER!AG$24:AG$150)*(COUNTIFS(B$7:B21,ROSTER!$B$24:$B$150)=0),0,1),0),1),"")</f>
        <v/>
      </c>
      <c r="C22" s="44" t="str">
        <f>IFERROR(INDEX(ROSTER!$C$24:$C$150,MATCH($B22,ROSTER!$B$24:$B$150,0),1),"")</f>
        <v/>
      </c>
      <c r="D22" s="44" t="str">
        <f>IFERROR(INDEX(ROSTER!$AK$23:$AK$134,MATCH($B22,ROSTER!$B$23:$B$150,0),1),"")</f>
        <v/>
      </c>
      <c r="E22" s="44" t="str">
        <f>IFERROR(INDEX(ROSTER!$AL$23:$AL$134,MATCH($B22,ROSTER!$B$23:$B$150,0),1),"")</f>
        <v/>
      </c>
      <c r="F22" s="44"/>
      <c r="G22" s="29"/>
      <c r="H22" s="44"/>
      <c r="I22" s="44"/>
      <c r="J22" s="44"/>
      <c r="K22" s="44"/>
      <c r="L22" s="44"/>
      <c r="M22" s="44"/>
      <c r="O22" s="31"/>
    </row>
    <row r="23" spans="1:15" ht="14.85" customHeight="1">
      <c r="A23" s="44" t="str">
        <f t="shared" si="2"/>
        <v/>
      </c>
      <c r="B23" s="44" t="str" cm="1">
        <f t="array" ref="B23">IFERROR(INDEX(ROSTER!$B$24:$B$150,MATCH(1,INDEX(($B$7=ROSTER!AG$24:AG$150)*(COUNTIFS(B$7:B22,ROSTER!$B$24:$B$150)=0),0,1),0),1),"")</f>
        <v/>
      </c>
      <c r="C23" s="44" t="str">
        <f>IFERROR(INDEX(ROSTER!$C$24:$C$150,MATCH($B23,ROSTER!$B$24:$B$150,0),1),"")</f>
        <v/>
      </c>
      <c r="D23" s="44" t="str">
        <f>IFERROR(INDEX(ROSTER!$AK$23:$AK$134,MATCH($B23,ROSTER!$B$23:$B$150,0),1),"")</f>
        <v/>
      </c>
      <c r="E23" s="44" t="str">
        <f>IFERROR(INDEX(ROSTER!$AL$23:$AL$134,MATCH($B23,ROSTER!$B$23:$B$150,0),1),"")</f>
        <v/>
      </c>
      <c r="F23" s="44"/>
      <c r="G23" s="29"/>
      <c r="H23" s="44"/>
      <c r="I23" s="44"/>
      <c r="J23" s="44"/>
      <c r="K23" s="44"/>
      <c r="L23" s="44"/>
      <c r="M23" s="44"/>
      <c r="O23" s="31" t="s">
        <v>259</v>
      </c>
    </row>
    <row r="24" spans="1:15" ht="14.85" customHeight="1">
      <c r="A24" s="44" t="str">
        <f t="shared" si="2"/>
        <v/>
      </c>
      <c r="B24" s="44" t="str" cm="1">
        <f t="array" ref="B24">IFERROR(INDEX(ROSTER!$B$24:$B$150,MATCH(1,INDEX(($B$7=ROSTER!AG$24:AG$150)*(COUNTIFS(B$7:B23,ROSTER!$B$24:$B$150)=0),0,1),0),1),"")</f>
        <v/>
      </c>
      <c r="C24" s="44" t="str">
        <f>IFERROR(INDEX(ROSTER!$C$24:$C$150,MATCH($B24,ROSTER!$B$24:$B$150,0),1),"")</f>
        <v/>
      </c>
      <c r="D24" s="44" t="str">
        <f>IFERROR(INDEX(ROSTER!$AK$23:$AK$134,MATCH($B24,ROSTER!$B$23:$B$150,0),1),"")</f>
        <v/>
      </c>
      <c r="E24" s="44" t="str">
        <f>IFERROR(INDEX(ROSTER!$AL$23:$AL$134,MATCH($B24,ROSTER!$B$23:$B$150,0),1),"")</f>
        <v/>
      </c>
      <c r="F24" s="44"/>
      <c r="G24" s="29"/>
      <c r="H24" s="44"/>
      <c r="I24" s="44"/>
      <c r="J24" s="44"/>
      <c r="K24" s="44"/>
      <c r="L24" s="44"/>
      <c r="M24" s="44"/>
      <c r="O24" s="31"/>
    </row>
    <row r="25" spans="1:15" ht="14.85" customHeight="1">
      <c r="A25" s="44" t="str">
        <f t="shared" ref="A25:A26" si="4">IF(B25="","",ROW(A18))</f>
        <v/>
      </c>
      <c r="B25" s="44" t="str" cm="1">
        <f t="array" ref="B25">IFERROR(INDEX(ROSTER!$B$24:$B$150,MATCH(1,INDEX(($B$7=ROSTER!AG$24:AG$150)*(COUNTIFS(B$7:B24,ROSTER!$B$24:$B$150)=0),0,1),0),1),"")</f>
        <v/>
      </c>
      <c r="C25" s="44" t="str">
        <f>IFERROR(INDEX(ROSTER!$C$24:$C$150,MATCH($B25,ROSTER!$B$24:$B$150,0),1),"")</f>
        <v/>
      </c>
      <c r="D25" s="44" t="str">
        <f>IFERROR(INDEX(ROSTER!$AK$23:$AK$134,MATCH($B25,ROSTER!$B$23:$B$150,0),1),"")</f>
        <v/>
      </c>
      <c r="E25" s="44" t="str">
        <f>IFERROR(INDEX(ROSTER!$AL$23:$AL$134,MATCH($B25,ROSTER!$B$23:$B$150,0),1),"")</f>
        <v/>
      </c>
      <c r="G25" s="29"/>
      <c r="H25" s="44"/>
      <c r="I25" s="44"/>
      <c r="J25" s="44"/>
      <c r="K25" s="44"/>
      <c r="L25" s="44"/>
      <c r="M25" s="44"/>
      <c r="O25" s="31"/>
    </row>
    <row r="26" spans="1:15" ht="14.85" customHeight="1">
      <c r="A26" s="44" t="str">
        <f t="shared" si="4"/>
        <v/>
      </c>
      <c r="B26" s="44" t="str" cm="1">
        <f t="array" ref="B26">IFERROR(INDEX(ROSTER!$B$24:$B$150,MATCH(1,INDEX(($B$7=ROSTER!AG$24:AG$150)*(COUNTIFS(B$7:B25,ROSTER!$B$24:$B$150)=0),0,1),0),1),"")</f>
        <v/>
      </c>
      <c r="C26" s="44" t="str">
        <f>IFERROR(INDEX(ROSTER!$C$24:$C$150,MATCH($B26,ROSTER!$B$24:$B$150,0),1),"")</f>
        <v/>
      </c>
      <c r="D26" s="44" t="str">
        <f>IFERROR(INDEX(ROSTER!$AK$23:$AK$134,MATCH($B26,ROSTER!$B$23:$B$150,0),1),"")</f>
        <v/>
      </c>
      <c r="E26" s="44" t="str">
        <f>IFERROR(INDEX(ROSTER!$AL$23:$AL$134,MATCH($B26,ROSTER!$B$23:$B$150,0),1),"")</f>
        <v/>
      </c>
      <c r="G26" s="29"/>
      <c r="H26" s="44"/>
      <c r="I26" s="44"/>
      <c r="J26" s="44"/>
      <c r="K26" s="44"/>
      <c r="L26" s="44"/>
      <c r="M26" s="44"/>
      <c r="O26" s="31"/>
    </row>
    <row r="27" spans="1:15" ht="14.85" customHeight="1">
      <c r="A27" s="44" t="str">
        <f t="shared" ref="A27:A28" si="5">IF(B27="","",ROW(A20))</f>
        <v/>
      </c>
      <c r="B27" s="44" t="str" cm="1">
        <f t="array" ref="B27">IFERROR(INDEX(ROSTER!$B$24:$B$150,MATCH(1,INDEX(($B$7=ROSTER!AG$24:AG$150)*(COUNTIFS(B$7:B26,ROSTER!$B$24:$B$150)=0),0,1),0),1),"")</f>
        <v/>
      </c>
      <c r="C27" s="44" t="str">
        <f>IFERROR(INDEX(ROSTER!$C$24:$C$150,MATCH($B27,ROSTER!$B$24:$B$150,0),1),"")</f>
        <v/>
      </c>
      <c r="D27" s="44" t="str">
        <f>IFERROR(INDEX(ROSTER!$AK$23:$AK$134,MATCH($B27,ROSTER!$B$23:$B$150,0),1),"")</f>
        <v/>
      </c>
      <c r="E27" s="44" t="str">
        <f>IFERROR(INDEX(ROSTER!$AL$23:$AL$134,MATCH($B27,ROSTER!$B$23:$B$150,0),1),"")</f>
        <v/>
      </c>
      <c r="G27" s="29"/>
      <c r="H27" s="44"/>
      <c r="I27" s="44"/>
      <c r="J27" s="44"/>
      <c r="K27" s="44"/>
      <c r="L27" s="44"/>
      <c r="M27" s="44"/>
      <c r="O27" s="31"/>
    </row>
    <row r="28" spans="1:15" ht="14.85" customHeight="1">
      <c r="A28" s="44" t="str">
        <f t="shared" si="5"/>
        <v/>
      </c>
      <c r="B28" s="44" t="str" cm="1">
        <f t="array" ref="B28">IFERROR(INDEX(ROSTER!$B$24:$B$150,MATCH(1,INDEX(($B$7=ROSTER!AG$24:AG$150)*(COUNTIFS(B$7:B27,ROSTER!$B$24:$B$150)=0),0,1),0),1),"")</f>
        <v/>
      </c>
      <c r="C28" s="44" t="str">
        <f>IFERROR(INDEX(ROSTER!$C$24:$C$150,MATCH($B28,ROSTER!$B$24:$B$150,0),1),"")</f>
        <v/>
      </c>
      <c r="D28" s="44" t="str">
        <f>IFERROR(INDEX(ROSTER!$AK$23:$AK$134,MATCH($B28,ROSTER!$B$23:$B$150,0),1),"")</f>
        <v/>
      </c>
      <c r="E28" s="44" t="str">
        <f>IFERROR(INDEX(ROSTER!$AL$23:$AL$134,MATCH($B28,ROSTER!$B$23:$B$150,0),1),"")</f>
        <v/>
      </c>
      <c r="G28" s="29"/>
      <c r="H28" s="44"/>
      <c r="I28" s="44"/>
      <c r="J28" s="44"/>
      <c r="K28" s="44"/>
      <c r="L28" s="44"/>
      <c r="M28" s="44"/>
      <c r="O28" s="31"/>
    </row>
    <row r="29" spans="1:15" ht="14.85" customHeight="1">
      <c r="A29" s="26"/>
      <c r="B29" s="355"/>
      <c r="C29" s="356"/>
      <c r="D29" s="33"/>
      <c r="E29" s="34"/>
      <c r="F29" s="34"/>
      <c r="G29" s="29"/>
      <c r="H29" s="44"/>
      <c r="I29" s="44"/>
      <c r="J29" s="44"/>
      <c r="K29" s="44"/>
      <c r="L29" s="44"/>
      <c r="M29" s="44"/>
      <c r="O29" s="31"/>
    </row>
    <row r="30" spans="1:15" ht="14.85" customHeight="1">
      <c r="A30" s="44"/>
      <c r="B30" s="44"/>
      <c r="C30" s="44"/>
      <c r="D30" s="44"/>
      <c r="E30" s="44"/>
      <c r="F30" s="44"/>
      <c r="G30" s="29"/>
      <c r="H30" s="44"/>
      <c r="I30" s="44"/>
      <c r="J30" s="44"/>
      <c r="K30" s="44"/>
      <c r="L30" s="44"/>
      <c r="M30" s="44"/>
    </row>
    <row r="31" spans="1:15" ht="14.4">
      <c r="A31" s="44"/>
      <c r="B31" s="44"/>
      <c r="C31" s="44"/>
      <c r="D31" s="44"/>
      <c r="E31" s="44"/>
      <c r="F31" s="44"/>
      <c r="G31" s="29"/>
      <c r="H31" s="44"/>
      <c r="I31" s="44"/>
      <c r="J31" s="44"/>
      <c r="K31" s="44"/>
      <c r="L31" s="44"/>
      <c r="M31" s="44"/>
    </row>
    <row r="32" spans="1:15" ht="14.4">
      <c r="A32" s="44"/>
      <c r="B32" s="44"/>
      <c r="C32" s="44"/>
      <c r="D32" s="44"/>
      <c r="E32" s="44"/>
      <c r="F32" s="44"/>
      <c r="G32" s="29"/>
      <c r="H32" s="44"/>
      <c r="I32" s="44"/>
      <c r="J32" s="44"/>
      <c r="K32" s="44"/>
      <c r="L32" s="44"/>
      <c r="M32" s="44"/>
    </row>
    <row r="33" spans="1:13" ht="14.4">
      <c r="A33" s="44"/>
      <c r="B33" s="44"/>
      <c r="C33" s="44"/>
      <c r="D33" s="44"/>
      <c r="E33" s="44"/>
      <c r="F33" s="44"/>
      <c r="G33" s="29"/>
      <c r="H33" s="44"/>
      <c r="I33" s="44"/>
      <c r="J33" s="44"/>
      <c r="K33" s="44"/>
      <c r="L33" s="44"/>
      <c r="M33" s="44"/>
    </row>
    <row r="34" spans="1:13" ht="14.4">
      <c r="A34" s="44"/>
      <c r="B34" s="44"/>
      <c r="C34" s="44"/>
      <c r="D34" s="44"/>
      <c r="E34" s="44"/>
      <c r="F34" s="44"/>
      <c r="G34" s="29"/>
      <c r="H34" s="44"/>
      <c r="I34" s="44"/>
      <c r="J34" s="44"/>
      <c r="K34" s="44"/>
      <c r="L34" s="44"/>
      <c r="M34" s="44"/>
    </row>
    <row r="35" spans="1:13" ht="14.4">
      <c r="A35" s="44"/>
      <c r="B35" s="44"/>
      <c r="C35" s="44"/>
      <c r="D35" s="44"/>
      <c r="E35" s="44"/>
      <c r="F35" s="44"/>
      <c r="G35" s="29"/>
      <c r="H35" s="44"/>
      <c r="I35" s="44"/>
      <c r="J35" s="44"/>
      <c r="K35" s="44"/>
      <c r="L35" s="44"/>
      <c r="M35" s="44"/>
    </row>
    <row r="36" spans="1:13" ht="14.4">
      <c r="A36" s="44"/>
      <c r="B36" s="44"/>
      <c r="C36" s="44"/>
      <c r="D36" s="44"/>
      <c r="E36" s="44"/>
      <c r="F36" s="44"/>
      <c r="G36" s="29"/>
      <c r="H36" s="44"/>
      <c r="I36" s="44"/>
      <c r="J36" s="44"/>
      <c r="K36" s="44"/>
      <c r="L36" s="44"/>
      <c r="M36" s="44"/>
    </row>
    <row r="37" spans="1:13" ht="14.4">
      <c r="E37" s="1"/>
      <c r="F37" s="1"/>
      <c r="G37" s="29"/>
      <c r="H37" s="45"/>
      <c r="I37" s="45"/>
      <c r="J37" s="45"/>
      <c r="K37" s="45"/>
      <c r="L37" s="45"/>
      <c r="M37" s="45"/>
    </row>
    <row r="38" spans="1:13" ht="14.4">
      <c r="E38" s="1"/>
      <c r="F38" s="1"/>
      <c r="G38" s="29"/>
      <c r="H38" s="45"/>
      <c r="I38" s="45"/>
      <c r="J38" s="45"/>
      <c r="K38" s="45"/>
      <c r="L38" s="45"/>
      <c r="M38" s="45"/>
    </row>
    <row r="39" spans="1:13" ht="14.4">
      <c r="E39" s="1"/>
      <c r="F39" s="1"/>
      <c r="G39" s="29"/>
    </row>
    <row r="40" spans="1:13" ht="14.4">
      <c r="E40" s="1"/>
      <c r="F40" s="1"/>
    </row>
    <row r="41" spans="1:13" ht="14.4">
      <c r="E41" s="1"/>
      <c r="F41" s="1"/>
    </row>
    <row r="42" spans="1:13" ht="14.4">
      <c r="E42" s="1"/>
      <c r="F42" s="1"/>
    </row>
    <row r="43" spans="1:13" ht="14.4">
      <c r="E43" s="1"/>
      <c r="F43" s="1"/>
    </row>
    <row r="44" spans="1:13" ht="14.4">
      <c r="F44" s="1"/>
    </row>
    <row r="45" spans="1:13" ht="14.4">
      <c r="F45" s="1"/>
    </row>
    <row r="46" spans="1:13" ht="27" customHeight="1">
      <c r="E46" s="1"/>
      <c r="F46" s="1"/>
    </row>
    <row r="47" spans="1:13" ht="14.4">
      <c r="E47" s="1"/>
      <c r="F47" s="1"/>
    </row>
    <row r="48" spans="1:13" ht="14.4">
      <c r="E48" s="1"/>
      <c r="F48" s="1"/>
    </row>
    <row r="49" spans="5:7" ht="14.4">
      <c r="E49" s="1"/>
      <c r="F49" s="1"/>
    </row>
    <row r="50" spans="5:7" ht="14.4">
      <c r="E50" s="1"/>
      <c r="F50" s="1"/>
    </row>
    <row r="51" spans="5:7" ht="14.4">
      <c r="E51" s="1"/>
      <c r="F51" s="1"/>
      <c r="G51" s="35"/>
    </row>
    <row r="52" spans="5:7" ht="14.4">
      <c r="E52" s="1"/>
      <c r="F52" s="1"/>
      <c r="G52" s="35"/>
    </row>
    <row r="53" spans="5:7" ht="14.4">
      <c r="E53" s="1"/>
      <c r="F53" s="1"/>
      <c r="G53" s="35"/>
    </row>
    <row r="54" spans="5:7" ht="14.4">
      <c r="E54" s="1"/>
      <c r="F54" s="1"/>
      <c r="G54" s="35"/>
    </row>
    <row r="55" spans="5:7" ht="14.4">
      <c r="E55" s="1"/>
      <c r="F55" s="1"/>
      <c r="G55" s="35"/>
    </row>
    <row r="56" spans="5:7" ht="14.4">
      <c r="E56" s="1"/>
      <c r="F56" s="1"/>
      <c r="G56" s="35"/>
    </row>
    <row r="57" spans="5:7" ht="14.4">
      <c r="E57" s="1"/>
      <c r="F57" s="1"/>
      <c r="G57" s="35"/>
    </row>
    <row r="58" spans="5:7" ht="14.4">
      <c r="E58" s="1"/>
      <c r="F58" s="1"/>
      <c r="G58" s="35"/>
    </row>
    <row r="59" spans="5:7" ht="14.4">
      <c r="E59" s="1"/>
      <c r="F59" s="1"/>
      <c r="G59" s="35"/>
    </row>
    <row r="60" spans="5:7" ht="14.4">
      <c r="E60" s="1"/>
      <c r="F60" s="1"/>
      <c r="G60" s="35"/>
    </row>
    <row r="61" spans="5:7" ht="14.4">
      <c r="E61" s="1"/>
      <c r="F61" s="1"/>
      <c r="G61" s="35"/>
    </row>
    <row r="62" spans="5:7" ht="14.4">
      <c r="E62" s="1"/>
      <c r="F62" s="1"/>
      <c r="G62" s="35"/>
    </row>
    <row r="63" spans="5:7" ht="14.4">
      <c r="E63" s="1"/>
      <c r="F63" s="1"/>
      <c r="G63" s="35"/>
    </row>
    <row r="64" spans="5:7" ht="14.4">
      <c r="E64" s="1"/>
      <c r="F64" s="1"/>
      <c r="G64" s="35"/>
    </row>
    <row r="65" spans="5:7" ht="14.4">
      <c r="E65" s="1"/>
      <c r="F65" s="1"/>
      <c r="G65" s="35"/>
    </row>
    <row r="66" spans="5:7" ht="14.4">
      <c r="E66" s="1"/>
      <c r="F66" s="1"/>
      <c r="G66" s="35"/>
    </row>
    <row r="67" spans="5:7" ht="14.4">
      <c r="E67" s="1"/>
      <c r="F67" s="1"/>
      <c r="G67" s="35"/>
    </row>
    <row r="68" spans="5:7" ht="14.4">
      <c r="E68" s="1"/>
      <c r="F68" s="1"/>
      <c r="G68" s="35"/>
    </row>
    <row r="69" spans="5:7" ht="14.4">
      <c r="E69" s="1"/>
      <c r="F69" s="1"/>
      <c r="G69" s="35"/>
    </row>
    <row r="70" spans="5:7" ht="14.4">
      <c r="E70" s="1"/>
      <c r="F70" s="1"/>
      <c r="G70" s="35"/>
    </row>
    <row r="71" spans="5:7" ht="14.4">
      <c r="E71" s="1"/>
      <c r="F71" s="1"/>
      <c r="G71" s="35"/>
    </row>
    <row r="72" spans="5:7" ht="14.4">
      <c r="E72" s="1"/>
      <c r="F72" s="1"/>
      <c r="G72" s="35"/>
    </row>
    <row r="73" spans="5:7" ht="14.4">
      <c r="E73" s="1"/>
      <c r="F73" s="1"/>
      <c r="G73" s="35"/>
    </row>
    <row r="74" spans="5:7" ht="14.4">
      <c r="E74" s="1"/>
      <c r="F74" s="1"/>
      <c r="G74" s="35"/>
    </row>
    <row r="75" spans="5:7" ht="14.4">
      <c r="E75" s="1"/>
      <c r="F75" s="1"/>
      <c r="G75" s="35"/>
    </row>
    <row r="76" spans="5:7" ht="14.4">
      <c r="E76" s="1"/>
      <c r="F76" s="1"/>
      <c r="G76" s="35"/>
    </row>
    <row r="77" spans="5:7" ht="14.4">
      <c r="E77" s="1"/>
      <c r="F77" s="1"/>
      <c r="G77" s="35"/>
    </row>
    <row r="78" spans="5:7" ht="14.4">
      <c r="E78" s="1"/>
      <c r="F78" s="1"/>
      <c r="G78" s="35"/>
    </row>
    <row r="79" spans="5:7" ht="14.4">
      <c r="E79" s="1"/>
      <c r="F79" s="1"/>
      <c r="G79" s="35"/>
    </row>
    <row r="80" spans="5:7" ht="14.4">
      <c r="E80" s="1"/>
      <c r="F80" s="1"/>
      <c r="G80" s="35"/>
    </row>
    <row r="81" spans="5:7" ht="14.4">
      <c r="E81" s="1"/>
      <c r="F81" s="1"/>
      <c r="G81" s="35"/>
    </row>
    <row r="82" spans="5:7" ht="14.4">
      <c r="E82" s="1"/>
      <c r="F82" s="1"/>
      <c r="G82" s="35"/>
    </row>
    <row r="83" spans="5:7" ht="14.4">
      <c r="E83" s="1"/>
      <c r="F83" s="1"/>
      <c r="G83" s="35"/>
    </row>
    <row r="84" spans="5:7" ht="14.4">
      <c r="E84" s="1"/>
      <c r="F84" s="1"/>
      <c r="G84" s="35"/>
    </row>
    <row r="85" spans="5:7" ht="14.4">
      <c r="E85" s="1"/>
      <c r="G85" s="35"/>
    </row>
    <row r="86" spans="5:7" ht="14.4">
      <c r="E86" s="1"/>
      <c r="G86" s="35"/>
    </row>
    <row r="87" spans="5:7" ht="14.4">
      <c r="E87" s="1"/>
      <c r="G87" s="35"/>
    </row>
    <row r="88" spans="5:7" ht="14.4">
      <c r="E88" s="1"/>
      <c r="G88" s="36"/>
    </row>
    <row r="89" spans="5:7" ht="14.4">
      <c r="E89" s="1"/>
      <c r="G89" s="36"/>
    </row>
    <row r="90" spans="5:7" ht="14.4">
      <c r="E90" s="1"/>
      <c r="G90" s="36"/>
    </row>
    <row r="91" spans="5:7" ht="14.4">
      <c r="E91" s="1"/>
      <c r="G91" s="36"/>
    </row>
    <row r="92" spans="5:7" ht="14.4">
      <c r="E92" s="1"/>
      <c r="G92" s="36"/>
    </row>
    <row r="93" spans="5:7" ht="23.25" customHeight="1">
      <c r="E93" s="1"/>
    </row>
  </sheetData>
  <protectedRanges>
    <protectedRange sqref="F7 M7" name="Range1_2_2"/>
    <protectedRange sqref="B7" name="Range1_2_2_1"/>
    <protectedRange sqref="I20 B29 I7" name="Range1_2_1_1"/>
  </protectedRanges>
  <mergeCells count="6">
    <mergeCell ref="A1:E1"/>
    <mergeCell ref="F1:H1"/>
    <mergeCell ref="A2:M2"/>
    <mergeCell ref="E3:F3"/>
    <mergeCell ref="B7:C7"/>
    <mergeCell ref="I7:J7"/>
  </mergeCells>
  <conditionalFormatting sqref="A8:E8 A30:F36">
    <cfRule type="expression" dxfId="3" priority="14">
      <formula>MOD(ROW(A8),2)=0</formula>
    </cfRule>
  </conditionalFormatting>
  <conditionalFormatting sqref="A9:F24 A25:E28">
    <cfRule type="expression" dxfId="2" priority="5">
      <formula>MOD(ROW(A9),2)=0</formula>
    </cfRule>
  </conditionalFormatting>
  <conditionalFormatting sqref="H8:M19">
    <cfRule type="expression" dxfId="1" priority="2">
      <formula>MOD(ROW(H8),2)=0</formula>
    </cfRule>
  </conditionalFormatting>
  <conditionalFormatting sqref="H21:M36">
    <cfRule type="expression" dxfId="0" priority="1">
      <formula>MOD(ROW(H21),2)=0</formula>
    </cfRule>
  </conditionalFormatting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61" master="" otherUserPermission="visible"/>
  <rangeList sheetStid="432" master="" otherUserPermission="visible">
    <arrUserId title="Range2" rangeCreator="" othersAccessPermission="edit"/>
    <arrUserId title="Range1_2" rangeCreator="" othersAccessPermission="edit"/>
    <arrUserId title="Range1_3" rangeCreator="" othersAccessPermission="edit"/>
    <arrUserId title="Range1_4" rangeCreator="" othersAccessPermission="edit"/>
  </rangeList>
  <rangeList sheetStid="367" master="" otherUserPermission="visible">
    <arrUserId title="Range2" rangeCreator="" othersAccessPermission="edit"/>
    <arrUserId title="Range1_2" rangeCreator="" othersAccessPermission="edit"/>
    <arrUserId title="Range1_3" rangeCreator="" othersAccessPermission="edit"/>
    <arrUserId title="Range1_4" rangeCreator="" othersAccessPermission="edit"/>
  </rangeList>
  <rangeList sheetStid="434" master="" otherUserPermission="visible">
    <arrUserId title="Range1" rangeCreator="" othersAccessPermission="edit"/>
    <arrUserId title="Range1_1" rangeCreator="" othersAccessPermission="edit"/>
  </rangeList>
  <rangeList sheetStid="372" master="" otherUserPermission="visible">
    <arrUserId title="Range1" rangeCreator="" othersAccessPermission="edit"/>
    <arrUserId title="Range1_1" rangeCreator="" othersAccessPermission="edit"/>
  </rangeList>
  <rangeList sheetStid="435" master="" otherUserPermission="visible">
    <arrUserId title="Range1" rangeCreator="" othersAccessPermission="edit"/>
  </rangeList>
  <rangeList sheetStid="375" master="" otherUserPermission="visible">
    <arrUserId title="Range1" rangeCreator="" othersAccessPermission="edit"/>
    <arrUserId title="Range1_1" rangeCreator="" othersAccessPermission="edit"/>
  </rangeList>
  <rangeList sheetStid="436" master="" otherUserPermission="visible">
    <arrUserId title="Range1" rangeCreator="" othersAccessPermission="edit"/>
    <arrUserId title="Range1_1" rangeCreator="" othersAccessPermission="edit"/>
  </rangeList>
  <rangeList sheetStid="376" master="" otherUserPermission="visible">
    <arrUserId title="Range1" rangeCreator="" othersAccessPermission="edit"/>
    <arrUserId title="Range1_1" rangeCreator="" othersAccessPermission="edit"/>
  </rangeList>
  <rangeList sheetStid="437" master="" otherUserPermission="visible">
    <arrUserId title="Range1" rangeCreator="" othersAccessPermission="edit"/>
    <arrUserId title="Range1_1" rangeCreator="" othersAccessPermission="edit"/>
    <arrUserId title="Range1_1_1" rangeCreator="" othersAccessPermission="edit"/>
  </rangeList>
  <rangeList sheetStid="377" master="" otherUserPermission="visible">
    <arrUserId title="Range1" rangeCreator="" othersAccessPermission="edit"/>
    <arrUserId title="Range1_1" rangeCreator="" othersAccessPermission="edit"/>
    <arrUserId title="Range1_1_1" rangeCreator="" othersAccessPermission="edit"/>
  </rangeList>
  <rangeList sheetStid="378" master="" otherUserPermission="visible">
    <arrUserId title="Range1" rangeCreator="" othersAccessPermission="edit"/>
  </rangeList>
  <rangeList sheetStid="405" master="" otherUserPermission="visible">
    <arrUserId title="Range1" rangeCreator="" othersAccessPermission="edit"/>
    <arrUserId title="Range1_2_1" rangeCreator="" othersAccessPermission="edit"/>
  </rangeList>
  <rangeList sheetStid="381" master="" otherUserPermission="visible">
    <arrUserId title="Range1" rangeCreator="" othersAccessPermission="edit"/>
  </rangeList>
  <rangeList sheetStid="382" master="" otherUserPermission="visible">
    <arrUserId title="Range1" rangeCreator="" othersAccessPermission="edit"/>
    <arrUserId title="Range1_2" rangeCreator="" othersAccessPermission="edit"/>
  </rangeList>
  <rangeList sheetStid="433" master="" otherUserPermission="visible">
    <arrUserId title="Range1_2_2" rangeCreator="" othersAccessPermission="edit"/>
    <arrUserId title="Range1_2_2_1" rangeCreator="" othersAccessPermission="edit"/>
    <arrUserId title="Range1_2_1_1" rangeCreator="" othersAccessPermission="edit"/>
  </rangeList>
  <rangeList sheetStid="430" master="" otherUserPermission="visible">
    <arrUserId title="Range1_2_2" rangeCreator="" othersAccessPermission="edit"/>
    <arrUserId title="Range1_2_2_1" rangeCreator="" othersAccessPermission="edit"/>
    <arrUserId title="Range1_2_1_1" rangeCreator="" othersAccessPermission="edit"/>
  </rangeList>
  <rangeList sheetStid="384" master="" otherUserPermission="visible">
    <arrUserId title="Range1" rangeCreator="" othersAccessPermission="edit"/>
    <arrUserId title="Range1_2" rangeCreator="" othersAccessPermission="edit"/>
    <arrUserId title="Range1_2_1" rangeCreator="" othersAccessPermission="edit"/>
  </rangeList>
  <rangeList sheetStid="385" master="" otherUserPermission="visible">
    <arrUserId title="Range1" rangeCreator="" othersAccessPermission="edit"/>
  </rangeList>
  <rangeList sheetStid="386" master="" otherUserPermission="visible">
    <arrUserId title="Range1" rangeCreator="" othersAccessPermission="edit"/>
    <arrUserId title="Range1_2" rangeCreator="" othersAccessPermission="edit"/>
  </rangeList>
  <rangeList sheetStid="374" master="" otherUserPermission="visible">
    <arrUserId title="Range1_2_2_1" rangeCreator="" othersAccessPermission="edit"/>
    <arrUserId title="Range1_2_2_1_1" rangeCreator="" othersAccessPermission="edit"/>
    <arrUserId title="Range1_2_1_1_1" rangeCreator="" othersAccessPermission="edit"/>
  </rangeList>
  <rangeList sheetStid="387" master="" otherUserPermission="visible">
    <arrUserId title="Range1_2_2_2" rangeCreator="" othersAccessPermission="edit"/>
    <arrUserId title="Range1_2_2_1_1" rangeCreator="" othersAccessPermission="edit"/>
    <arrUserId title="Range1_2_1_1_1" rangeCreator="" othersAccessPermission="edit"/>
  </rangeList>
  <rangeList sheetStid="388" master="" otherUserPermission="visible">
    <arrUserId title="Range1_2_2_3" rangeCreator="" othersAccessPermission="edit"/>
    <arrUserId title="Range1_2_2_1_2" rangeCreator="" othersAccessPermission="edit"/>
    <arrUserId title="Range1_2_1_1_2" rangeCreator="" othersAccessPermission="edit"/>
    <arrUserId title="Range1_2_2_1_1" rangeCreator="" othersAccessPermission="edit"/>
  </rangeList>
  <rangeList sheetStid="390" master="" otherUserPermission="visible">
    <arrUserId title="Range1_2_2_2" rangeCreator="" othersAccessPermission="edit"/>
    <arrUserId title="Range1_2_2_1_1" rangeCreator="" othersAccessPermission="edit"/>
    <arrUserId title="Range1_2_1_1_1" rangeCreator="" othersAccessPermission="edit"/>
  </rangeList>
  <rangeList sheetStid="391" master="" otherUserPermission="visible">
    <arrUserId title="Range1_2_2_2" rangeCreator="" othersAccessPermission="edit"/>
    <arrUserId title="Range1_2_2_1_1" rangeCreator="" othersAccessPermission="edit"/>
    <arrUserId title="Range1_2_1_1_1" rangeCreator="" othersAccessPermission="edit"/>
  </rangeList>
  <rangeList sheetStid="392" master="" otherUserPermission="visible">
    <arrUserId title="Range1_2_2" rangeCreator="" othersAccessPermission="edit"/>
    <arrUserId title="Range1_2_1_1" rangeCreator="" othersAccessPermission="edit"/>
  </rangeList>
  <rangeList sheetStid="393" master="" otherUserPermission="visible">
    <arrUserId title="Range1_2_2" rangeCreator="" othersAccessPermission="edit"/>
    <arrUserId title="Range1_2_2_1" rangeCreator="" othersAccessPermission="edit"/>
    <arrUserId title="Range1_2_1_1" rangeCreator="" othersAccessPermission="edit"/>
  </rangeList>
  <rangeList sheetStid="395" master="" otherUserPermission="visible">
    <arrUserId title="Range1_2_2" rangeCreator="" othersAccessPermission="edit"/>
    <arrUserId title="Range1_2_2_1" rangeCreator="" othersAccessPermission="edit"/>
    <arrUserId title="Range1_2_1_1" rangeCreator="" othersAccessPermission="edit"/>
  </rangeList>
  <rangeList sheetStid="396" master="" otherUserPermission="visible">
    <arrUserId title="Range1_2_2" rangeCreator="" othersAccessPermission="edit"/>
    <arrUserId title="Range1_2_2_1" rangeCreator="" othersAccessPermission="edit"/>
    <arrUserId title="Range1_2_1_1" rangeCreator="" othersAccessPermission="edit"/>
  </rangeList>
  <rangeList sheetStid="397" master="" otherUserPermission="visible">
    <arrUserId title="Range1_2_2_2" rangeCreator="" othersAccessPermission="edit"/>
    <arrUserId title="Range1_2_2_1_1" rangeCreator="" othersAccessPermission="edit"/>
    <arrUserId title="Range1_2_1_1" rangeCreator="" othersAccessPermission="edit"/>
  </rangeList>
  <rangeList sheetStid="398" master="" otherUserPermission="visible">
    <arrUserId title="Range1_2_2_2" rangeCreator="" othersAccessPermission="edit"/>
    <arrUserId title="Range1_2_2_1_1" rangeCreator="" othersAccessPermission="edit"/>
    <arrUserId title="Range1_2_1_1_2" rangeCreator="" othersAccessPermission="edit"/>
  </rangeList>
  <rangeList sheetStid="399" master="" otherUserPermission="visible">
    <arrUserId title="Range1_2_2" rangeCreator="" othersAccessPermission="edit"/>
    <arrUserId title="Range1_2_2_1" rangeCreator="" othersAccessPermission="edit"/>
    <arrUserId title="Range1_2_1_1" rangeCreator="" othersAccessPermission="edit"/>
    <arrUserId title="Range1_2_1_1_1" rangeCreator="" othersAccessPermission="edit"/>
  </rangeList>
  <rangeList sheetStid="400" master="" otherUserPermission="visible">
    <arrUserId title="Range1_2_2" rangeCreator="" othersAccessPermission="edit"/>
    <arrUserId title="Range1_2_2_1" rangeCreator="" othersAccessPermission="edit"/>
    <arrUserId title="Range1_2_1_1" rangeCreator="" othersAccessPermission="edit"/>
  </rangeList>
  <rangeList sheetStid="429" master="" otherUserPermission="visible">
    <arrUserId title="Range1_4" rangeCreator="" othersAccessPermission="edit"/>
    <arrUserId title="Range1_2" rangeCreator="" othersAccessPermission="edit"/>
  </rangeList>
  <rangeList sheetStid="414" master="" otherUserPermission="visible">
    <arrUserId title="Range1_4" rangeCreator="" othersAccessPermission="edit"/>
    <arrUserId title="Range1_2" rangeCreator="" othersAccessPermission="edit"/>
  </rangeList>
  <rangeList sheetStid="415" master="" otherUserPermission="visible">
    <arrUserId title="Range1_2_2" rangeCreator="" othersAccessPermission="edit"/>
    <arrUserId title="Range1_2_2_1" rangeCreator="" othersAccessPermission="edit"/>
    <arrUserId title="Range1_2_1_1" rangeCreator="" othersAccessPermission="edit"/>
  </rangeList>
  <rangeList sheetStid="416" master="" otherUserPermission="visible">
    <arrUserId title="Range1_4" rangeCreator="" othersAccessPermission="edit"/>
    <arrUserId title="Range1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ROSTER</vt:lpstr>
      <vt:lpstr>1 (2)</vt:lpstr>
      <vt:lpstr>1</vt:lpstr>
      <vt:lpstr>2 (2)</vt:lpstr>
      <vt:lpstr>2</vt:lpstr>
      <vt:lpstr>3 (2)</vt:lpstr>
      <vt:lpstr>3</vt:lpstr>
      <vt:lpstr>4 (2)</vt:lpstr>
      <vt:lpstr>4</vt:lpstr>
      <vt:lpstr>5 (2)</vt:lpstr>
      <vt:lpstr>5</vt:lpstr>
      <vt:lpstr>6 (2)</vt:lpstr>
      <vt:lpstr>6</vt:lpstr>
      <vt:lpstr>7</vt:lpstr>
      <vt:lpstr>8</vt:lpstr>
      <vt:lpstr>9</vt:lpstr>
      <vt:lpstr>10</vt:lpstr>
      <vt:lpstr>11</vt:lpstr>
      <vt:lpstr>12</vt:lpstr>
      <vt:lpstr>13</vt:lpstr>
      <vt:lpstr>14 </vt:lpstr>
      <vt:lpstr>15</vt:lpstr>
      <vt:lpstr>17 (2)</vt:lpstr>
      <vt:lpstr>17</vt:lpstr>
      <vt:lpstr>18</vt:lpstr>
      <vt:lpstr>19</vt:lpstr>
      <vt:lpstr>20</vt:lpstr>
      <vt:lpstr>21</vt:lpstr>
      <vt:lpstr>22 (2)</vt:lpstr>
      <vt:lpstr>22</vt:lpstr>
      <vt:lpstr>23 (2)</vt:lpstr>
      <vt:lpstr>23</vt:lpstr>
      <vt:lpstr>24 (2)</vt:lpstr>
      <vt:lpstr>24</vt:lpstr>
      <vt:lpstr>25 (2)</vt:lpstr>
      <vt:lpstr>25</vt:lpstr>
      <vt:lpstr>26 (2)</vt:lpstr>
      <vt:lpstr>26</vt:lpstr>
      <vt:lpstr>27 (2)</vt:lpstr>
      <vt:lpstr>27</vt:lpstr>
      <vt:lpstr>28 (2)</vt:lpstr>
      <vt:lpstr>28</vt:lpstr>
      <vt:lpstr>29 (2)</vt:lpstr>
      <vt:lpstr>29</vt:lpstr>
      <vt:lpstr>30 (2)</vt:lpstr>
      <vt:lpstr>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dockhg4_2</cp:lastModifiedBy>
  <cp:lastPrinted>2025-09-12T08:24:00Z</cp:lastPrinted>
  <dcterms:created xsi:type="dcterms:W3CDTF">2022-03-31T08:24:00Z</dcterms:created>
  <dcterms:modified xsi:type="dcterms:W3CDTF">2026-05-20T09:13:18Z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241FECA196B54A29AA5D6038508A09D7_13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