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drawings/drawing2.xml" ContentType="application/vnd.openxmlformats-officedocument.drawing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drawings/drawing3.xml" ContentType="application/vnd.openxmlformats-officedocument.drawing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drawings/drawing4.xml" ContentType="application/vnd.openxmlformats-officedocument.drawing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drawings/drawing5.xml" ContentType="application/vnd.openxmlformats-officedocument.drawing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840"/>
  </bookViews>
  <sheets>
    <sheet name="Campaign" sheetId="1" r:id="rId1"/>
    <sheet name="Voidwarden" sheetId="2" r:id="rId2"/>
    <sheet name="Demolitionist" sheetId="7" r:id="rId3"/>
    <sheet name="Hatchet" sheetId="8" r:id="rId4"/>
    <sheet name="Red Guard" sheetId="9" r:id="rId5"/>
    <sheet name="Inventory" sheetId="13" r:id="rId6"/>
    <sheet name="Readme" sheetId="10" r:id="rId7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" i="1" l="1"/>
  <c r="S7" i="1" l="1"/>
  <c r="Y7" i="1"/>
  <c r="K6" i="13"/>
  <c r="J6" i="13"/>
  <c r="I6" i="13"/>
  <c r="H6" i="13"/>
  <c r="F17" i="8" l="1"/>
  <c r="I26" i="13" l="1"/>
  <c r="I5" i="13"/>
  <c r="J26" i="13" l="1"/>
  <c r="J5" i="13"/>
  <c r="K26" i="13" l="1"/>
  <c r="H26" i="13"/>
  <c r="K5" i="13"/>
  <c r="H5" i="13"/>
  <c r="M9" i="13" l="1"/>
  <c r="M8" i="13"/>
  <c r="M7" i="13"/>
  <c r="M6" i="13"/>
  <c r="F56" i="13"/>
  <c r="F55" i="13"/>
  <c r="F54" i="13"/>
  <c r="F53" i="13"/>
  <c r="F52" i="13"/>
  <c r="E52" i="13"/>
  <c r="D52" i="13"/>
  <c r="C52" i="13"/>
  <c r="B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E32" i="13"/>
  <c r="D32" i="13"/>
  <c r="C32" i="13"/>
  <c r="B32" i="13"/>
  <c r="F31" i="13"/>
  <c r="E31" i="13"/>
  <c r="D31" i="13"/>
  <c r="C31" i="13"/>
  <c r="B31" i="13"/>
  <c r="M20" i="9" l="1" a="1"/>
  <c r="M20" i="9" s="1"/>
  <c r="M12" i="9" a="1"/>
  <c r="M12" i="9" s="1"/>
  <c r="M19" i="8" a="1"/>
  <c r="M19" i="8" s="1"/>
  <c r="M11" i="8" a="1"/>
  <c r="M11" i="8" s="1"/>
  <c r="M18" i="7" a="1"/>
  <c r="M18" i="7" s="1"/>
  <c r="M10" i="7" a="1"/>
  <c r="M10" i="7" s="1"/>
  <c r="M11" i="9" a="1"/>
  <c r="M11" i="9" s="1"/>
  <c r="M18" i="8" a="1"/>
  <c r="M18" i="8" s="1"/>
  <c r="M10" i="8" a="1"/>
  <c r="M10" i="8" s="1"/>
  <c r="M17" i="7" a="1"/>
  <c r="M17" i="7" s="1"/>
  <c r="M9" i="7" a="1"/>
  <c r="M9" i="7" s="1"/>
  <c r="M19" i="9" a="1"/>
  <c r="M19" i="9" s="1"/>
  <c r="M18" i="9" a="1"/>
  <c r="M18" i="9" s="1"/>
  <c r="M10" i="9" a="1"/>
  <c r="M10" i="9" s="1"/>
  <c r="M17" i="8" a="1"/>
  <c r="M17" i="8" s="1"/>
  <c r="M9" i="8" a="1"/>
  <c r="M9" i="8" s="1"/>
  <c r="M16" i="7" a="1"/>
  <c r="M16" i="7" s="1"/>
  <c r="M8" i="7" a="1"/>
  <c r="M8" i="7" s="1"/>
  <c r="M17" i="9" a="1"/>
  <c r="M17" i="9" s="1"/>
  <c r="M9" i="9" a="1"/>
  <c r="M9" i="9" s="1"/>
  <c r="M16" i="8" a="1"/>
  <c r="M16" i="8" s="1"/>
  <c r="M8" i="8" a="1"/>
  <c r="M8" i="8" s="1"/>
  <c r="M15" i="7" a="1"/>
  <c r="M15" i="7" s="1"/>
  <c r="M7" i="7" a="1"/>
  <c r="M7" i="7" s="1"/>
  <c r="M20" i="8" a="1"/>
  <c r="M20" i="8" s="1"/>
  <c r="M16" i="9" a="1"/>
  <c r="M16" i="9" s="1"/>
  <c r="M8" i="9" a="1"/>
  <c r="M8" i="9" s="1"/>
  <c r="M15" i="8" a="1"/>
  <c r="M15" i="8" s="1"/>
  <c r="M7" i="8" a="1"/>
  <c r="M7" i="8" s="1"/>
  <c r="M14" i="7" a="1"/>
  <c r="M14" i="7" s="1"/>
  <c r="M6" i="7" a="1"/>
  <c r="M6" i="7" s="1"/>
  <c r="M13" i="8" a="1"/>
  <c r="M13" i="8" s="1"/>
  <c r="M20" i="7" a="1"/>
  <c r="M20" i="7" s="1"/>
  <c r="M13" i="9" a="1"/>
  <c r="M13" i="9" s="1"/>
  <c r="M19" i="7" a="1"/>
  <c r="M19" i="7" s="1"/>
  <c r="M15" i="9" a="1"/>
  <c r="M15" i="9" s="1"/>
  <c r="M7" i="9" a="1"/>
  <c r="M7" i="9" s="1"/>
  <c r="M14" i="8" a="1"/>
  <c r="M14" i="8" s="1"/>
  <c r="M6" i="8" a="1"/>
  <c r="M6" i="8" s="1"/>
  <c r="M13" i="7" a="1"/>
  <c r="M13" i="7" s="1"/>
  <c r="M6" i="9" a="1"/>
  <c r="M6" i="9" s="1"/>
  <c r="M12" i="7" a="1"/>
  <c r="M12" i="7" s="1"/>
  <c r="M12" i="8" a="1"/>
  <c r="M12" i="8" s="1"/>
  <c r="M11" i="7" a="1"/>
  <c r="M11" i="7" s="1"/>
  <c r="M14" i="9" a="1"/>
  <c r="M14" i="9" s="1"/>
  <c r="N20" i="7" a="1"/>
  <c r="N20" i="7" s="1"/>
  <c r="N8" i="7" a="1"/>
  <c r="N8" i="7" s="1"/>
  <c r="N11" i="8" a="1"/>
  <c r="N11" i="8" s="1"/>
  <c r="N13" i="9" a="1"/>
  <c r="N13" i="9" s="1"/>
  <c r="N16" i="9" a="1"/>
  <c r="N16" i="9" s="1"/>
  <c r="N19" i="7" a="1"/>
  <c r="N19" i="7" s="1"/>
  <c r="N7" i="7" a="1"/>
  <c r="N7" i="7" s="1"/>
  <c r="N10" i="8" a="1"/>
  <c r="N10" i="8" s="1"/>
  <c r="N12" i="9" a="1"/>
  <c r="N12" i="9" s="1"/>
  <c r="N18" i="7" a="1"/>
  <c r="N18" i="7" s="1"/>
  <c r="N6" i="7" a="1"/>
  <c r="N6" i="7" s="1"/>
  <c r="N9" i="8" a="1"/>
  <c r="N9" i="8" s="1"/>
  <c r="N8" i="9" a="1"/>
  <c r="N8" i="9" s="1"/>
  <c r="N17" i="7" a="1"/>
  <c r="N17" i="7" s="1"/>
  <c r="N20" i="8" a="1"/>
  <c r="N20" i="8" s="1"/>
  <c r="N8" i="8" a="1"/>
  <c r="N8" i="8" s="1"/>
  <c r="N16" i="7" a="1"/>
  <c r="N16" i="7" s="1"/>
  <c r="N19" i="8" a="1"/>
  <c r="N19" i="8" s="1"/>
  <c r="N7" i="8" a="1"/>
  <c r="N7" i="8" s="1"/>
  <c r="N10" i="9" a="1"/>
  <c r="N10" i="9" s="1"/>
  <c r="N15" i="7" a="1"/>
  <c r="N15" i="7" s="1"/>
  <c r="N18" i="8" a="1"/>
  <c r="N18" i="8" s="1"/>
  <c r="N6" i="8" a="1"/>
  <c r="N6" i="8" s="1"/>
  <c r="N9" i="9" a="1"/>
  <c r="N9" i="9" s="1"/>
  <c r="N14" i="7" a="1"/>
  <c r="N14" i="7" s="1"/>
  <c r="N17" i="8" a="1"/>
  <c r="N17" i="8" s="1"/>
  <c r="N20" i="9" a="1"/>
  <c r="N20" i="9" s="1"/>
  <c r="N13" i="7" a="1"/>
  <c r="N13" i="7" s="1"/>
  <c r="N16" i="8" a="1"/>
  <c r="N16" i="8" s="1"/>
  <c r="N19" i="9" a="1"/>
  <c r="N19" i="9" s="1"/>
  <c r="N7" i="9" a="1"/>
  <c r="N7" i="9" s="1"/>
  <c r="N12" i="7" a="1"/>
  <c r="N12" i="7" s="1"/>
  <c r="N15" i="8" a="1"/>
  <c r="N15" i="8" s="1"/>
  <c r="N18" i="9" a="1"/>
  <c r="N18" i="9" s="1"/>
  <c r="N6" i="9" a="1"/>
  <c r="N6" i="9" s="1"/>
  <c r="N11" i="7" a="1"/>
  <c r="N11" i="7" s="1"/>
  <c r="N14" i="8" a="1"/>
  <c r="N14" i="8" s="1"/>
  <c r="N17" i="9" a="1"/>
  <c r="N17" i="9" s="1"/>
  <c r="N10" i="7" a="1"/>
  <c r="N10" i="7" s="1"/>
  <c r="N9" i="7" a="1"/>
  <c r="N9" i="7" s="1"/>
  <c r="N12" i="8" a="1"/>
  <c r="N12" i="8" s="1"/>
  <c r="N15" i="9" a="1"/>
  <c r="N15" i="9" s="1"/>
  <c r="N14" i="9" a="1"/>
  <c r="N14" i="9" s="1"/>
  <c r="N11" i="9" a="1"/>
  <c r="N11" i="9" s="1"/>
  <c r="N13" i="8" a="1"/>
  <c r="N13" i="8" s="1"/>
  <c r="M20" i="2" a="1"/>
  <c r="M20" i="2" s="1"/>
  <c r="M8" i="2" a="1"/>
  <c r="M8" i="2" s="1"/>
  <c r="M19" i="2" a="1"/>
  <c r="M19" i="2" s="1"/>
  <c r="M7" i="2" a="1"/>
  <c r="M7" i="2" s="1"/>
  <c r="M18" i="2" a="1"/>
  <c r="M18" i="2" s="1"/>
  <c r="M17" i="2" a="1"/>
  <c r="M17" i="2" s="1"/>
  <c r="M16" i="2" a="1"/>
  <c r="M16" i="2" s="1"/>
  <c r="M6" i="2" a="1"/>
  <c r="M6" i="2" s="1"/>
  <c r="M15" i="2" a="1"/>
  <c r="M15" i="2" s="1"/>
  <c r="M14" i="2" a="1"/>
  <c r="M14" i="2" s="1"/>
  <c r="M13" i="2" a="1"/>
  <c r="M13" i="2" s="1"/>
  <c r="M12" i="2" a="1"/>
  <c r="M12" i="2" s="1"/>
  <c r="M11" i="2" a="1"/>
  <c r="M11" i="2" s="1"/>
  <c r="M10" i="2" a="1"/>
  <c r="M10" i="2" s="1"/>
  <c r="M9" i="2" a="1"/>
  <c r="M9" i="2" s="1"/>
  <c r="N20" i="2" a="1"/>
  <c r="N20" i="2" s="1"/>
  <c r="N8" i="2" a="1"/>
  <c r="N8" i="2" s="1"/>
  <c r="N19" i="2" a="1"/>
  <c r="N19" i="2" s="1"/>
  <c r="N7" i="2" a="1"/>
  <c r="N7" i="2" s="1"/>
  <c r="N18" i="2" a="1"/>
  <c r="N18" i="2" s="1"/>
  <c r="N6" i="2" a="1"/>
  <c r="N6" i="2" s="1"/>
  <c r="N17" i="2" a="1"/>
  <c r="N17" i="2" s="1"/>
  <c r="N16" i="2" a="1"/>
  <c r="N16" i="2" s="1"/>
  <c r="N15" i="2" a="1"/>
  <c r="N15" i="2" s="1"/>
  <c r="N14" i="2" a="1"/>
  <c r="N14" i="2" s="1"/>
  <c r="N13" i="2" a="1"/>
  <c r="N13" i="2" s="1"/>
  <c r="N12" i="2" a="1"/>
  <c r="N12" i="2" s="1"/>
  <c r="N11" i="2" a="1"/>
  <c r="N11" i="2" s="1"/>
  <c r="N10" i="2" a="1"/>
  <c r="N10" i="2" s="1"/>
  <c r="N9" i="2" a="1"/>
  <c r="N9" i="2" s="1"/>
  <c r="N9" i="13" a="1"/>
  <c r="N9" i="13" s="1"/>
  <c r="N6" i="13" a="1"/>
  <c r="N6" i="13" s="1"/>
  <c r="N7" i="13" a="1"/>
  <c r="N7" i="13" s="1"/>
  <c r="N8" i="13" a="1"/>
  <c r="N8" i="13" s="1"/>
  <c r="E7" i="1"/>
  <c r="E6" i="1"/>
  <c r="N11" i="13" l="1"/>
  <c r="B20" i="9"/>
  <c r="B19" i="9"/>
  <c r="B18" i="9"/>
  <c r="B17" i="9"/>
  <c r="B16" i="9"/>
  <c r="B15" i="9"/>
  <c r="B14" i="9"/>
  <c r="B13" i="9"/>
  <c r="F12" i="9"/>
  <c r="F13" i="9"/>
  <c r="F14" i="9"/>
  <c r="B17" i="8"/>
  <c r="B20" i="8"/>
  <c r="B18" i="8"/>
  <c r="B14" i="8"/>
  <c r="F15" i="8"/>
  <c r="B13" i="8"/>
  <c r="F16" i="8"/>
  <c r="B16" i="8"/>
  <c r="B15" i="8"/>
  <c r="B19" i="8"/>
  <c r="F14" i="8"/>
  <c r="F13" i="8"/>
  <c r="B20" i="7"/>
  <c r="B18" i="7"/>
  <c r="B15" i="7"/>
  <c r="B14" i="7"/>
  <c r="B13" i="7"/>
  <c r="B12" i="7"/>
  <c r="B17" i="7"/>
  <c r="F13" i="7"/>
  <c r="B16" i="7"/>
  <c r="F14" i="7"/>
  <c r="F12" i="7"/>
  <c r="F14" i="2"/>
  <c r="B14" i="2"/>
  <c r="E5" i="1"/>
  <c r="D7" i="1"/>
  <c r="D6" i="1"/>
  <c r="D5" i="1"/>
  <c r="E4" i="1" l="1"/>
  <c r="B20" i="2"/>
  <c r="B15" i="2"/>
  <c r="F15" i="2"/>
  <c r="B16" i="2"/>
  <c r="B17" i="2"/>
  <c r="B18" i="2"/>
  <c r="F13" i="2"/>
  <c r="B19" i="2" l="1"/>
  <c r="F12" i="2"/>
  <c r="S3" i="2" l="1"/>
  <c r="D4" i="1" s="1"/>
  <c r="AB6" i="1" l="1"/>
  <c r="T6" i="2"/>
  <c r="J5" i="1"/>
  <c r="K32" i="1" l="1"/>
  <c r="Z4" i="1" l="1"/>
  <c r="I24" i="13" l="1"/>
  <c r="C50" i="13" s="1"/>
  <c r="J24" i="13"/>
  <c r="D50" i="13" s="1"/>
  <c r="K24" i="13"/>
  <c r="E50" i="13" s="1"/>
  <c r="H24" i="13"/>
  <c r="B50" i="13" s="1"/>
  <c r="G5" i="1"/>
  <c r="J7" i="1" s="1"/>
  <c r="K37" i="1"/>
  <c r="E37" i="1" s="1"/>
  <c r="K36" i="1"/>
  <c r="G36" i="1" s="1"/>
  <c r="K35" i="1"/>
  <c r="E35" i="1" s="1"/>
  <c r="K34" i="1"/>
  <c r="E34" i="1" s="1"/>
  <c r="E32" i="1"/>
  <c r="K33" i="1"/>
  <c r="E33" i="1" s="1"/>
  <c r="Z10" i="1"/>
  <c r="Z8" i="1"/>
  <c r="Z7" i="1"/>
  <c r="Z9" i="1"/>
  <c r="Z5" i="1"/>
  <c r="Y10" i="1"/>
  <c r="K26" i="1"/>
  <c r="E26" i="1" s="1"/>
  <c r="Y6" i="1"/>
  <c r="K25" i="1"/>
  <c r="E25" i="1" s="1"/>
  <c r="K24" i="1"/>
  <c r="E24" i="1" s="1"/>
  <c r="K27" i="1"/>
  <c r="G27" i="1" s="1"/>
  <c r="K23" i="1"/>
  <c r="E23" i="1" s="1"/>
  <c r="Y9" i="1"/>
  <c r="K31" i="1"/>
  <c r="E31" i="1" s="1"/>
  <c r="K22" i="1"/>
  <c r="G22" i="1" s="1"/>
  <c r="K21" i="1"/>
  <c r="G21" i="1" s="1"/>
  <c r="K20" i="1"/>
  <c r="E20" i="1" s="1"/>
  <c r="Y5" i="1"/>
  <c r="K19" i="1"/>
  <c r="E19" i="1" s="1"/>
  <c r="G18" i="1"/>
  <c r="K18" i="1"/>
  <c r="E10" i="1"/>
  <c r="G10" i="1"/>
  <c r="K16" i="1"/>
  <c r="E16" i="1" s="1"/>
  <c r="H19" i="13" l="1"/>
  <c r="J19" i="13"/>
  <c r="I19" i="13"/>
  <c r="K19" i="13"/>
  <c r="I22" i="13"/>
  <c r="C48" i="13" s="1"/>
  <c r="J22" i="13"/>
  <c r="D48" i="13" s="1"/>
  <c r="K22" i="13"/>
  <c r="E48" i="13" s="1"/>
  <c r="H22" i="13"/>
  <c r="B48" i="13" s="1"/>
  <c r="I13" i="13"/>
  <c r="C39" i="13" s="1"/>
  <c r="I12" i="13"/>
  <c r="C38" i="13" s="1"/>
  <c r="I11" i="13"/>
  <c r="C37" i="13" s="1"/>
  <c r="I10" i="13"/>
  <c r="C36" i="13" s="1"/>
  <c r="I9" i="13"/>
  <c r="C35" i="13" s="1"/>
  <c r="I8" i="13"/>
  <c r="C34" i="13" s="1"/>
  <c r="I7" i="13"/>
  <c r="C33" i="13" s="1"/>
  <c r="J7" i="13"/>
  <c r="D33" i="13" s="1"/>
  <c r="J13" i="13"/>
  <c r="D39" i="13" s="1"/>
  <c r="J11" i="13"/>
  <c r="D37" i="13" s="1"/>
  <c r="J12" i="13"/>
  <c r="D38" i="13" s="1"/>
  <c r="J10" i="13"/>
  <c r="D36" i="13" s="1"/>
  <c r="J9" i="13"/>
  <c r="D35" i="13" s="1"/>
  <c r="J8" i="13"/>
  <c r="D34" i="13" s="1"/>
  <c r="K7" i="13"/>
  <c r="E33" i="13" s="1"/>
  <c r="H13" i="13"/>
  <c r="B39" i="13" s="1"/>
  <c r="K13" i="13"/>
  <c r="E39" i="13" s="1"/>
  <c r="H12" i="13"/>
  <c r="B38" i="13" s="1"/>
  <c r="K12" i="13"/>
  <c r="E38" i="13" s="1"/>
  <c r="H11" i="13"/>
  <c r="B37" i="13" s="1"/>
  <c r="K11" i="13"/>
  <c r="E37" i="13" s="1"/>
  <c r="H10" i="13"/>
  <c r="B36" i="13" s="1"/>
  <c r="K8" i="13"/>
  <c r="E34" i="13" s="1"/>
  <c r="H7" i="13"/>
  <c r="B33" i="13" s="1"/>
  <c r="K10" i="13"/>
  <c r="E36" i="13" s="1"/>
  <c r="H9" i="13"/>
  <c r="B35" i="13" s="1"/>
  <c r="K9" i="13"/>
  <c r="E35" i="13" s="1"/>
  <c r="H8" i="13"/>
  <c r="B34" i="13" s="1"/>
  <c r="I28" i="13"/>
  <c r="C54" i="13" s="1"/>
  <c r="J28" i="13"/>
  <c r="D54" i="13" s="1"/>
  <c r="K28" i="13"/>
  <c r="E54" i="13" s="1"/>
  <c r="H28" i="13"/>
  <c r="B54" i="13" s="1"/>
  <c r="I30" i="13"/>
  <c r="C56" i="13" s="1"/>
  <c r="J30" i="13"/>
  <c r="D56" i="13" s="1"/>
  <c r="K30" i="13"/>
  <c r="E56" i="13" s="1"/>
  <c r="H30" i="13"/>
  <c r="B56" i="13" s="1"/>
  <c r="I29" i="13"/>
  <c r="C55" i="13" s="1"/>
  <c r="J29" i="13"/>
  <c r="D55" i="13" s="1"/>
  <c r="K29" i="13"/>
  <c r="E55" i="13" s="1"/>
  <c r="H29" i="13"/>
  <c r="B55" i="13" s="1"/>
  <c r="I27" i="13"/>
  <c r="C53" i="13" s="1"/>
  <c r="J27" i="13"/>
  <c r="D53" i="13" s="1"/>
  <c r="H27" i="13"/>
  <c r="B53" i="13" s="1"/>
  <c r="K27" i="13"/>
  <c r="E53" i="13" s="1"/>
  <c r="I14" i="13"/>
  <c r="C40" i="13" s="1"/>
  <c r="I20" i="13"/>
  <c r="C46" i="13" s="1"/>
  <c r="C45" i="13"/>
  <c r="I18" i="13"/>
  <c r="C44" i="13" s="1"/>
  <c r="I17" i="13"/>
  <c r="C43" i="13" s="1"/>
  <c r="I16" i="13"/>
  <c r="C42" i="13" s="1"/>
  <c r="I15" i="13"/>
  <c r="C41" i="13" s="1"/>
  <c r="J18" i="13"/>
  <c r="D44" i="13" s="1"/>
  <c r="J16" i="13"/>
  <c r="D42" i="13" s="1"/>
  <c r="J15" i="13"/>
  <c r="D41" i="13" s="1"/>
  <c r="J20" i="13"/>
  <c r="D46" i="13" s="1"/>
  <c r="J17" i="13"/>
  <c r="D43" i="13" s="1"/>
  <c r="D45" i="13"/>
  <c r="J14" i="13"/>
  <c r="D40" i="13" s="1"/>
  <c r="K16" i="13"/>
  <c r="E42" i="13" s="1"/>
  <c r="H15" i="13"/>
  <c r="B41" i="13" s="1"/>
  <c r="K15" i="13"/>
  <c r="E41" i="13" s="1"/>
  <c r="H14" i="13"/>
  <c r="B40" i="13" s="1"/>
  <c r="K14" i="13"/>
  <c r="E40" i="13" s="1"/>
  <c r="H20" i="13"/>
  <c r="B46" i="13" s="1"/>
  <c r="K20" i="13"/>
  <c r="E46" i="13" s="1"/>
  <c r="B45" i="13"/>
  <c r="H16" i="13"/>
  <c r="B42" i="13" s="1"/>
  <c r="E45" i="13"/>
  <c r="H18" i="13"/>
  <c r="B44" i="13" s="1"/>
  <c r="K17" i="13"/>
  <c r="E43" i="13" s="1"/>
  <c r="K18" i="13"/>
  <c r="E44" i="13" s="1"/>
  <c r="H17" i="13"/>
  <c r="B43" i="13" s="1"/>
  <c r="I25" i="13"/>
  <c r="C51" i="13" s="1"/>
  <c r="J25" i="13"/>
  <c r="D51" i="13" s="1"/>
  <c r="K25" i="13"/>
  <c r="E51" i="13" s="1"/>
  <c r="H25" i="13"/>
  <c r="B51" i="13" s="1"/>
  <c r="I23" i="13"/>
  <c r="C49" i="13" s="1"/>
  <c r="J23" i="13"/>
  <c r="D49" i="13" s="1"/>
  <c r="H23" i="13"/>
  <c r="B49" i="13" s="1"/>
  <c r="K23" i="13"/>
  <c r="E49" i="13" s="1"/>
  <c r="J6" i="1"/>
  <c r="J4" i="1"/>
  <c r="G33" i="1"/>
  <c r="G26" i="1"/>
  <c r="G31" i="1"/>
  <c r="E21" i="1"/>
  <c r="G37" i="1"/>
  <c r="E36" i="1"/>
  <c r="G35" i="1"/>
  <c r="G34" i="1"/>
  <c r="G32" i="1"/>
  <c r="G25" i="1"/>
  <c r="E27" i="1"/>
  <c r="G23" i="1"/>
  <c r="E22" i="1"/>
  <c r="G20" i="1"/>
  <c r="G19" i="1"/>
  <c r="G24" i="1"/>
  <c r="G16" i="1"/>
  <c r="E18" i="1"/>
  <c r="K17" i="1" l="1"/>
  <c r="E17" i="1" l="1"/>
  <c r="G17" i="1"/>
  <c r="S3" i="9" l="1"/>
  <c r="S3" i="8"/>
  <c r="AB4" i="1" s="1"/>
  <c r="S3" i="7"/>
  <c r="AB5" i="1" s="1"/>
  <c r="K12" i="1"/>
  <c r="K11" i="1"/>
  <c r="K15" i="1"/>
  <c r="K14" i="1"/>
  <c r="K13" i="1"/>
  <c r="Y4" i="1"/>
  <c r="U37" i="1"/>
  <c r="U36" i="1"/>
  <c r="U35" i="1"/>
  <c r="U34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33" i="1"/>
  <c r="Y8" i="1"/>
  <c r="I33" i="1"/>
  <c r="I30" i="1"/>
  <c r="I29" i="1"/>
  <c r="I28" i="1"/>
  <c r="I27" i="1"/>
  <c r="I26" i="1"/>
  <c r="I23" i="1"/>
  <c r="I22" i="1"/>
  <c r="I19" i="1"/>
  <c r="I18" i="1"/>
  <c r="I17" i="1"/>
  <c r="I16" i="1"/>
  <c r="I14" i="1"/>
  <c r="I13" i="1"/>
  <c r="I12" i="1"/>
  <c r="I11" i="1"/>
  <c r="I21" i="13" l="1"/>
  <c r="C47" i="13" s="1"/>
  <c r="J21" i="13"/>
  <c r="D47" i="13" s="1"/>
  <c r="K21" i="13"/>
  <c r="E47" i="13" s="1"/>
  <c r="H21" i="13"/>
  <c r="B47" i="13" s="1"/>
  <c r="D28" i="13"/>
  <c r="D16" i="13"/>
  <c r="D12" i="13"/>
  <c r="D7" i="13"/>
  <c r="D14" i="13"/>
  <c r="D10" i="13"/>
  <c r="D5" i="13"/>
  <c r="D29" i="13"/>
  <c r="D8" i="13"/>
  <c r="D24" i="13"/>
  <c r="D18" i="13"/>
  <c r="D19" i="13"/>
  <c r="D27" i="13"/>
  <c r="D15" i="13"/>
  <c r="D11" i="13"/>
  <c r="D6" i="13"/>
  <c r="D23" i="13"/>
  <c r="D17" i="13"/>
  <c r="D22" i="13"/>
  <c r="D26" i="13"/>
  <c r="D13" i="13"/>
  <c r="D9" i="13"/>
  <c r="D21" i="13"/>
  <c r="D20" i="13"/>
  <c r="D30" i="13"/>
  <c r="D25" i="13"/>
  <c r="C30" i="13"/>
  <c r="C22" i="13"/>
  <c r="C14" i="13"/>
  <c r="C6" i="13"/>
  <c r="C20" i="13"/>
  <c r="C19" i="13"/>
  <c r="C18" i="13"/>
  <c r="C25" i="13"/>
  <c r="C9" i="13"/>
  <c r="C7" i="13"/>
  <c r="C29" i="13"/>
  <c r="C21" i="13"/>
  <c r="C13" i="13"/>
  <c r="C5" i="13"/>
  <c r="C28" i="13"/>
  <c r="C12" i="13"/>
  <c r="C27" i="13"/>
  <c r="C11" i="13"/>
  <c r="C10" i="13"/>
  <c r="C17" i="13"/>
  <c r="C16" i="13"/>
  <c r="C8" i="13"/>
  <c r="C15" i="13"/>
  <c r="C26" i="13"/>
  <c r="C24" i="13"/>
  <c r="C23" i="13"/>
  <c r="E7" i="13"/>
  <c r="E28" i="13"/>
  <c r="E20" i="13"/>
  <c r="E12" i="13"/>
  <c r="B28" i="13"/>
  <c r="B20" i="13"/>
  <c r="B12" i="13"/>
  <c r="E27" i="13"/>
  <c r="E19" i="13"/>
  <c r="E11" i="13"/>
  <c r="B27" i="13"/>
  <c r="B19" i="13"/>
  <c r="B11" i="13"/>
  <c r="E26" i="13"/>
  <c r="E18" i="13"/>
  <c r="E10" i="13"/>
  <c r="B26" i="13"/>
  <c r="B18" i="13"/>
  <c r="B10" i="13"/>
  <c r="E25" i="13"/>
  <c r="E17" i="13"/>
  <c r="E9" i="13"/>
  <c r="B25" i="13"/>
  <c r="B17" i="13"/>
  <c r="B9" i="13"/>
  <c r="E24" i="13"/>
  <c r="E16" i="13"/>
  <c r="E8" i="13"/>
  <c r="B24" i="13"/>
  <c r="B16" i="13"/>
  <c r="B8" i="13"/>
  <c r="E29" i="13"/>
  <c r="E21" i="13"/>
  <c r="E13" i="13"/>
  <c r="B21" i="13"/>
  <c r="B13" i="13"/>
  <c r="E5" i="13"/>
  <c r="E23" i="13"/>
  <c r="E15" i="13"/>
  <c r="E6" i="13"/>
  <c r="B23" i="13"/>
  <c r="B15" i="13"/>
  <c r="B7" i="13"/>
  <c r="B29" i="13"/>
  <c r="B5" i="13"/>
  <c r="E30" i="13"/>
  <c r="E22" i="13"/>
  <c r="E14" i="13"/>
  <c r="B30" i="13"/>
  <c r="B22" i="13"/>
  <c r="B14" i="13"/>
  <c r="B6" i="13"/>
  <c r="T6" i="9"/>
  <c r="J5" i="9" s="1"/>
  <c r="AB7" i="1"/>
  <c r="T6" i="8"/>
  <c r="J5" i="8" s="1"/>
  <c r="G15" i="1"/>
  <c r="E15" i="1"/>
  <c r="G14" i="1"/>
  <c r="E14" i="1"/>
  <c r="G13" i="1"/>
  <c r="E13" i="1"/>
  <c r="G12" i="1"/>
  <c r="E12" i="1"/>
  <c r="E11" i="1"/>
  <c r="G11" i="1"/>
  <c r="T6" i="7"/>
  <c r="J5" i="7" s="1"/>
  <c r="J5" i="2"/>
</calcChain>
</file>

<file path=xl/sharedStrings.xml><?xml version="1.0" encoding="utf-8"?>
<sst xmlns="http://schemas.openxmlformats.org/spreadsheetml/2006/main" count="357" uniqueCount="234">
  <si>
    <t>Unlocked</t>
  </si>
  <si>
    <t>Completed</t>
  </si>
  <si>
    <t>Scenario Name</t>
  </si>
  <si>
    <t>Option A</t>
  </si>
  <si>
    <t>Option B</t>
  </si>
  <si>
    <t>Event 1</t>
  </si>
  <si>
    <t>Event 2</t>
  </si>
  <si>
    <t>Event 3</t>
  </si>
  <si>
    <t>Event 4</t>
  </si>
  <si>
    <t>Event 5</t>
  </si>
  <si>
    <t>Event 6</t>
  </si>
  <si>
    <t>Event 7</t>
  </si>
  <si>
    <t>Event 8</t>
  </si>
  <si>
    <t>Event 9</t>
  </si>
  <si>
    <t>Event 10</t>
  </si>
  <si>
    <t>Event 11</t>
  </si>
  <si>
    <t>Event 12</t>
  </si>
  <si>
    <t>Event 13</t>
  </si>
  <si>
    <t>Event 14</t>
  </si>
  <si>
    <t>Event 15</t>
  </si>
  <si>
    <t>Event 16</t>
  </si>
  <si>
    <t>Event 17</t>
  </si>
  <si>
    <t>Event 18</t>
  </si>
  <si>
    <t>Event 19</t>
  </si>
  <si>
    <t>Event 20</t>
  </si>
  <si>
    <t>Event 21</t>
  </si>
  <si>
    <t>Event 22</t>
  </si>
  <si>
    <t>Unlocked Items</t>
  </si>
  <si>
    <t>Items 1-13</t>
  </si>
  <si>
    <t>Items 15-20</t>
  </si>
  <si>
    <t>Items 21-26</t>
  </si>
  <si>
    <t>Item 14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</si>
  <si>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</si>
  <si>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</si>
  <si>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</si>
  <si>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</si>
  <si>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</si>
  <si>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</si>
  <si>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</si>
  <si>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</si>
  <si>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</si>
  <si>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</si>
  <si>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Name</t>
  </si>
  <si>
    <t>Chest Contents</t>
  </si>
  <si>
    <t>Chest</t>
  </si>
  <si>
    <t>Gain 3 money tokens</t>
  </si>
  <si>
    <t>Fateful Compass (Item 27)</t>
  </si>
  <si>
    <t>Mana Potion (Item 14)</t>
  </si>
  <si>
    <t>Gain 5 gold</t>
  </si>
  <si>
    <t>Gain 10 experience</t>
  </si>
  <si>
    <t>Suffer 3 damage, gain POISON</t>
  </si>
  <si>
    <t>Gain 1 checkmark</t>
  </si>
  <si>
    <t>Gain 15 experience</t>
  </si>
  <si>
    <t>Ring of Strength (Item 31)</t>
  </si>
  <si>
    <t>Gain 10 gold</t>
  </si>
  <si>
    <t>Ring of Haste (Item 30)</t>
  </si>
  <si>
    <t>Option A Result</t>
  </si>
  <si>
    <t>Option B Result</t>
  </si>
  <si>
    <t>City Event Result</t>
  </si>
  <si>
    <t>City Event</t>
  </si>
  <si>
    <t>Formula</t>
  </si>
  <si>
    <t>Gain 5 collective gold. New location: "Agents of Chaos" 21 (C9)</t>
  </si>
  <si>
    <t>Gloomhaven: Jaws of the Lion Campaign Tracker</t>
  </si>
  <si>
    <t>Level</t>
  </si>
  <si>
    <t>Gold</t>
  </si>
  <si>
    <t>Roadside Ambush</t>
  </si>
  <si>
    <t>A Hole in the Wall</t>
  </si>
  <si>
    <t>The Black Ship</t>
  </si>
  <si>
    <t>A Ritual in Stone</t>
  </si>
  <si>
    <t>A Deeper Understanding</t>
  </si>
  <si>
    <t>Corrupted Research</t>
  </si>
  <si>
    <t>Sunken Tumor</t>
  </si>
  <si>
    <t>Hidden Tumor</t>
  </si>
  <si>
    <t>Explosive Evolution</t>
  </si>
  <si>
    <t>The Gauntlet</t>
  </si>
  <si>
    <t>Defiled Sewers</t>
  </si>
  <si>
    <t>Beguiling Sewers</t>
  </si>
  <si>
    <t>Vile Harvest</t>
  </si>
  <si>
    <t>Toxic Harvest</t>
  </si>
  <si>
    <t>Tainted Blood</t>
  </si>
  <si>
    <t>Mixed Results</t>
  </si>
  <si>
    <t>Red Twilight</t>
  </si>
  <si>
    <t>The Heist</t>
  </si>
  <si>
    <t>Den of Thieves</t>
  </si>
  <si>
    <t>Misplaced Goods</t>
  </si>
  <si>
    <t>Agents of Chaos</t>
  </si>
  <si>
    <t>Unfriendly Message</t>
  </si>
  <si>
    <t>Best of the Best</t>
  </si>
  <si>
    <t>The Greatest Job in the World</t>
  </si>
  <si>
    <t>B1</t>
  </si>
  <si>
    <t>D5</t>
  </si>
  <si>
    <t>C2</t>
  </si>
  <si>
    <t>B4</t>
  </si>
  <si>
    <t>D2</t>
  </si>
  <si>
    <t>C4</t>
  </si>
  <si>
    <t>D2 or C4</t>
  </si>
  <si>
    <t>E2</t>
  </si>
  <si>
    <t>B5</t>
  </si>
  <si>
    <t>D3</t>
  </si>
  <si>
    <t>C6</t>
  </si>
  <si>
    <t>A5</t>
  </si>
  <si>
    <t>C5</t>
  </si>
  <si>
    <t>C9</t>
  </si>
  <si>
    <t>D1</t>
  </si>
  <si>
    <t>A3</t>
  </si>
  <si>
    <t>C7</t>
  </si>
  <si>
    <t>XP</t>
  </si>
  <si>
    <t>Remove two -1 cards</t>
  </si>
  <si>
    <t>Remove one -2 card</t>
  </si>
  <si>
    <t>Replace one +0 card with one +1 DARK card</t>
  </si>
  <si>
    <t>Replace one +0 card with one +1 COLD card</t>
  </si>
  <si>
    <t>Add one +1 POISON card</t>
  </si>
  <si>
    <t>Add one +3 card</t>
  </si>
  <si>
    <t>Add one +1 CURSE card</t>
  </si>
  <si>
    <t>Battle Goals</t>
  </si>
  <si>
    <t>Possible Perks</t>
  </si>
  <si>
    <t>Used Perks</t>
  </si>
  <si>
    <t>&lt;NAME&gt;</t>
  </si>
  <si>
    <t>Party Members</t>
  </si>
  <si>
    <t>Remove four +0 cards</t>
  </si>
  <si>
    <t>Remove one -2 card and one +1 card</t>
  </si>
  <si>
    <t>Replace one +0 card with one +2 MUDDLE card</t>
  </si>
  <si>
    <t>Replace one -1 card with one +0 POISON card</t>
  </si>
  <si>
    <t>Add one +2 card</t>
  </si>
  <si>
    <t>Replace one +1 card with one +2 EARTH card</t>
  </si>
  <si>
    <t>Replace one +1 card with one +2 FIRE card</t>
  </si>
  <si>
    <t>Add one +0 All adjacent enemies suffer 1 damage card</t>
  </si>
  <si>
    <t>Replace one +0 card with one +1 POISON card</t>
  </si>
  <si>
    <t>Replace one +0 card with one +1 WOUND card</t>
  </si>
  <si>
    <t>Replace one +0 card with one +1 IMMOBILIZE card</t>
  </si>
  <si>
    <t>Replace one +0 card with one +1 PUSH 2 card</t>
  </si>
  <si>
    <t>Replace one +0 card with one +0 STUN card</t>
  </si>
  <si>
    <t>Replace one +1 card with one +1 STUN card</t>
  </si>
  <si>
    <t>Add one +2 WIND card</t>
  </si>
  <si>
    <t>Replace one +1 card with one +3 card</t>
  </si>
  <si>
    <t>Replace one -1 card with one +0 HEAL ALLY card</t>
  </si>
  <si>
    <t>Add one +1 HEAL ALLY card</t>
  </si>
  <si>
    <t>Replace one -1 card with one +1 card</t>
  </si>
  <si>
    <t>Replace one +1 card with one +2 LIGHT card</t>
  </si>
  <si>
    <t>Add one +1 FIRE &amp; LIGHT card</t>
  </si>
  <si>
    <t>Add one +1 SHIELD 1 card</t>
  </si>
  <si>
    <t>Secrets</t>
  </si>
  <si>
    <t>Location</t>
  </si>
  <si>
    <t>New location: "Agents of Chaos" 21 (C9)</t>
  </si>
  <si>
    <t>Gain 10 collective gold.</t>
  </si>
  <si>
    <t>No effect.</t>
  </si>
  <si>
    <t>Gain 5 collective gold.</t>
  </si>
  <si>
    <t>One character gains WOUND. Each character gains CURSE.</t>
  </si>
  <si>
    <t>One character loses 5 gold. All other characters gain 15 collective gold.</t>
  </si>
  <si>
    <t>Gain Oak Charm (Item 26).</t>
  </si>
  <si>
    <t>Gain 20 collective gold.</t>
  </si>
  <si>
    <t>Each character gains BLESS.</t>
  </si>
  <si>
    <t>Each character gains BLESS. Gain Chain Armor (Item 03).</t>
  </si>
  <si>
    <t>Gain 5 experience each.</t>
  </si>
  <si>
    <t>Gain 10 experience each.</t>
  </si>
  <si>
    <t>If you said 3: Gain 10 collective gold each. Else: Lose 5 collective gold each.</t>
  </si>
  <si>
    <t>Each character gains MUDDLE.</t>
  </si>
  <si>
    <t>Gain 15 collective gold.</t>
  </si>
  <si>
    <t>Each character gains CURSE.</t>
  </si>
  <si>
    <t>Gain 4 collective gold. Each character gains POISON.</t>
  </si>
  <si>
    <t>3 or less: Lose 5 gold. 4 or 5: Gain 5 gold. 6 or more: Gain 5 gold and BLESS.</t>
  </si>
  <si>
    <t>Lose 5 collective gold.</t>
  </si>
  <si>
    <t>Lose 5 collective gold. You may temporarily purchase items for 5 less gold.</t>
  </si>
  <si>
    <t>Lose 5 gold each. Each character gains BLESS.</t>
  </si>
  <si>
    <t>Lose 5 collective gold. Gain 5 experience each.</t>
  </si>
  <si>
    <t>New Location: "Misplaced Goods" 20 (C5)</t>
  </si>
  <si>
    <t>Gain 5 collective gold. New Location: "Misplaced Goods" 20 (C5)</t>
  </si>
  <si>
    <t>New Location: "Unfriendly Message" 22 (D1)</t>
  </si>
  <si>
    <t>Resolve another event card.</t>
  </si>
  <si>
    <t>New Location: "Best of the Best" 23 (B5)</t>
  </si>
  <si>
    <t>New Location: "Warding the Void" 24 (A3)</t>
  </si>
  <si>
    <t>Warding the Void</t>
  </si>
  <si>
    <t>New Location: "The Greatest Job in the World" 25 (C7)</t>
  </si>
  <si>
    <t>A few instructions:</t>
  </si>
  <si>
    <t>artoo00</t>
  </si>
  <si>
    <t>Last Modified:</t>
  </si>
  <si>
    <t>Each character has their own tab. Start by entering a name for your character. This will create your party on the "Campaign" tab.</t>
  </si>
  <si>
    <t>Author:</t>
  </si>
  <si>
    <t>Jaws of the Lion Campaign Tracker Readme</t>
  </si>
  <si>
    <t>Related to the line above, I have protected the worksheets to prevent the user(s) from accidentally writing over the automated portions of this file (and to protect the "spoilers" contained within). If you attempt to check a box, you may get a message about these protections. This means the box is meant to be checked by first checking its pre-requisite. For example, scenario 2 will unlock when you complete scenario 1. Thus, you should mark scenario 1 complete; then, scenario 2 will unlock automatically.</t>
  </si>
  <si>
    <t>"Available Perks" is also automatically calculated. If the number is ever greater than zero, you can select a new perk for your character! "Available Perks" is not intended to ever be negative, but I don't protect against it. If it is negative, you may have added a perk before you are allowed to. Of course, I may also have calculated it incorrectly, so let me know!</t>
  </si>
  <si>
    <t>Created/Modified with:</t>
  </si>
  <si>
    <t>Microsoft Excel 2016</t>
  </si>
  <si>
    <t>Scenario Level</t>
  </si>
  <si>
    <t>Difficulty</t>
  </si>
  <si>
    <t>Version</t>
  </si>
  <si>
    <t>Scenario</t>
  </si>
  <si>
    <t>Scenario Metrics</t>
  </si>
  <si>
    <t>Monster Level</t>
  </si>
  <si>
    <t>Gold Conversion</t>
  </si>
  <si>
    <t>Trap Damage</t>
  </si>
  <si>
    <t>Bonus Experience</t>
  </si>
  <si>
    <t>On the "Campaign" tab, you don't need to type anything. Only checkboxes and radio buttons are meant to be used. Everything else is automated!</t>
  </si>
  <si>
    <t>Attributions:</t>
  </si>
  <si>
    <t>Official class icons shared by Cephalofair Games (https://boardgamegeek.com/filepage/204314/class-icons) under creative commons license BY-NC-SA 4.0 (https://creativecommons.org/licenses/by-nc-sa/4.0/). Icon background colors were modified (from white) to match each class tab in this workbook. Modified icons may be used under the same license.</t>
  </si>
  <si>
    <t>Fixed Event 17 B results.</t>
  </si>
  <si>
    <t>Updated scenario level and metrics for tutorial scenarios (eg. Gold conversion and bonus experience should be zero on scenario 1).</t>
  </si>
  <si>
    <t>Added automated unlock of Secrets A-D.</t>
  </si>
  <si>
    <t>Ability Cards</t>
  </si>
  <si>
    <t>Ability Cards 2</t>
  </si>
  <si>
    <t>Ability Cards 1</t>
  </si>
  <si>
    <t xml:space="preserve">               Inox Hatchet</t>
  </si>
  <si>
    <t xml:space="preserve">                Valrath Red Guard</t>
  </si>
  <si>
    <t>Added ability card numbers to character sheets (Did not include tutorial cards).</t>
  </si>
  <si>
    <t>Version 3 Update:</t>
  </si>
  <si>
    <t>Fixed broken references to the Voidwarden's level.</t>
  </si>
  <si>
    <t>Version 4 Update:</t>
  </si>
  <si>
    <t>Version 2 Update:</t>
  </si>
  <si>
    <t>Added "Inventory" tab to ease the selection of items for each character.</t>
  </si>
  <si>
    <t xml:space="preserve">               Human Voidwarden</t>
  </si>
  <si>
    <t>Modifier Deck</t>
  </si>
  <si>
    <t>(2x): 1</t>
  </si>
  <si>
    <t>NULL: 1</t>
  </si>
  <si>
    <t>(+1): 5</t>
  </si>
  <si>
    <t>(+2): 1</t>
  </si>
  <si>
    <t xml:space="preserve">                Quatryl Demolitionist</t>
  </si>
  <si>
    <t>(-2): 1</t>
  </si>
  <si>
    <t>Owner List</t>
  </si>
  <si>
    <t>Inventory</t>
  </si>
  <si>
    <t>ID</t>
  </si>
  <si>
    <t>Cost</t>
  </si>
  <si>
    <t>Owner</t>
  </si>
  <si>
    <t>Type</t>
  </si>
  <si>
    <r>
      <t>Inventory</t>
    </r>
    <r>
      <rPr>
        <b/>
        <sz val="8"/>
        <color theme="1"/>
        <rFont val="Calibri"/>
        <family val="2"/>
        <scheme val="minor"/>
      </rPr>
      <t xml:space="preserve"> (see "Inventory" tab)</t>
    </r>
  </si>
  <si>
    <t>Filtered Owner List</t>
  </si>
  <si>
    <t>Character modifier decks are tracked on the character sheet. As a new perk is selected, the modifier deck automatically updates to match it.</t>
  </si>
  <si>
    <t>Inventory items are selected on the "Inventory" tab, and automatically appear on each character sheet.</t>
  </si>
  <si>
    <t>Added modifier deck tracking based on selected perks.</t>
  </si>
  <si>
    <t>Enter experience, gold, battle goal checkmarks, and ability cards.</t>
  </si>
  <si>
    <t>Version 5 Update:</t>
  </si>
  <si>
    <t>Fixed inventory item beginning on H6 in the "Inventory" tab. Also updated reference for unlocking Item 14 in the Campaign tab.</t>
  </si>
  <si>
    <t>Version 6 Update:</t>
  </si>
  <si>
    <t>Fixed Event 1 A results.</t>
  </si>
  <si>
    <t>9 October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</si>
</sst>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4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CE9C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1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8" xfId="0" applyFill="1" applyBorder="1" applyAlignment="1">
      <alignment horizontal="center" vertical="top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0" xfId="0" applyFill="1" applyBorder="1" applyAlignment="1">
      <alignment horizontal="center" vertical="top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 vertical="top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5" borderId="27" xfId="0" applyFill="1" applyBorder="1" applyAlignment="1">
      <alignment horizontal="left"/>
    </xf>
    <xf numFmtId="0" fontId="0" fillId="5" borderId="28" xfId="0" applyFill="1" applyBorder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26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1" fillId="10" borderId="4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0" fillId="0" borderId="0" xfId="0" applyProtection="1"/>
    <xf numFmtId="0" fontId="0" fillId="0" borderId="0" xfId="0" applyProtection="1">
      <protection locked="0"/>
    </xf>
    <xf numFmtId="0" fontId="0" fillId="0" borderId="0" xfId="0" applyFont="1"/>
    <xf numFmtId="0" fontId="0" fillId="2" borderId="0" xfId="0" applyFont="1" applyFill="1" applyBorder="1" applyAlignment="1"/>
    <xf numFmtId="0" fontId="1" fillId="5" borderId="0" xfId="0" applyFont="1" applyFill="1" applyBorder="1" applyAlignment="1"/>
    <xf numFmtId="0" fontId="0" fillId="5" borderId="0" xfId="0" applyFill="1" applyBorder="1"/>
    <xf numFmtId="0" fontId="0" fillId="5" borderId="1" xfId="0" applyFont="1" applyFill="1" applyBorder="1" applyAlignment="1"/>
    <xf numFmtId="0" fontId="0" fillId="5" borderId="0" xfId="0" applyFont="1" applyFill="1" applyBorder="1" applyAlignment="1"/>
    <xf numFmtId="0" fontId="0" fillId="5" borderId="0" xfId="0" applyFont="1" applyFill="1" applyBorder="1"/>
    <xf numFmtId="0" fontId="0" fillId="5" borderId="2" xfId="0" applyFill="1" applyBorder="1"/>
    <xf numFmtId="0" fontId="0" fillId="12" borderId="0" xfId="0" applyFill="1"/>
    <xf numFmtId="0" fontId="0" fillId="9" borderId="7" xfId="0" applyFill="1" applyBorder="1"/>
    <xf numFmtId="0" fontId="0" fillId="9" borderId="3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0" fillId="15" borderId="0" xfId="0" applyFont="1" applyFill="1" applyBorder="1" applyAlignment="1"/>
    <xf numFmtId="0" fontId="0" fillId="5" borderId="25" xfId="0" applyFont="1" applyFill="1" applyBorder="1" applyAlignment="1"/>
    <xf numFmtId="0" fontId="0" fillId="5" borderId="27" xfId="0" applyFont="1" applyFill="1" applyBorder="1" applyAlignment="1"/>
    <xf numFmtId="0" fontId="0" fillId="5" borderId="5" xfId="0" applyFont="1" applyFill="1" applyBorder="1" applyAlignment="1" applyProtection="1">
      <alignment horizontal="left"/>
      <protection locked="0"/>
    </xf>
    <xf numFmtId="0" fontId="0" fillId="5" borderId="40" xfId="0" applyFont="1" applyFill="1" applyBorder="1" applyAlignment="1"/>
    <xf numFmtId="0" fontId="1" fillId="5" borderId="41" xfId="0" applyFont="1" applyFill="1" applyBorder="1" applyAlignment="1"/>
    <xf numFmtId="0" fontId="0" fillId="5" borderId="13" xfId="0" applyFont="1" applyFill="1" applyBorder="1" applyAlignment="1"/>
    <xf numFmtId="0" fontId="0" fillId="5" borderId="14" xfId="0" applyFont="1" applyFill="1" applyBorder="1" applyAlignment="1"/>
    <xf numFmtId="0" fontId="0" fillId="5" borderId="43" xfId="0" applyFont="1" applyFill="1" applyBorder="1" applyAlignment="1"/>
    <xf numFmtId="0" fontId="0" fillId="5" borderId="42" xfId="0" applyFont="1" applyFill="1" applyBorder="1" applyAlignment="1"/>
    <xf numFmtId="0" fontId="0" fillId="5" borderId="15" xfId="0" applyFont="1" applyFill="1" applyBorder="1" applyAlignment="1"/>
    <xf numFmtId="0" fontId="0" fillId="5" borderId="16" xfId="0" applyFont="1" applyFill="1" applyBorder="1" applyAlignment="1"/>
    <xf numFmtId="0" fontId="0" fillId="5" borderId="39" xfId="0" applyFont="1" applyFill="1" applyBorder="1" applyAlignment="1"/>
    <xf numFmtId="0" fontId="0" fillId="12" borderId="0" xfId="0" applyFill="1" applyProtection="1">
      <protection locked="0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left"/>
    </xf>
    <xf numFmtId="0" fontId="0" fillId="14" borderId="0" xfId="0" applyFill="1"/>
    <xf numFmtId="0" fontId="0" fillId="14" borderId="0" xfId="0" applyFont="1" applyFill="1"/>
    <xf numFmtId="0" fontId="0" fillId="14" borderId="0" xfId="0" applyFont="1" applyFill="1" applyBorder="1" applyAlignment="1"/>
    <xf numFmtId="0" fontId="0" fillId="14" borderId="0" xfId="0" applyFont="1" applyFill="1" applyBorder="1" applyAlignment="1">
      <alignment horizontal="center"/>
    </xf>
    <xf numFmtId="0" fontId="0" fillId="15" borderId="0" xfId="0" applyFont="1" applyFill="1" applyBorder="1" applyAlignment="1">
      <alignment horizontal="center"/>
    </xf>
    <xf numFmtId="0" fontId="0" fillId="15" borderId="0" xfId="0" applyFont="1" applyFill="1"/>
    <xf numFmtId="0" fontId="0" fillId="15" borderId="0" xfId="0" applyFill="1"/>
    <xf numFmtId="0" fontId="0" fillId="13" borderId="0" xfId="0" applyFont="1" applyFill="1" applyBorder="1" applyAlignment="1"/>
    <xf numFmtId="0" fontId="0" fillId="13" borderId="0" xfId="0" applyFont="1" applyFill="1" applyBorder="1" applyAlignment="1">
      <alignment horizontal="center"/>
    </xf>
    <xf numFmtId="0" fontId="0" fillId="13" borderId="0" xfId="0" applyFont="1" applyFill="1"/>
    <xf numFmtId="0" fontId="0" fillId="13" borderId="0" xfId="0" applyFill="1"/>
    <xf numFmtId="0" fontId="0" fillId="2" borderId="0" xfId="0" applyFont="1" applyFill="1" applyBorder="1" applyAlignment="1">
      <alignment horizontal="center"/>
    </xf>
    <xf numFmtId="0" fontId="0" fillId="2" borderId="0" xfId="0" applyFont="1" applyFill="1"/>
    <xf numFmtId="0" fontId="0" fillId="2" borderId="0" xfId="0" applyFill="1"/>
    <xf numFmtId="0" fontId="0" fillId="0" borderId="0" xfId="0" applyFill="1" applyBorder="1" applyAlignment="1" applyProtection="1">
      <alignment horizontal="center"/>
      <protection locked="0"/>
    </xf>
    <xf numFmtId="0" fontId="2" fillId="0" borderId="0" xfId="0" applyFont="1" applyFill="1" applyAlignment="1"/>
    <xf numFmtId="0" fontId="0" fillId="0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1" fillId="16" borderId="29" xfId="0" applyFont="1" applyFill="1" applyBorder="1"/>
    <xf numFmtId="0" fontId="0" fillId="17" borderId="12" xfId="0" applyFill="1" applyBorder="1"/>
    <xf numFmtId="0" fontId="0" fillId="17" borderId="30" xfId="0" applyFill="1" applyBorder="1"/>
    <xf numFmtId="12" fontId="0" fillId="9" borderId="3" xfId="0" applyNumberFormat="1" applyFill="1" applyBorder="1" applyAlignment="1"/>
    <xf numFmtId="0" fontId="0" fillId="0" borderId="0" xfId="0" applyFill="1" applyProtection="1">
      <protection locked="0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vertical="top"/>
    </xf>
    <xf numFmtId="0" fontId="1" fillId="18" borderId="29" xfId="0" applyFont="1" applyFill="1" applyBorder="1" applyAlignment="1">
      <alignment horizontal="center"/>
    </xf>
    <xf numFmtId="0" fontId="0" fillId="19" borderId="12" xfId="0" applyFill="1" applyBorder="1"/>
    <xf numFmtId="0" fontId="0" fillId="0" borderId="0" xfId="0" applyAlignment="1">
      <alignment horizontal="left" wrapText="1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6" borderId="7" xfId="0" applyFill="1" applyBorder="1"/>
    <xf numFmtId="0" fontId="0" fillId="6" borderId="9" xfId="0" applyFill="1" applyBorder="1"/>
    <xf numFmtId="0" fontId="0" fillId="6" borderId="8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5" borderId="33" xfId="0" applyFill="1" applyBorder="1" applyAlignment="1">
      <alignment horizontal="left"/>
    </xf>
    <xf numFmtId="0" fontId="0" fillId="5" borderId="34" xfId="0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Fill="1" applyProtection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9" fillId="0" borderId="0" xfId="0" applyFont="1" applyAlignment="1">
      <alignment wrapText="1"/>
    </xf>
    <xf numFmtId="0" fontId="9" fillId="0" borderId="0" xfId="0" applyFont="1"/>
    <xf numFmtId="0" fontId="0" fillId="5" borderId="33" xfId="0" applyFill="1" applyBorder="1"/>
    <xf numFmtId="0" fontId="0" fillId="5" borderId="34" xfId="0" applyFill="1" applyBorder="1"/>
    <xf numFmtId="0" fontId="0" fillId="5" borderId="20" xfId="0" applyFill="1" applyBorder="1"/>
    <xf numFmtId="0" fontId="0" fillId="5" borderId="51" xfId="0" applyFill="1" applyBorder="1"/>
    <xf numFmtId="0" fontId="1" fillId="5" borderId="40" xfId="0" applyFont="1" applyFill="1" applyBorder="1"/>
    <xf numFmtId="0" fontId="4" fillId="5" borderId="27" xfId="0" applyFont="1" applyFill="1" applyBorder="1" applyAlignment="1">
      <alignment horizontal="left"/>
    </xf>
    <xf numFmtId="0" fontId="1" fillId="7" borderId="23" xfId="0" applyFont="1" applyFill="1" applyBorder="1" applyAlignment="1"/>
    <xf numFmtId="0" fontId="1" fillId="7" borderId="32" xfId="0" applyFont="1" applyFill="1" applyBorder="1" applyAlignment="1"/>
    <xf numFmtId="0" fontId="0" fillId="5" borderId="33" xfId="0" applyFill="1" applyBorder="1" applyAlignment="1"/>
    <xf numFmtId="0" fontId="0" fillId="5" borderId="34" xfId="0" applyFill="1" applyBorder="1" applyAlignment="1"/>
    <xf numFmtId="0" fontId="1" fillId="5" borderId="40" xfId="0" applyFont="1" applyFill="1" applyBorder="1" applyAlignment="1"/>
    <xf numFmtId="0" fontId="0" fillId="5" borderId="20" xfId="0" applyFill="1" applyBorder="1" applyAlignment="1"/>
    <xf numFmtId="0" fontId="0" fillId="5" borderId="51" xfId="0" applyFill="1" applyBorder="1" applyAlignment="1"/>
    <xf numFmtId="0" fontId="4" fillId="5" borderId="10" xfId="0" applyFont="1" applyFill="1" applyBorder="1" applyAlignment="1">
      <alignment horizontal="left"/>
    </xf>
    <xf numFmtId="0" fontId="0" fillId="15" borderId="52" xfId="0" applyFill="1" applyBorder="1"/>
    <xf numFmtId="0" fontId="0" fillId="0" borderId="0" xfId="0" applyAlignment="1">
      <alignment horizontal="left"/>
    </xf>
    <xf numFmtId="0" fontId="1" fillId="0" borderId="0" xfId="0" applyFont="1"/>
    <xf numFmtId="0" fontId="1" fillId="7" borderId="5" xfId="0" applyFont="1" applyFill="1" applyBorder="1"/>
    <xf numFmtId="0" fontId="0" fillId="20" borderId="0" xfId="0" applyFill="1"/>
    <xf numFmtId="0" fontId="0" fillId="20" borderId="0" xfId="0" applyFill="1" applyAlignment="1">
      <alignment horizontal="left"/>
    </xf>
    <xf numFmtId="0" fontId="0" fillId="20" borderId="0" xfId="0" applyFont="1" applyFill="1" applyBorder="1" applyAlignment="1">
      <alignment horizontal="center"/>
    </xf>
    <xf numFmtId="0" fontId="0" fillId="20" borderId="0" xfId="0" applyFont="1" applyFill="1"/>
    <xf numFmtId="0" fontId="1" fillId="20" borderId="0" xfId="0" applyFont="1" applyFill="1"/>
    <xf numFmtId="0" fontId="1" fillId="6" borderId="4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1" fillId="6" borderId="23" xfId="0" applyFont="1" applyFill="1" applyBorder="1" applyAlignment="1">
      <alignment horizontal="left"/>
    </xf>
    <xf numFmtId="0" fontId="1" fillId="21" borderId="40" xfId="0" applyFont="1" applyFill="1" applyBorder="1" applyAlignment="1">
      <alignment horizontal="left"/>
    </xf>
    <xf numFmtId="0" fontId="1" fillId="6" borderId="44" xfId="0" applyFont="1" applyFill="1" applyBorder="1" applyAlignment="1">
      <alignment horizontal="left"/>
    </xf>
    <xf numFmtId="0" fontId="1" fillId="6" borderId="6" xfId="0" applyFont="1" applyFill="1" applyBorder="1" applyAlignment="1">
      <alignment horizontal="left"/>
    </xf>
    <xf numFmtId="164" fontId="0" fillId="21" borderId="7" xfId="0" applyNumberFormat="1" applyFill="1" applyBorder="1" applyAlignment="1">
      <alignment horizontal="left"/>
    </xf>
    <xf numFmtId="0" fontId="0" fillId="21" borderId="3" xfId="0" applyFill="1" applyBorder="1" applyAlignment="1">
      <alignment horizontal="left"/>
    </xf>
    <xf numFmtId="0" fontId="0" fillId="21" borderId="25" xfId="0" applyFill="1" applyBorder="1" applyAlignment="1" applyProtection="1">
      <alignment horizontal="left"/>
      <protection locked="0"/>
    </xf>
    <xf numFmtId="0" fontId="0" fillId="21" borderId="20" xfId="0" applyFill="1" applyBorder="1" applyAlignment="1">
      <alignment horizontal="left"/>
    </xf>
    <xf numFmtId="0" fontId="0" fillId="21" borderId="35" xfId="0" applyFill="1" applyBorder="1" applyAlignment="1">
      <alignment horizontal="left"/>
    </xf>
    <xf numFmtId="0" fontId="0" fillId="21" borderId="8" xfId="0" applyFill="1" applyBorder="1" applyAlignment="1" applyProtection="1">
      <alignment horizontal="left"/>
      <protection locked="0"/>
    </xf>
    <xf numFmtId="164" fontId="0" fillId="21" borderId="9" xfId="0" applyNumberFormat="1" applyFill="1" applyBorder="1" applyAlignment="1">
      <alignment horizontal="left"/>
    </xf>
    <xf numFmtId="0" fontId="0" fillId="21" borderId="10" xfId="0" applyFill="1" applyBorder="1" applyAlignment="1">
      <alignment horizontal="left"/>
    </xf>
    <xf numFmtId="0" fontId="0" fillId="21" borderId="27" xfId="0" applyFill="1" applyBorder="1" applyAlignment="1" applyProtection="1">
      <alignment horizontal="left"/>
      <protection locked="0"/>
    </xf>
    <xf numFmtId="0" fontId="0" fillId="21" borderId="51" xfId="0" applyFill="1" applyBorder="1" applyAlignment="1">
      <alignment horizontal="left"/>
    </xf>
    <xf numFmtId="0" fontId="0" fillId="21" borderId="38" xfId="0" applyFill="1" applyBorder="1" applyAlignment="1">
      <alignment horizontal="left"/>
    </xf>
    <xf numFmtId="0" fontId="0" fillId="21" borderId="11" xfId="0" applyFill="1" applyBorder="1" applyAlignment="1" applyProtection="1">
      <alignment horizontal="left"/>
      <protection locked="0"/>
    </xf>
    <xf numFmtId="0" fontId="0" fillId="5" borderId="3" xfId="0" applyFill="1" applyBorder="1"/>
    <xf numFmtId="0" fontId="0" fillId="5" borderId="10" xfId="0" applyFill="1" applyBorder="1"/>
    <xf numFmtId="0" fontId="4" fillId="5" borderId="27" xfId="0" applyFont="1" applyFill="1" applyBorder="1" applyAlignment="1">
      <alignment horizontal="right"/>
    </xf>
    <xf numFmtId="0" fontId="0" fillId="5" borderId="46" xfId="0" applyFill="1" applyBorder="1" applyAlignment="1"/>
    <xf numFmtId="0" fontId="0" fillId="5" borderId="60" xfId="0" applyFill="1" applyBorder="1" applyAlignment="1"/>
    <xf numFmtId="0" fontId="0" fillId="5" borderId="0" xfId="0" applyFill="1" applyBorder="1" applyAlignment="1"/>
    <xf numFmtId="0" fontId="0" fillId="5" borderId="2" xfId="0" applyFill="1" applyBorder="1" applyAlignment="1"/>
    <xf numFmtId="0" fontId="1" fillId="5" borderId="52" xfId="0" applyFont="1" applyFill="1" applyBorder="1" applyAlignment="1"/>
    <xf numFmtId="0" fontId="1" fillId="7" borderId="44" xfId="0" applyFont="1" applyFill="1" applyBorder="1" applyAlignment="1"/>
    <xf numFmtId="0" fontId="0" fillId="5" borderId="35" xfId="0" applyFill="1" applyBorder="1" applyAlignment="1"/>
    <xf numFmtId="0" fontId="0" fillId="5" borderId="38" xfId="0" applyFill="1" applyBorder="1" applyAlignment="1"/>
    <xf numFmtId="0" fontId="1" fillId="7" borderId="40" xfId="0" applyFont="1" applyFill="1" applyBorder="1"/>
    <xf numFmtId="164" fontId="0" fillId="5" borderId="3" xfId="0" applyNumberFormat="1" applyFill="1" applyBorder="1" applyAlignment="1">
      <alignment horizontal="left"/>
    </xf>
    <xf numFmtId="164" fontId="0" fillId="5" borderId="10" xfId="0" applyNumberFormat="1" applyFill="1" applyBorder="1" applyAlignment="1">
      <alignment horizontal="left"/>
    </xf>
    <xf numFmtId="0" fontId="1" fillId="7" borderId="41" xfId="0" applyFont="1" applyFill="1" applyBorder="1"/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0" fillId="3" borderId="27" xfId="0" applyFill="1" applyBorder="1" applyAlignment="1">
      <alignment horizontal="left"/>
    </xf>
    <xf numFmtId="0" fontId="0" fillId="3" borderId="28" xfId="0" applyFill="1" applyBorder="1" applyAlignment="1">
      <alignment horizontal="left"/>
    </xf>
    <xf numFmtId="0" fontId="1" fillId="11" borderId="4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0" fillId="3" borderId="46" xfId="0" applyFill="1" applyBorder="1" applyAlignment="1">
      <alignment horizontal="left"/>
    </xf>
    <xf numFmtId="0" fontId="0" fillId="3" borderId="49" xfId="0" applyFill="1" applyBorder="1" applyAlignment="1">
      <alignment horizontal="left"/>
    </xf>
    <xf numFmtId="0" fontId="0" fillId="3" borderId="47" xfId="0" applyFill="1" applyBorder="1" applyAlignment="1">
      <alignment horizontal="left"/>
    </xf>
    <xf numFmtId="0" fontId="0" fillId="3" borderId="50" xfId="0" applyFill="1" applyBorder="1" applyAlignment="1">
      <alignment horizontal="left"/>
    </xf>
    <xf numFmtId="0" fontId="0" fillId="3" borderId="45" xfId="0" applyFill="1" applyBorder="1" applyAlignment="1">
      <alignment horizontal="left"/>
    </xf>
    <xf numFmtId="0" fontId="0" fillId="3" borderId="48" xfId="0" applyFill="1" applyBorder="1" applyAlignment="1">
      <alignment horizontal="left"/>
    </xf>
    <xf numFmtId="0" fontId="1" fillId="8" borderId="23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0" fillId="3" borderId="35" xfId="0" applyFill="1" applyBorder="1" applyAlignment="1">
      <alignment horizontal="left"/>
    </xf>
    <xf numFmtId="0" fontId="0" fillId="3" borderId="38" xfId="0" applyFill="1" applyBorder="1" applyAlignment="1">
      <alignment horizontal="left"/>
    </xf>
    <xf numFmtId="0" fontId="0" fillId="3" borderId="42" xfId="0" applyFill="1" applyBorder="1" applyAlignment="1">
      <alignment horizontal="left"/>
    </xf>
    <xf numFmtId="0" fontId="0" fillId="3" borderId="39" xfId="0" applyFill="1" applyBorder="1" applyAlignment="1">
      <alignment horizontal="left"/>
    </xf>
    <xf numFmtId="0" fontId="0" fillId="3" borderId="43" xfId="0" applyFill="1" applyBorder="1" applyAlignment="1">
      <alignment horizontal="left"/>
    </xf>
    <xf numFmtId="0" fontId="1" fillId="8" borderId="23" xfId="0" applyNumberFormat="1" applyFont="1" applyFill="1" applyBorder="1" applyAlignment="1">
      <alignment horizontal="center"/>
    </xf>
    <xf numFmtId="0" fontId="1" fillId="8" borderId="44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5" borderId="25" xfId="0" applyFill="1" applyBorder="1" applyAlignment="1">
      <alignment horizontal="left"/>
    </xf>
    <xf numFmtId="0" fontId="0" fillId="5" borderId="33" xfId="0" applyFill="1" applyBorder="1" applyAlignment="1">
      <alignment horizontal="left"/>
    </xf>
    <xf numFmtId="0" fontId="0" fillId="5" borderId="26" xfId="0" applyFill="1" applyBorder="1" applyAlignment="1">
      <alignment horizontal="left"/>
    </xf>
    <xf numFmtId="0" fontId="1" fillId="11" borderId="29" xfId="0" applyFont="1" applyFill="1" applyBorder="1" applyAlignment="1">
      <alignment horizontal="center" wrapText="1"/>
    </xf>
    <xf numFmtId="0" fontId="1" fillId="11" borderId="12" xfId="0" applyFont="1" applyFill="1" applyBorder="1" applyAlignment="1">
      <alignment horizontal="center" wrapText="1"/>
    </xf>
    <xf numFmtId="0" fontId="3" fillId="6" borderId="12" xfId="0" applyFont="1" applyFill="1" applyBorder="1" applyAlignment="1">
      <alignment horizontal="center"/>
    </xf>
    <xf numFmtId="0" fontId="3" fillId="6" borderId="30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14" borderId="31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24" xfId="0" applyFont="1" applyFill="1" applyBorder="1" applyAlignment="1">
      <alignment horizontal="center"/>
    </xf>
    <xf numFmtId="0" fontId="0" fillId="5" borderId="3" xfId="0" applyFont="1" applyFill="1" applyBorder="1" applyAlignment="1" applyProtection="1"/>
    <xf numFmtId="0" fontId="0" fillId="5" borderId="33" xfId="0" applyFont="1" applyFill="1" applyBorder="1" applyAlignment="1" applyProtection="1"/>
    <xf numFmtId="0" fontId="0" fillId="5" borderId="35" xfId="0" applyFont="1" applyFill="1" applyBorder="1" applyAlignment="1" applyProtection="1"/>
    <xf numFmtId="0" fontId="0" fillId="5" borderId="36" xfId="0" applyFont="1" applyFill="1" applyBorder="1" applyAlignment="1" applyProtection="1"/>
    <xf numFmtId="0" fontId="0" fillId="5" borderId="25" xfId="0" applyFill="1" applyBorder="1"/>
    <xf numFmtId="0" fontId="0" fillId="5" borderId="26" xfId="0" applyFill="1" applyBorder="1"/>
    <xf numFmtId="0" fontId="0" fillId="5" borderId="35" xfId="0" applyFill="1" applyBorder="1"/>
    <xf numFmtId="0" fontId="0" fillId="5" borderId="27" xfId="0" applyFill="1" applyBorder="1"/>
    <xf numFmtId="0" fontId="0" fillId="5" borderId="28" xfId="0" applyFill="1" applyBorder="1"/>
    <xf numFmtId="0" fontId="1" fillId="7" borderId="23" xfId="0" applyFont="1" applyFill="1" applyBorder="1"/>
    <xf numFmtId="0" fontId="1" fillId="7" borderId="32" xfId="0" applyFont="1" applyFill="1" applyBorder="1"/>
    <xf numFmtId="0" fontId="1" fillId="7" borderId="15" xfId="0" applyFont="1" applyFill="1" applyBorder="1" applyAlignment="1"/>
    <xf numFmtId="0" fontId="1" fillId="7" borderId="16" xfId="0" applyFont="1" applyFill="1" applyBorder="1" applyAlignment="1"/>
    <xf numFmtId="0" fontId="1" fillId="7" borderId="39" xfId="0" applyFont="1" applyFill="1" applyBorder="1" applyAlignment="1"/>
    <xf numFmtId="0" fontId="0" fillId="5" borderId="38" xfId="0" applyFill="1" applyBorder="1"/>
    <xf numFmtId="0" fontId="0" fillId="5" borderId="36" xfId="0" applyFont="1" applyFill="1" applyBorder="1" applyProtection="1"/>
    <xf numFmtId="0" fontId="0" fillId="5" borderId="33" xfId="0" applyFont="1" applyFill="1" applyBorder="1" applyProtection="1"/>
    <xf numFmtId="0" fontId="0" fillId="5" borderId="35" xfId="0" applyFont="1" applyFill="1" applyBorder="1" applyProtection="1"/>
    <xf numFmtId="0" fontId="1" fillId="5" borderId="37" xfId="0" applyFont="1" applyFill="1" applyBorder="1" applyProtection="1"/>
    <xf numFmtId="0" fontId="1" fillId="5" borderId="34" xfId="0" applyFont="1" applyFill="1" applyBorder="1" applyProtection="1"/>
    <xf numFmtId="0" fontId="1" fillId="5" borderId="38" xfId="0" applyFont="1" applyFill="1" applyBorder="1" applyProtection="1"/>
    <xf numFmtId="0" fontId="1" fillId="7" borderId="4" xfId="0" applyFont="1" applyFill="1" applyBorder="1"/>
    <xf numFmtId="0" fontId="1" fillId="7" borderId="5" xfId="0" applyFont="1" applyFill="1" applyBorder="1"/>
    <xf numFmtId="0" fontId="1" fillId="7" borderId="5" xfId="0" applyFont="1" applyFill="1" applyBorder="1" applyAlignment="1"/>
    <xf numFmtId="0" fontId="1" fillId="7" borderId="7" xfId="0" applyFont="1" applyFill="1" applyBorder="1" applyAlignment="1"/>
    <xf numFmtId="0" fontId="1" fillId="7" borderId="3" xfId="0" applyFont="1" applyFill="1" applyBorder="1" applyAlignment="1"/>
    <xf numFmtId="0" fontId="1" fillId="7" borderId="41" xfId="0" applyFont="1" applyFill="1" applyBorder="1"/>
    <xf numFmtId="0" fontId="1" fillId="7" borderId="55" xfId="0" applyFont="1" applyFill="1" applyBorder="1"/>
    <xf numFmtId="0" fontId="5" fillId="7" borderId="5" xfId="0" applyFont="1" applyFill="1" applyBorder="1" applyAlignment="1" applyProtection="1">
      <alignment horizontal="center"/>
      <protection locked="0"/>
    </xf>
    <xf numFmtId="0" fontId="5" fillId="7" borderId="6" xfId="0" applyFont="1" applyFill="1" applyBorder="1" applyAlignment="1" applyProtection="1">
      <alignment horizontal="center"/>
      <protection locked="0"/>
    </xf>
    <xf numFmtId="0" fontId="4" fillId="5" borderId="10" xfId="0" applyFont="1" applyFill="1" applyBorder="1" applyAlignment="1">
      <alignment horizontal="center"/>
    </xf>
    <xf numFmtId="0" fontId="5" fillId="15" borderId="4" xfId="0" applyFont="1" applyFill="1" applyBorder="1" applyAlignment="1" applyProtection="1"/>
    <xf numFmtId="0" fontId="5" fillId="15" borderId="5" xfId="0" applyFont="1" applyFill="1" applyBorder="1" applyAlignment="1" applyProtection="1"/>
    <xf numFmtId="0" fontId="5" fillId="15" borderId="9" xfId="0" applyFont="1" applyFill="1" applyBorder="1" applyAlignment="1" applyProtection="1"/>
    <xf numFmtId="0" fontId="5" fillId="15" borderId="10" xfId="0" applyFont="1" applyFill="1" applyBorder="1" applyAlignment="1" applyProtection="1"/>
    <xf numFmtId="0" fontId="1" fillId="7" borderId="5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" xfId="0" applyFont="1" applyFill="1" applyBorder="1" applyAlignment="1">
      <alignment horizontal="left"/>
    </xf>
    <xf numFmtId="0" fontId="1" fillId="5" borderId="37" xfId="0" applyFont="1" applyFill="1" applyBorder="1" applyAlignment="1" applyProtection="1"/>
    <xf numFmtId="0" fontId="1" fillId="5" borderId="34" xfId="0" applyFont="1" applyFill="1" applyBorder="1" applyAlignment="1" applyProtection="1"/>
    <xf numFmtId="0" fontId="1" fillId="5" borderId="38" xfId="0" applyFont="1" applyFill="1" applyBorder="1" applyAlignment="1" applyProtection="1"/>
    <xf numFmtId="0" fontId="0" fillId="5" borderId="13" xfId="0" applyFont="1" applyFill="1" applyBorder="1" applyAlignment="1" applyProtection="1">
      <alignment wrapText="1"/>
    </xf>
    <xf numFmtId="0" fontId="0" fillId="5" borderId="14" xfId="0" applyFont="1" applyFill="1" applyBorder="1" applyAlignment="1" applyProtection="1">
      <alignment wrapText="1"/>
    </xf>
    <xf numFmtId="0" fontId="0" fillId="5" borderId="43" xfId="0" applyFont="1" applyFill="1" applyBorder="1" applyAlignment="1" applyProtection="1">
      <alignment wrapText="1"/>
    </xf>
    <xf numFmtId="0" fontId="0" fillId="5" borderId="15" xfId="0" applyFont="1" applyFill="1" applyBorder="1" applyAlignment="1" applyProtection="1">
      <alignment wrapText="1"/>
    </xf>
    <xf numFmtId="0" fontId="0" fillId="5" borderId="16" xfId="0" applyFont="1" applyFill="1" applyBorder="1" applyAlignment="1" applyProtection="1">
      <alignment wrapText="1"/>
    </xf>
    <xf numFmtId="0" fontId="0" fillId="5" borderId="39" xfId="0" applyFont="1" applyFill="1" applyBorder="1" applyAlignment="1" applyProtection="1">
      <alignment wrapText="1"/>
    </xf>
    <xf numFmtId="0" fontId="1" fillId="7" borderId="23" xfId="0" applyFont="1" applyFill="1" applyBorder="1" applyAlignment="1"/>
    <xf numFmtId="0" fontId="1" fillId="7" borderId="32" xfId="0" applyFont="1" applyFill="1" applyBorder="1" applyAlignment="1"/>
    <xf numFmtId="0" fontId="1" fillId="7" borderId="24" xfId="0" applyFont="1" applyFill="1" applyBorder="1" applyAlignment="1"/>
    <xf numFmtId="0" fontId="5" fillId="14" borderId="53" xfId="0" applyFont="1" applyFill="1" applyBorder="1" applyAlignment="1" applyProtection="1"/>
    <xf numFmtId="0" fontId="5" fillId="14" borderId="55" xfId="0" applyFont="1" applyFill="1" applyBorder="1" applyAlignment="1" applyProtection="1"/>
    <xf numFmtId="0" fontId="5" fillId="14" borderId="54" xfId="0" applyFont="1" applyFill="1" applyBorder="1" applyAlignment="1" applyProtection="1"/>
    <xf numFmtId="0" fontId="5" fillId="14" borderId="56" xfId="0" applyFont="1" applyFill="1" applyBorder="1" applyAlignment="1" applyProtection="1"/>
    <xf numFmtId="0" fontId="5" fillId="7" borderId="32" xfId="0" applyFont="1" applyFill="1" applyBorder="1" applyAlignment="1" applyProtection="1">
      <alignment horizontal="center"/>
      <protection locked="0"/>
    </xf>
    <xf numFmtId="0" fontId="5" fillId="7" borderId="24" xfId="0" applyFont="1" applyFill="1" applyBorder="1" applyAlignment="1" applyProtection="1">
      <alignment horizontal="center"/>
      <protection locked="0"/>
    </xf>
    <xf numFmtId="0" fontId="4" fillId="5" borderId="34" xfId="0" applyFont="1" applyFill="1" applyBorder="1" applyAlignment="1">
      <alignment horizontal="center"/>
    </xf>
    <xf numFmtId="0" fontId="4" fillId="5" borderId="38" xfId="0" applyFont="1" applyFill="1" applyBorder="1" applyAlignment="1">
      <alignment horizontal="center"/>
    </xf>
    <xf numFmtId="0" fontId="0" fillId="5" borderId="25" xfId="0" applyFont="1" applyFill="1" applyBorder="1" applyAlignment="1" applyProtection="1"/>
    <xf numFmtId="0" fontId="0" fillId="5" borderId="36" xfId="0" applyFill="1" applyBorder="1" applyProtection="1"/>
    <xf numFmtId="0" fontId="0" fillId="5" borderId="33" xfId="0" applyFill="1" applyBorder="1" applyProtection="1"/>
    <xf numFmtId="0" fontId="0" fillId="5" borderId="35" xfId="0" applyFill="1" applyBorder="1" applyProtection="1"/>
    <xf numFmtId="0" fontId="5" fillId="2" borderId="53" xfId="0" applyFont="1" applyFill="1" applyBorder="1" applyAlignment="1" applyProtection="1"/>
    <xf numFmtId="0" fontId="5" fillId="2" borderId="55" xfId="0" applyFont="1" applyFill="1" applyBorder="1" applyAlignment="1" applyProtection="1"/>
    <xf numFmtId="0" fontId="5" fillId="2" borderId="54" xfId="0" applyFont="1" applyFill="1" applyBorder="1" applyAlignment="1" applyProtection="1"/>
    <xf numFmtId="0" fontId="5" fillId="2" borderId="56" xfId="0" applyFont="1" applyFill="1" applyBorder="1" applyAlignment="1" applyProtection="1"/>
    <xf numFmtId="0" fontId="0" fillId="5" borderId="25" xfId="0" applyFont="1" applyFill="1" applyBorder="1" applyProtection="1"/>
    <xf numFmtId="0" fontId="5" fillId="13" borderId="53" xfId="0" applyFont="1" applyFill="1" applyBorder="1" applyAlignment="1" applyProtection="1"/>
    <xf numFmtId="0" fontId="5" fillId="13" borderId="55" xfId="0" applyFont="1" applyFill="1" applyBorder="1" applyAlignment="1" applyProtection="1"/>
    <xf numFmtId="0" fontId="5" fillId="13" borderId="54" xfId="0" applyFont="1" applyFill="1" applyBorder="1" applyAlignment="1" applyProtection="1"/>
    <xf numFmtId="0" fontId="5" fillId="13" borderId="56" xfId="0" applyFont="1" applyFill="1" applyBorder="1" applyAlignment="1" applyProtection="1"/>
    <xf numFmtId="0" fontId="5" fillId="6" borderId="57" xfId="0" applyFont="1" applyFill="1" applyBorder="1" applyAlignment="1">
      <alignment horizontal="center"/>
    </xf>
    <xf numFmtId="0" fontId="5" fillId="6" borderId="58" xfId="0" applyFont="1" applyFill="1" applyBorder="1" applyAlignment="1">
      <alignment horizontal="center"/>
    </xf>
    <xf numFmtId="0" fontId="5" fillId="6" borderId="59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1">
    <dxf>
      <font>
        <strike/>
        <color rgb="FFFF0000"/>
      </font>
      <fill>
        <patternFill patternType="solid">
          <bgColor theme="4" tint="0.79998168889431442"/>
        </patternFill>
      </fill>
    </dxf>
  </dxfs>
  <tableStyles count="0" defaultTableStyle="TableStyleMedium2" defaultPivotStyle="PivotStyleMedium9"/>
  <colors>
    <mruColors>
      <color rgb="FFB2B2B2"/>
      <color rgb="FFA693BF"/>
      <color rgb="FFFF7979"/>
      <color rgb="FF37A9FF"/>
      <color rgb="FFFA7D00"/>
      <color rgb="FFFCE9C8"/>
      <color rgb="FFF1E3A5"/>
      <color rgb="FFEAD59A"/>
      <color rgb="FFE2C470"/>
      <color rgb="FFD4D4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K$10" lockText="1" noThreeD="1"/>
</file>

<file path=xl/ctrlProps/ctrlProp2.xml><?xml version="1.0" encoding="utf-8"?>
<formControlPr xmlns="http://schemas.microsoft.com/office/spreadsheetml/2009/9/main" objectType="CheckBox" fmlaLink="$K$11" lockText="1" noThreeD="1"/>
</file>

<file path=xl/ctrlProps/ctrlProp3.xml><?xml version="1.0" encoding="utf-8"?>
<formControlPr xmlns="http://schemas.microsoft.com/office/spreadsheetml/2009/9/main" objectType="CheckBox" fmlaLink="$K$12" lockText="1" noThreeD="1"/>
</file>

<file path=xl/ctrlProps/ctrlProp4.xml><?xml version="1.0" encoding="utf-8"?>
<formControlPr xmlns="http://schemas.microsoft.com/office/spreadsheetml/2009/9/main" objectType="CheckBox" fmlaLink="$K$13" lockText="1" noThreeD="1"/>
</file>

<file path=xl/ctrlProps/ctrlProp5.xml><?xml version="1.0" encoding="utf-8"?>
<formControlPr xmlns="http://schemas.microsoft.com/office/spreadsheetml/2009/9/main" objectType="CheckBox" fmlaLink="$K$14" lockText="1" noThreeD="1"/>
</file>

<file path=xl/ctrlProps/ctrlProp6.xml><?xml version="1.0" encoding="utf-8"?>
<formControlPr xmlns="http://schemas.microsoft.com/office/spreadsheetml/2009/9/main" objectType="CheckBox" fmlaLink="$K$15" lockText="1" noThreeD="1"/>
</file>

<file path=xl/ctrlProps/ctrlProp7.xml><?xml version="1.0" encoding="utf-8"?>
<formControlPr xmlns="http://schemas.microsoft.com/office/spreadsheetml/2009/9/main" objectType="CheckBox" fmlaLink="$K$16" lockText="1" noThreeD="1"/>
</file>

<file path=xl/ctrlProps/ctrlProp8.xml><?xml version="1.0" encoding="utf-8"?>
<formControlPr xmlns="http://schemas.microsoft.com/office/spreadsheetml/2009/9/main" objectType="CheckBox" fmlaLink="$K$17" lockText="1" noThreeD="1"/>
</file>

<file path=xl/ctrlProps/ctrlProp9.xml><?xml version="1.0" encoding="utf-8"?>
<formControlPr xmlns="http://schemas.microsoft.com/office/spreadsheetml/2009/9/main" objectType="CheckBox" fmlaLink="$K$18" lockText="1" noThreeD="1"/>
</file>

<file path=xl/ctrlProps/ctrlProp10.xml><?xml version="1.0" encoding="utf-8"?>
<formControlPr xmlns="http://schemas.microsoft.com/office/spreadsheetml/2009/9/main" objectType="CheckBox" fmlaLink="$K$19" lockText="1" noThreeD="1"/>
</file>

<file path=xl/ctrlProps/ctrlProp11.xml><?xml version="1.0" encoding="utf-8"?>
<formControlPr xmlns="http://schemas.microsoft.com/office/spreadsheetml/2009/9/main" objectType="CheckBox" fmlaLink="$K$20" lockText="1" noThreeD="1"/>
</file>

<file path=xl/ctrlProps/ctrlProp12.xml><?xml version="1.0" encoding="utf-8"?>
<formControlPr xmlns="http://schemas.microsoft.com/office/spreadsheetml/2009/9/main" objectType="CheckBox" fmlaLink="$K$21" lockText="1" noThreeD="1"/>
</file>

<file path=xl/ctrlProps/ctrlProp13.xml><?xml version="1.0" encoding="utf-8"?>
<formControlPr xmlns="http://schemas.microsoft.com/office/spreadsheetml/2009/9/main" objectType="CheckBox" fmlaLink="$K$22" lockText="1" noThreeD="1"/>
</file>

<file path=xl/ctrlProps/ctrlProp14.xml><?xml version="1.0" encoding="utf-8"?>
<formControlPr xmlns="http://schemas.microsoft.com/office/spreadsheetml/2009/9/main" objectType="CheckBox" fmlaLink="$K$23" lockText="1" noThreeD="1"/>
</file>

<file path=xl/ctrlProps/ctrlProp15.xml><?xml version="1.0" encoding="utf-8"?>
<formControlPr xmlns="http://schemas.microsoft.com/office/spreadsheetml/2009/9/main" objectType="CheckBox" fmlaLink="$K$24" lockText="1" noThreeD="1"/>
</file>

<file path=xl/ctrlProps/ctrlProp16.xml><?xml version="1.0" encoding="utf-8"?>
<formControlPr xmlns="http://schemas.microsoft.com/office/spreadsheetml/2009/9/main" objectType="CheckBox" fmlaLink="$K$25" lockText="1" noThreeD="1"/>
</file>

<file path=xl/ctrlProps/ctrlProp17.xml><?xml version="1.0" encoding="utf-8"?>
<formControlPr xmlns="http://schemas.microsoft.com/office/spreadsheetml/2009/9/main" objectType="CheckBox" fmlaLink="$K$26" lockText="1" noThreeD="1"/>
</file>

<file path=xl/ctrlProps/ctrlProp18.xml><?xml version="1.0" encoding="utf-8"?>
<formControlPr xmlns="http://schemas.microsoft.com/office/spreadsheetml/2009/9/main" objectType="CheckBox" fmlaLink="$K$27" lockText="1" noThreeD="1"/>
</file>

<file path=xl/ctrlProps/ctrlProp19.xml><?xml version="1.0" encoding="utf-8"?>
<formControlPr xmlns="http://schemas.microsoft.com/office/spreadsheetml/2009/9/main" objectType="CheckBox" fmlaLink="$K$31" lockText="1" noThreeD="1"/>
</file>

<file path=xl/ctrlProps/ctrlProp20.xml><?xml version="1.0" encoding="utf-8"?>
<formControlPr xmlns="http://schemas.microsoft.com/office/spreadsheetml/2009/9/main" objectType="CheckBox" fmlaLink="$K$32" lockText="1" noThreeD="1"/>
</file>

<file path=xl/ctrlProps/ctrlProp21.xml><?xml version="1.0" encoding="utf-8"?>
<formControlPr xmlns="http://schemas.microsoft.com/office/spreadsheetml/2009/9/main" objectType="CheckBox" fmlaLink="$K$33" lockText="1" noThreeD="1"/>
</file>

<file path=xl/ctrlProps/ctrlProp22.xml><?xml version="1.0" encoding="utf-8"?>
<formControlPr xmlns="http://schemas.microsoft.com/office/spreadsheetml/2009/9/main" objectType="CheckBox" fmlaLink="$K$34" lockText="1" noThreeD="1"/>
</file>

<file path=xl/ctrlProps/ctrlProp23.xml><?xml version="1.0" encoding="utf-8"?>
<formControlPr xmlns="http://schemas.microsoft.com/office/spreadsheetml/2009/9/main" objectType="CheckBox" fmlaLink="$K$35" lockText="1" noThreeD="1"/>
</file>

<file path=xl/ctrlProps/ctrlProp24.xml><?xml version="1.0" encoding="utf-8"?>
<formControlPr xmlns="http://schemas.microsoft.com/office/spreadsheetml/2009/9/main" objectType="CheckBox" fmlaLink="$K$36" lockText="1" noThreeD="1"/>
</file>

<file path=xl/ctrlProps/ctrlProp25.xml><?xml version="1.0" encoding="utf-8"?>
<formControlPr xmlns="http://schemas.microsoft.com/office/spreadsheetml/2009/9/main" objectType="CheckBox" fmlaLink="$K$37" lockText="1" noThreeD="1"/>
</file>

<file path=xl/ctrlProps/ctrlProp26.xml><?xml version="1.0" encoding="utf-8"?>
<formControlPr xmlns="http://schemas.microsoft.com/office/spreadsheetml/2009/9/main" objectType="CheckBox" fmlaLink="$L$10" lockText="1" noThreeD="1"/>
</file>

<file path=xl/ctrlProps/ctrlProp27.xml><?xml version="1.0" encoding="utf-8"?>
<formControlPr xmlns="http://schemas.microsoft.com/office/spreadsheetml/2009/9/main" objectType="CheckBox" fmlaLink="$L$11" lockText="1" noThreeD="1"/>
</file>

<file path=xl/ctrlProps/ctrlProp28.xml><?xml version="1.0" encoding="utf-8"?>
<formControlPr xmlns="http://schemas.microsoft.com/office/spreadsheetml/2009/9/main" objectType="CheckBox" fmlaLink="$L$12" lockText="1" noThreeD="1"/>
</file>

<file path=xl/ctrlProps/ctrlProp29.xml><?xml version="1.0" encoding="utf-8"?>
<formControlPr xmlns="http://schemas.microsoft.com/office/spreadsheetml/2009/9/main" objectType="CheckBox" fmlaLink="$L$13" lockText="1" noThreeD="1"/>
</file>

<file path=xl/ctrlProps/ctrlProp30.xml><?xml version="1.0" encoding="utf-8"?>
<formControlPr xmlns="http://schemas.microsoft.com/office/spreadsheetml/2009/9/main" objectType="CheckBox" fmlaLink="$L$14" lockText="1" noThreeD="1"/>
</file>

<file path=xl/ctrlProps/ctrlProp31.xml><?xml version="1.0" encoding="utf-8"?>
<formControlPr xmlns="http://schemas.microsoft.com/office/spreadsheetml/2009/9/main" objectType="CheckBox" fmlaLink="$L$15" lockText="1" noThreeD="1"/>
</file>

<file path=xl/ctrlProps/ctrlProp32.xml><?xml version="1.0" encoding="utf-8"?>
<formControlPr xmlns="http://schemas.microsoft.com/office/spreadsheetml/2009/9/main" objectType="CheckBox" fmlaLink="$L$16" lockText="1" noThreeD="1"/>
</file>

<file path=xl/ctrlProps/ctrlProp33.xml><?xml version="1.0" encoding="utf-8"?>
<formControlPr xmlns="http://schemas.microsoft.com/office/spreadsheetml/2009/9/main" objectType="CheckBox" fmlaLink="$L$17" lockText="1" noThreeD="1"/>
</file>

<file path=xl/ctrlProps/ctrlProp34.xml><?xml version="1.0" encoding="utf-8"?>
<formControlPr xmlns="http://schemas.microsoft.com/office/spreadsheetml/2009/9/main" objectType="CheckBox" fmlaLink="$L$18" lockText="1" noThreeD="1"/>
</file>

<file path=xl/ctrlProps/ctrlProp35.xml><?xml version="1.0" encoding="utf-8"?>
<formControlPr xmlns="http://schemas.microsoft.com/office/spreadsheetml/2009/9/main" objectType="CheckBox" fmlaLink="$L$19" lockText="1" noThreeD="1"/>
</file>

<file path=xl/ctrlProps/ctrlProp36.xml><?xml version="1.0" encoding="utf-8"?>
<formControlPr xmlns="http://schemas.microsoft.com/office/spreadsheetml/2009/9/main" objectType="CheckBox" fmlaLink="$L$20" lockText="1" noThreeD="1"/>
</file>

<file path=xl/ctrlProps/ctrlProp37.xml><?xml version="1.0" encoding="utf-8"?>
<formControlPr xmlns="http://schemas.microsoft.com/office/spreadsheetml/2009/9/main" objectType="CheckBox" fmlaLink="$L$21" lockText="1" noThreeD="1"/>
</file>

<file path=xl/ctrlProps/ctrlProp38.xml><?xml version="1.0" encoding="utf-8"?>
<formControlPr xmlns="http://schemas.microsoft.com/office/spreadsheetml/2009/9/main" objectType="CheckBox" fmlaLink="$L$22" lockText="1" noThreeD="1"/>
</file>

<file path=xl/ctrlProps/ctrlProp39.xml><?xml version="1.0" encoding="utf-8"?>
<formControlPr xmlns="http://schemas.microsoft.com/office/spreadsheetml/2009/9/main" objectType="CheckBox" fmlaLink="$L$23" lockText="1" noThreeD="1"/>
</file>

<file path=xl/ctrlProps/ctrlProp40.xml><?xml version="1.0" encoding="utf-8"?>
<formControlPr xmlns="http://schemas.microsoft.com/office/spreadsheetml/2009/9/main" objectType="CheckBox" fmlaLink="$L$24" lockText="1" noThreeD="1"/>
</file>

<file path=xl/ctrlProps/ctrlProp41.xml><?xml version="1.0" encoding="utf-8"?>
<formControlPr xmlns="http://schemas.microsoft.com/office/spreadsheetml/2009/9/main" objectType="CheckBox" fmlaLink="$L$25" lockText="1" noThreeD="1"/>
</file>

<file path=xl/ctrlProps/ctrlProp42.xml><?xml version="1.0" encoding="utf-8"?>
<formControlPr xmlns="http://schemas.microsoft.com/office/spreadsheetml/2009/9/main" objectType="CheckBox" fmlaLink="$L$26" lockText="1" noThreeD="1"/>
</file>

<file path=xl/ctrlProps/ctrlProp43.xml><?xml version="1.0" encoding="utf-8"?>
<formControlPr xmlns="http://schemas.microsoft.com/office/spreadsheetml/2009/9/main" objectType="CheckBox" fmlaLink="$L$27" lockText="1" noThreeD="1"/>
</file>

<file path=xl/ctrlProps/ctrlProp44.xml><?xml version="1.0" encoding="utf-8"?>
<formControlPr xmlns="http://schemas.microsoft.com/office/spreadsheetml/2009/9/main" objectType="CheckBox" fmlaLink="$L$31" lockText="1" noThreeD="1"/>
</file>

<file path=xl/ctrlProps/ctrlProp45.xml><?xml version="1.0" encoding="utf-8"?>
<formControlPr xmlns="http://schemas.microsoft.com/office/spreadsheetml/2009/9/main" objectType="CheckBox" fmlaLink="$L$32" lockText="1" noThreeD="1"/>
</file>

<file path=xl/ctrlProps/ctrlProp46.xml><?xml version="1.0" encoding="utf-8"?>
<formControlPr xmlns="http://schemas.microsoft.com/office/spreadsheetml/2009/9/main" objectType="CheckBox" fmlaLink="$L$33" lockText="1" noThreeD="1"/>
</file>

<file path=xl/ctrlProps/ctrlProp47.xml><?xml version="1.0" encoding="utf-8"?>
<formControlPr xmlns="http://schemas.microsoft.com/office/spreadsheetml/2009/9/main" objectType="CheckBox" fmlaLink="$L$34" lockText="1" noThreeD="1"/>
</file>

<file path=xl/ctrlProps/ctrlProp48.xml><?xml version="1.0" encoding="utf-8"?>
<formControlPr xmlns="http://schemas.microsoft.com/office/spreadsheetml/2009/9/main" objectType="CheckBox" fmlaLink="$L$35" lockText="1" noThreeD="1"/>
</file>

<file path=xl/ctrlProps/ctrlProp49.xml><?xml version="1.0" encoding="utf-8"?>
<formControlPr xmlns="http://schemas.microsoft.com/office/spreadsheetml/2009/9/main" objectType="CheckBox" fmlaLink="$L$36" lockText="1" noThreeD="1"/>
</file>

<file path=xl/ctrlProps/ctrlProp50.xml><?xml version="1.0" encoding="utf-8"?>
<formControlPr xmlns="http://schemas.microsoft.com/office/spreadsheetml/2009/9/main" objectType="CheckBox" fmlaLink="$L$37" lockText="1" noThreeD="1"/>
</file>

<file path=xl/ctrlProps/ctrlProp51.xml><?xml version="1.0" encoding="utf-8"?>
<formControlPr xmlns="http://schemas.microsoft.com/office/spreadsheetml/2009/9/main" objectType="CheckBox" fmlaLink="$O$11" lockText="1" noThreeD="1"/>
</file>

<file path=xl/ctrlProps/ctrlProp52.xml><?xml version="1.0" encoding="utf-8"?>
<formControlPr xmlns="http://schemas.microsoft.com/office/spreadsheetml/2009/9/main" objectType="CheckBox" fmlaLink="$O$12" lockText="1" noThreeD="1"/>
</file>

<file path=xl/ctrlProps/ctrlProp53.xml><?xml version="1.0" encoding="utf-8"?>
<formControlPr xmlns="http://schemas.microsoft.com/office/spreadsheetml/2009/9/main" objectType="CheckBox" fmlaLink="$O$13" lockText="1" noThreeD="1"/>
</file>

<file path=xl/ctrlProps/ctrlProp54.xml><?xml version="1.0" encoding="utf-8"?>
<formControlPr xmlns="http://schemas.microsoft.com/office/spreadsheetml/2009/9/main" objectType="CheckBox" fmlaLink="$O$14" lockText="1" noThreeD="1"/>
</file>

<file path=xl/ctrlProps/ctrlProp55.xml><?xml version="1.0" encoding="utf-8"?>
<formControlPr xmlns="http://schemas.microsoft.com/office/spreadsheetml/2009/9/main" objectType="CheckBox" fmlaLink="$O$16" lockText="1" noThreeD="1"/>
</file>

<file path=xl/ctrlProps/ctrlProp56.xml><?xml version="1.0" encoding="utf-8"?>
<formControlPr xmlns="http://schemas.microsoft.com/office/spreadsheetml/2009/9/main" objectType="CheckBox" fmlaLink="$O$17" lockText="1" noThreeD="1"/>
</file>

<file path=xl/ctrlProps/ctrlProp57.xml><?xml version="1.0" encoding="utf-8"?>
<formControlPr xmlns="http://schemas.microsoft.com/office/spreadsheetml/2009/9/main" objectType="CheckBox" fmlaLink="$O$18" lockText="1" noThreeD="1"/>
</file>

<file path=xl/ctrlProps/ctrlProp58.xml><?xml version="1.0" encoding="utf-8"?>
<formControlPr xmlns="http://schemas.microsoft.com/office/spreadsheetml/2009/9/main" objectType="CheckBox" fmlaLink="$O$19" lockText="1" noThreeD="1"/>
</file>

<file path=xl/ctrlProps/ctrlProp59.xml><?xml version="1.0" encoding="utf-8"?>
<formControlPr xmlns="http://schemas.microsoft.com/office/spreadsheetml/2009/9/main" objectType="CheckBox" fmlaLink="$O$22" lockText="1" noThreeD="1"/>
</file>

<file path=xl/ctrlProps/ctrlProp60.xml><?xml version="1.0" encoding="utf-8"?>
<formControlPr xmlns="http://schemas.microsoft.com/office/spreadsheetml/2009/9/main" objectType="CheckBox" fmlaLink="$O$23" lockText="1" noThreeD="1"/>
</file>

<file path=xl/ctrlProps/ctrlProp61.xml><?xml version="1.0" encoding="utf-8"?>
<formControlPr xmlns="http://schemas.microsoft.com/office/spreadsheetml/2009/9/main" objectType="CheckBox" fmlaLink="$O$26" lockText="1" noThreeD="1"/>
</file>

<file path=xl/ctrlProps/ctrlProp62.xml><?xml version="1.0" encoding="utf-8"?>
<formControlPr xmlns="http://schemas.microsoft.com/office/spreadsheetml/2009/9/main" objectType="CheckBox" fmlaLink="$O$27" lockText="1" noThreeD="1"/>
</file>

<file path=xl/ctrlProps/ctrlProp63.xml><?xml version="1.0" encoding="utf-8"?>
<formControlPr xmlns="http://schemas.microsoft.com/office/spreadsheetml/2009/9/main" objectType="CheckBox" fmlaLink="$O$28" lockText="1" noThreeD="1"/>
</file>

<file path=xl/ctrlProps/ctrlProp64.xml><?xml version="1.0" encoding="utf-8"?>
<formControlPr xmlns="http://schemas.microsoft.com/office/spreadsheetml/2009/9/main" objectType="CheckBox" fmlaLink="$O$29" lockText="1" noThreeD="1"/>
</file>

<file path=xl/ctrlProps/ctrlProp65.xml><?xml version="1.0" encoding="utf-8"?>
<formControlPr xmlns="http://schemas.microsoft.com/office/spreadsheetml/2009/9/main" objectType="CheckBox" fmlaLink="$O$30" lockText="1" noThreeD="1"/>
</file>

<file path=xl/ctrlProps/ctrlProp66.xml><?xml version="1.0" encoding="utf-8"?>
<formControlPr xmlns="http://schemas.microsoft.com/office/spreadsheetml/2009/9/main" objectType="CheckBox" fmlaLink="$O$33" lockText="1" noThreeD="1"/>
</file>

<file path=xl/ctrlProps/ctrlProp67.xml><?xml version="1.0" encoding="utf-8"?>
<formControlPr xmlns="http://schemas.microsoft.com/office/spreadsheetml/2009/9/main" objectType="CheckBox" fmlaLink="$Y$16" lockText="1" noThreeD="1"/>
</file>

<file path=xl/ctrlProps/ctrlProp68.xml><?xml version="1.0" encoding="utf-8"?>
<formControlPr xmlns="http://schemas.microsoft.com/office/spreadsheetml/2009/9/main" objectType="CheckBox" fmlaLink="$Y$17" lockText="1" noThreeD="1"/>
</file>

<file path=xl/ctrlProps/ctrlProp69.xml><?xml version="1.0" encoding="utf-8"?>
<formControlPr xmlns="http://schemas.microsoft.com/office/spreadsheetml/2009/9/main" objectType="CheckBox" fmlaLink="$Y$18" lockText="1" noThreeD="1"/>
</file>

<file path=xl/ctrlProps/ctrlProp70.xml><?xml version="1.0" encoding="utf-8"?>
<formControlPr xmlns="http://schemas.microsoft.com/office/spreadsheetml/2009/9/main" objectType="CheckBox" fmlaLink="$Y$19" lockText="1" noThreeD="1"/>
</file>

<file path=xl/ctrlProps/ctrlProp71.xml><?xml version="1.0" encoding="utf-8"?>
<formControlPr xmlns="http://schemas.microsoft.com/office/spreadsheetml/2009/9/main" objectType="CheckBox" fmlaLink="$Y$20" lockText="1" noThreeD="1"/>
</file>

<file path=xl/ctrlProps/ctrlProp72.xml><?xml version="1.0" encoding="utf-8"?>
<formControlPr xmlns="http://schemas.microsoft.com/office/spreadsheetml/2009/9/main" objectType="CheckBox" fmlaLink="$Y$21" lockText="1" noThreeD="1"/>
</file>

<file path=xl/ctrlProps/ctrlProp73.xml><?xml version="1.0" encoding="utf-8"?>
<formControlPr xmlns="http://schemas.microsoft.com/office/spreadsheetml/2009/9/main" objectType="CheckBox" fmlaLink="$Y$22" lockText="1" noThreeD="1"/>
</file>

<file path=xl/ctrlProps/ctrlProp74.xml><?xml version="1.0" encoding="utf-8"?>
<formControlPr xmlns="http://schemas.microsoft.com/office/spreadsheetml/2009/9/main" objectType="CheckBox" fmlaLink="$Y$23" lockText="1" noThreeD="1"/>
</file>

<file path=xl/ctrlProps/ctrlProp75.xml><?xml version="1.0" encoding="utf-8"?>
<formControlPr xmlns="http://schemas.microsoft.com/office/spreadsheetml/2009/9/main" objectType="CheckBox" fmlaLink="$Y$24" lockText="1" noThreeD="1"/>
</file>

<file path=xl/ctrlProps/ctrlProp76.xml><?xml version="1.0" encoding="utf-8"?>
<formControlPr xmlns="http://schemas.microsoft.com/office/spreadsheetml/2009/9/main" objectType="CheckBox" fmlaLink="$Y$25" lockText="1" noThreeD="1"/>
</file>

<file path=xl/ctrlProps/ctrlProp77.xml><?xml version="1.0" encoding="utf-8"?>
<formControlPr xmlns="http://schemas.microsoft.com/office/spreadsheetml/2009/9/main" objectType="CheckBox" fmlaLink="$Y$26" lockText="1" noThreeD="1"/>
</file>

<file path=xl/ctrlProps/ctrlProp78.xml><?xml version="1.0" encoding="utf-8"?>
<formControlPr xmlns="http://schemas.microsoft.com/office/spreadsheetml/2009/9/main" objectType="CheckBox" fmlaLink="$Y$27" lockText="1" noThreeD="1"/>
</file>

<file path=xl/ctrlProps/ctrlProp79.xml><?xml version="1.0" encoding="utf-8"?>
<formControlPr xmlns="http://schemas.microsoft.com/office/spreadsheetml/2009/9/main" objectType="CheckBox" fmlaLink="$Y$28" lockText="1" noThreeD="1"/>
</file>

<file path=xl/ctrlProps/ctrlProp80.xml><?xml version="1.0" encoding="utf-8"?>
<formControlPr xmlns="http://schemas.microsoft.com/office/spreadsheetml/2009/9/main" objectType="CheckBox" fmlaLink="$Y$29" lockText="1" noThreeD="1"/>
</file>

<file path=xl/ctrlProps/ctrlProp81.xml><?xml version="1.0" encoding="utf-8"?>
<formControlPr xmlns="http://schemas.microsoft.com/office/spreadsheetml/2009/9/main" objectType="CheckBox" fmlaLink="$Y$30" lockText="1" noThreeD="1"/>
</file>

<file path=xl/ctrlProps/ctrlProp82.xml><?xml version="1.0" encoding="utf-8"?>
<formControlPr xmlns="http://schemas.microsoft.com/office/spreadsheetml/2009/9/main" objectType="CheckBox" fmlaLink="$Y$31" lockText="1" noThreeD="1"/>
</file>

<file path=xl/ctrlProps/ctrlProp83.xml><?xml version="1.0" encoding="utf-8"?>
<formControlPr xmlns="http://schemas.microsoft.com/office/spreadsheetml/2009/9/main" objectType="CheckBox" fmlaLink="$Y$32" lockText="1" noThreeD="1"/>
</file>

<file path=xl/ctrlProps/ctrlProp84.xml><?xml version="1.0" encoding="utf-8"?>
<formControlPr xmlns="http://schemas.microsoft.com/office/spreadsheetml/2009/9/main" objectType="CheckBox" fmlaLink="$Y$33" lockText="1" noThreeD="1"/>
</file>

<file path=xl/ctrlProps/ctrlProp85.xml><?xml version="1.0" encoding="utf-8"?>
<formControlPr xmlns="http://schemas.microsoft.com/office/spreadsheetml/2009/9/main" objectType="CheckBox" fmlaLink="$Y$34" lockText="1" noThreeD="1"/>
</file>

<file path=xl/ctrlProps/ctrlProp86.xml><?xml version="1.0" encoding="utf-8"?>
<formControlPr xmlns="http://schemas.microsoft.com/office/spreadsheetml/2009/9/main" objectType="CheckBox" fmlaLink="$Y$35" lockText="1" noThreeD="1"/>
</file>

<file path=xl/ctrlProps/ctrlProp87.xml><?xml version="1.0" encoding="utf-8"?>
<formControlPr xmlns="http://schemas.microsoft.com/office/spreadsheetml/2009/9/main" objectType="CheckBox" fmlaLink="$Y$36" lockText="1" noThreeD="1"/>
</file>

<file path=xl/ctrlProps/ctrlProp88.xml><?xml version="1.0" encoding="utf-8"?>
<formControlPr xmlns="http://schemas.microsoft.com/office/spreadsheetml/2009/9/main" objectType="CheckBox" fmlaLink="$Y$37" lockText="1" noThreeD="1"/>
</file>

<file path=xl/ctrlProps/ctrlProp89.xml><?xml version="1.0" encoding="utf-8"?>
<formControlPr xmlns="http://schemas.microsoft.com/office/spreadsheetml/2009/9/main" objectType="CheckBox" fmlaLink="$AA$16" lockText="1" noThreeD="1"/>
</file>

<file path=xl/ctrlProps/ctrlProp90.xml><?xml version="1.0" encoding="utf-8"?>
<formControlPr xmlns="http://schemas.microsoft.com/office/spreadsheetml/2009/9/main" objectType="CheckBox" fmlaLink="$AA$17" lockText="1" noThreeD="1"/>
</file>

<file path=xl/ctrlProps/ctrlProp91.xml><?xml version="1.0" encoding="utf-8"?>
<formControlPr xmlns="http://schemas.microsoft.com/office/spreadsheetml/2009/9/main" objectType="CheckBox" fmlaLink="$AA$18" lockText="1" noThreeD="1"/>
</file>

<file path=xl/ctrlProps/ctrlProp92.xml><?xml version="1.0" encoding="utf-8"?>
<formControlPr xmlns="http://schemas.microsoft.com/office/spreadsheetml/2009/9/main" objectType="CheckBox" fmlaLink="$AA$19" lockText="1" noThreeD="1"/>
</file>

<file path=xl/ctrlProps/ctrlProp93.xml><?xml version="1.0" encoding="utf-8"?>
<formControlPr xmlns="http://schemas.microsoft.com/office/spreadsheetml/2009/9/main" objectType="CheckBox" fmlaLink="$AA$20" lockText="1" noThreeD="1"/>
</file>

<file path=xl/ctrlProps/ctrlProp94.xml><?xml version="1.0" encoding="utf-8"?>
<formControlPr xmlns="http://schemas.microsoft.com/office/spreadsheetml/2009/9/main" objectType="CheckBox" fmlaLink="$AA$21" lockText="1" noThreeD="1"/>
</file>

<file path=xl/ctrlProps/ctrlProp95.xml><?xml version="1.0" encoding="utf-8"?>
<formControlPr xmlns="http://schemas.microsoft.com/office/spreadsheetml/2009/9/main" objectType="CheckBox" fmlaLink="$AA$22" lockText="1" noThreeD="1"/>
</file>

<file path=xl/ctrlProps/ctrlProp96.xml><?xml version="1.0" encoding="utf-8"?>
<formControlPr xmlns="http://schemas.microsoft.com/office/spreadsheetml/2009/9/main" objectType="CheckBox" fmlaLink="$AA$23" lockText="1" noThreeD="1"/>
</file>

<file path=xl/ctrlProps/ctrlProp97.xml><?xml version="1.0" encoding="utf-8"?>
<formControlPr xmlns="http://schemas.microsoft.com/office/spreadsheetml/2009/9/main" objectType="CheckBox" fmlaLink="$AA$24" lockText="1" noThreeD="1"/>
</file>

<file path=xl/ctrlProps/ctrlProp98.xml><?xml version="1.0" encoding="utf-8"?>
<formControlPr xmlns="http://schemas.microsoft.com/office/spreadsheetml/2009/9/main" objectType="CheckBox" fmlaLink="$AA$25" lockText="1" noThreeD="1"/>
</file>

<file path=xl/ctrlProps/ctrlProp99.xml><?xml version="1.0" encoding="utf-8"?>
<formControlPr xmlns="http://schemas.microsoft.com/office/spreadsheetml/2009/9/main" objectType="CheckBox" fmlaLink="$AA$26" lockText="1" noThreeD="1"/>
</file>

<file path=xl/ctrlProps/ctrlProp100.xml><?xml version="1.0" encoding="utf-8"?>
<formControlPr xmlns="http://schemas.microsoft.com/office/spreadsheetml/2009/9/main" objectType="CheckBox" fmlaLink="$AA$27" lockText="1" noThreeD="1"/>
</file>

<file path=xl/ctrlProps/ctrlProp101.xml><?xml version="1.0" encoding="utf-8"?>
<formControlPr xmlns="http://schemas.microsoft.com/office/spreadsheetml/2009/9/main" objectType="CheckBox" fmlaLink="$AA$28" lockText="1" noThreeD="1"/>
</file>

<file path=xl/ctrlProps/ctrlProp102.xml><?xml version="1.0" encoding="utf-8"?>
<formControlPr xmlns="http://schemas.microsoft.com/office/spreadsheetml/2009/9/main" objectType="CheckBox" fmlaLink="$AA$29" lockText="1" noThreeD="1"/>
</file>

<file path=xl/ctrlProps/ctrlProp103.xml><?xml version="1.0" encoding="utf-8"?>
<formControlPr xmlns="http://schemas.microsoft.com/office/spreadsheetml/2009/9/main" objectType="CheckBox" fmlaLink="$AA$30" lockText="1" noThreeD="1"/>
</file>

<file path=xl/ctrlProps/ctrlProp104.xml><?xml version="1.0" encoding="utf-8"?>
<formControlPr xmlns="http://schemas.microsoft.com/office/spreadsheetml/2009/9/main" objectType="CheckBox" fmlaLink="$AA$31" lockText="1" noThreeD="1"/>
</file>

<file path=xl/ctrlProps/ctrlProp105.xml><?xml version="1.0" encoding="utf-8"?>
<formControlPr xmlns="http://schemas.microsoft.com/office/spreadsheetml/2009/9/main" objectType="CheckBox" fmlaLink="$AA$32" lockText="1" noThreeD="1"/>
</file>

<file path=xl/ctrlProps/ctrlProp106.xml><?xml version="1.0" encoding="utf-8"?>
<formControlPr xmlns="http://schemas.microsoft.com/office/spreadsheetml/2009/9/main" objectType="CheckBox" fmlaLink="$AA$33" lockText="1" noThreeD="1"/>
</file>

<file path=xl/ctrlProps/ctrlProp107.xml><?xml version="1.0" encoding="utf-8"?>
<formControlPr xmlns="http://schemas.microsoft.com/office/spreadsheetml/2009/9/main" objectType="CheckBox" fmlaLink="$AA$34" lockText="1" noThreeD="1"/>
</file>

<file path=xl/ctrlProps/ctrlProp108.xml><?xml version="1.0" encoding="utf-8"?>
<formControlPr xmlns="http://schemas.microsoft.com/office/spreadsheetml/2009/9/main" objectType="CheckBox" fmlaLink="$AA$35" lockText="1" noThreeD="1"/>
</file>

<file path=xl/ctrlProps/ctrlProp109.xml><?xml version="1.0" encoding="utf-8"?>
<formControlPr xmlns="http://schemas.microsoft.com/office/spreadsheetml/2009/9/main" objectType="CheckBox" fmlaLink="$AA$36" lockText="1" noThreeD="1"/>
</file>

<file path=xl/ctrlProps/ctrlProp110.xml><?xml version="1.0" encoding="utf-8"?>
<formControlPr xmlns="http://schemas.microsoft.com/office/spreadsheetml/2009/9/main" objectType="CheckBox" fmlaLink="$AA$37" lockText="1" noThreeD="1"/>
</file>

<file path=xl/ctrlProps/ctrlProp111.xml><?xml version="1.0" encoding="utf-8"?>
<formControlPr xmlns="http://schemas.microsoft.com/office/spreadsheetml/2009/9/main" objectType="CheckBox" fmlaLink="$Y$4" lockText="1" noThreeD="1"/>
</file>

<file path=xl/ctrlProps/ctrlProp112.xml><?xml version="1.0" encoding="utf-8"?>
<formControlPr xmlns="http://schemas.microsoft.com/office/spreadsheetml/2009/9/main" objectType="CheckBox" fmlaLink="$Y$5" lockText="1" noThreeD="1"/>
</file>

<file path=xl/ctrlProps/ctrlProp113.xml><?xml version="1.0" encoding="utf-8"?>
<formControlPr xmlns="http://schemas.microsoft.com/office/spreadsheetml/2009/9/main" objectType="CheckBox" fmlaLink="$Y$6" lockText="1" noThreeD="1"/>
</file>

<file path=xl/ctrlProps/ctrlProp114.xml><?xml version="1.0" encoding="utf-8"?>
<formControlPr xmlns="http://schemas.microsoft.com/office/spreadsheetml/2009/9/main" objectType="CheckBox" fmlaLink="$Y$4" lockText="1" noThreeD="1"/>
</file>

<file path=xl/ctrlProps/ctrlProp115.xml><?xml version="1.0" encoding="utf-8"?>
<formControlPr xmlns="http://schemas.microsoft.com/office/spreadsheetml/2009/9/main" objectType="CheckBox" fmlaLink="$Y$7" lockText="1" noThreeD="1"/>
</file>

<file path=xl/ctrlProps/ctrlProp116.xml><?xml version="1.0" encoding="utf-8"?>
<formControlPr xmlns="http://schemas.microsoft.com/office/spreadsheetml/2009/9/main" objectType="CheckBox" fmlaLink="$Y$4" lockText="1" noThreeD="1"/>
</file>

<file path=xl/ctrlProps/ctrlProp117.xml><?xml version="1.0" encoding="utf-8"?>
<formControlPr xmlns="http://schemas.microsoft.com/office/spreadsheetml/2009/9/main" objectType="CheckBox" fmlaLink="$Y$8" lockText="1" noThreeD="1"/>
</file>

<file path=xl/ctrlProps/ctrlProp118.xml><?xml version="1.0" encoding="utf-8"?>
<formControlPr xmlns="http://schemas.microsoft.com/office/spreadsheetml/2009/9/main" objectType="CheckBox" fmlaLink="$Y$4" lockText="1" noThreeD="1"/>
</file>

<file path=xl/ctrlProps/ctrlProp119.xml><?xml version="1.0" encoding="utf-8"?>
<formControlPr xmlns="http://schemas.microsoft.com/office/spreadsheetml/2009/9/main" objectType="CheckBox" fmlaLink="$Y$9" lockText="1" noThreeD="1"/>
</file>

<file path=xl/ctrlProps/ctrlProp120.xml><?xml version="1.0" encoding="utf-8"?>
<formControlPr xmlns="http://schemas.microsoft.com/office/spreadsheetml/2009/9/main" objectType="CheckBox" fmlaLink="$Y$4" lockText="1" noThreeD="1"/>
</file>

<file path=xl/ctrlProps/ctrlProp121.xml><?xml version="1.0" encoding="utf-8"?>
<formControlPr xmlns="http://schemas.microsoft.com/office/spreadsheetml/2009/9/main" objectType="CheckBox" fmlaLink="$Y$10" lockText="1" noThreeD="1"/>
</file>

<file path=xl/ctrlProps/ctrlProp122.xml><?xml version="1.0" encoding="utf-8"?>
<formControlPr xmlns="http://schemas.microsoft.com/office/spreadsheetml/2009/9/main" objectType="CheckBox" fmlaLink="$Y$4" lockText="1" noThreeD="1"/>
</file>

<file path=xl/ctrlProps/ctrlProp123.xml><?xml version="1.0" encoding="utf-8"?>
<formControlPr xmlns="http://schemas.microsoft.com/office/spreadsheetml/2009/9/main" objectType="CheckBox" fmlaLink="$Z$4" lockText="1" noThreeD="1"/>
</file>

<file path=xl/ctrlProps/ctrlProp124.xml><?xml version="1.0" encoding="utf-8"?>
<formControlPr xmlns="http://schemas.microsoft.com/office/spreadsheetml/2009/9/main" objectType="CheckBox" fmlaLink="$Y$4" lockText="1" noThreeD="1"/>
</file>

<file path=xl/ctrlProps/ctrlProp125.xml><?xml version="1.0" encoding="utf-8"?>
<formControlPr xmlns="http://schemas.microsoft.com/office/spreadsheetml/2009/9/main" objectType="CheckBox" fmlaLink="$Z$5" lockText="1" noThreeD="1"/>
</file>

<file path=xl/ctrlProps/ctrlProp126.xml><?xml version="1.0" encoding="utf-8"?>
<formControlPr xmlns="http://schemas.microsoft.com/office/spreadsheetml/2009/9/main" objectType="CheckBox" fmlaLink="$Y$4" lockText="1" noThreeD="1"/>
</file>

<file path=xl/ctrlProps/ctrlProp127.xml><?xml version="1.0" encoding="utf-8"?>
<formControlPr xmlns="http://schemas.microsoft.com/office/spreadsheetml/2009/9/main" objectType="CheckBox" fmlaLink="$Z$6" lockText="1" noThreeD="1"/>
</file>

<file path=xl/ctrlProps/ctrlProp128.xml><?xml version="1.0" encoding="utf-8"?>
<formControlPr xmlns="http://schemas.microsoft.com/office/spreadsheetml/2009/9/main" objectType="CheckBox" fmlaLink="$Y$4" lockText="1" noThreeD="1"/>
</file>

<file path=xl/ctrlProps/ctrlProp129.xml><?xml version="1.0" encoding="utf-8"?>
<formControlPr xmlns="http://schemas.microsoft.com/office/spreadsheetml/2009/9/main" objectType="CheckBox" fmlaLink="$Z$7" lockText="1" noThreeD="1"/>
</file>

<file path=xl/ctrlProps/ctrlProp130.xml><?xml version="1.0" encoding="utf-8"?>
<formControlPr xmlns="http://schemas.microsoft.com/office/spreadsheetml/2009/9/main" objectType="CheckBox" fmlaLink="$Y$4" lockText="1" noThreeD="1"/>
</file>

<file path=xl/ctrlProps/ctrlProp131.xml><?xml version="1.0" encoding="utf-8"?>
<formControlPr xmlns="http://schemas.microsoft.com/office/spreadsheetml/2009/9/main" objectType="CheckBox" fmlaLink="$Z$8" lockText="1" noThreeD="1"/>
</file>

<file path=xl/ctrlProps/ctrlProp132.xml><?xml version="1.0" encoding="utf-8"?>
<formControlPr xmlns="http://schemas.microsoft.com/office/spreadsheetml/2009/9/main" objectType="CheckBox" fmlaLink="$Y$4" lockText="1" noThreeD="1"/>
</file>

<file path=xl/ctrlProps/ctrlProp133.xml><?xml version="1.0" encoding="utf-8"?>
<formControlPr xmlns="http://schemas.microsoft.com/office/spreadsheetml/2009/9/main" objectType="CheckBox" fmlaLink="$Z$9" lockText="1" noThreeD="1"/>
</file>

<file path=xl/ctrlProps/ctrlProp134.xml><?xml version="1.0" encoding="utf-8"?>
<formControlPr xmlns="http://schemas.microsoft.com/office/spreadsheetml/2009/9/main" objectType="CheckBox" fmlaLink="$Y$4" lockText="1" noThreeD="1"/>
</file>

<file path=xl/ctrlProps/ctrlProp135.xml><?xml version="1.0" encoding="utf-8"?>
<formControlPr xmlns="http://schemas.microsoft.com/office/spreadsheetml/2009/9/main" objectType="CheckBox" fmlaLink="$Z$10" lockText="1" noThreeD="1"/>
</file>

<file path=xl/ctrlProps/ctrlProp136.xml><?xml version="1.0" encoding="utf-8"?>
<formControlPr xmlns="http://schemas.microsoft.com/office/spreadsheetml/2009/9/main" objectType="CheckBox" fmlaLink="$AB$4" lockText="1" noThreeD="1"/>
</file>

<file path=xl/ctrlProps/ctrlProp137.xml><?xml version="1.0" encoding="utf-8"?>
<formControlPr xmlns="http://schemas.microsoft.com/office/spreadsheetml/2009/9/main" objectType="CheckBox" fmlaLink="$AB$5" lockText="1" noThreeD="1"/>
</file>

<file path=xl/ctrlProps/ctrlProp138.xml><?xml version="1.0" encoding="utf-8"?>
<formControlPr xmlns="http://schemas.microsoft.com/office/spreadsheetml/2009/9/main" objectType="CheckBox" fmlaLink="$AB$6" lockText="1" noThreeD="1"/>
</file>

<file path=xl/ctrlProps/ctrlProp139.xml><?xml version="1.0" encoding="utf-8"?>
<formControlPr xmlns="http://schemas.microsoft.com/office/spreadsheetml/2009/9/main" objectType="CheckBox" fmlaLink="$AB$7" lockText="1" noThreeD="1"/>
</file>

<file path=xl/ctrlProps/ctrlProp140.xml><?xml version="1.0" encoding="utf-8"?>
<formControlPr xmlns="http://schemas.microsoft.com/office/spreadsheetml/2009/9/main" objectType="Radio" firstButton="1" fmlaLink="$L$4" lockText="1" noThreeD="1"/>
</file>

<file path=xl/ctrlProps/ctrlProp141.xml><?xml version="1.0" encoding="utf-8"?>
<formControlPr xmlns="http://schemas.microsoft.com/office/spreadsheetml/2009/9/main" objectType="Radio" checked="Checked" lockText="1" noThreeD="1"/>
</file>

<file path=xl/ctrlProps/ctrlProp142.xml><?xml version="1.0" encoding="utf-8"?>
<formControlPr xmlns="http://schemas.microsoft.com/office/spreadsheetml/2009/9/main" objectType="Radio" lockText="1" noThreeD="1"/>
</file>

<file path=xl/ctrlProps/ctrlProp143.xml><?xml version="1.0" encoding="utf-8"?>
<formControlPr xmlns="http://schemas.microsoft.com/office/spreadsheetml/2009/9/main" objectType="Radio" lockText="1" noThreeD="1"/>
</file>

<file path=xl/ctrlProps/ctrlProp144.xml><?xml version="1.0" encoding="utf-8"?>
<formControlPr xmlns="http://schemas.microsoft.com/office/spreadsheetml/2009/9/main" objectType="CheckBox" fmlaLink="$U$6" lockText="1" noThreeD="1"/>
</file>

<file path=xl/ctrlProps/ctrlProp145.xml><?xml version="1.0" encoding="utf-8"?>
<formControlPr xmlns="http://schemas.microsoft.com/office/spreadsheetml/2009/9/main" objectType="CheckBox" fmlaLink="$U$7" lockText="1" noThreeD="1"/>
</file>

<file path=xl/ctrlProps/ctrlProp146.xml><?xml version="1.0" encoding="utf-8"?>
<formControlPr xmlns="http://schemas.microsoft.com/office/spreadsheetml/2009/9/main" objectType="CheckBox" fmlaLink="$U$8" lockText="1" noThreeD="1"/>
</file>

<file path=xl/ctrlProps/ctrlProp147.xml><?xml version="1.0" encoding="utf-8"?>
<formControlPr xmlns="http://schemas.microsoft.com/office/spreadsheetml/2009/9/main" objectType="CheckBox" fmlaLink="$U$9" lockText="1" noThreeD="1"/>
</file>

<file path=xl/ctrlProps/ctrlProp148.xml><?xml version="1.0" encoding="utf-8"?>
<formControlPr xmlns="http://schemas.microsoft.com/office/spreadsheetml/2009/9/main" objectType="CheckBox" fmlaLink="$U$10" lockText="1" noThreeD="1"/>
</file>

<file path=xl/ctrlProps/ctrlProp149.xml><?xml version="1.0" encoding="utf-8"?>
<formControlPr xmlns="http://schemas.microsoft.com/office/spreadsheetml/2009/9/main" objectType="CheckBox" fmlaLink="$U$11" lockText="1" noThreeD="1"/>
</file>

<file path=xl/ctrlProps/ctrlProp150.xml><?xml version="1.0" encoding="utf-8"?>
<formControlPr xmlns="http://schemas.microsoft.com/office/spreadsheetml/2009/9/main" objectType="CheckBox" fmlaLink="$U$12" lockText="1" noThreeD="1"/>
</file>

<file path=xl/ctrlProps/ctrlProp151.xml><?xml version="1.0" encoding="utf-8"?>
<formControlPr xmlns="http://schemas.microsoft.com/office/spreadsheetml/2009/9/main" objectType="CheckBox" fmlaLink="$U$13" lockText="1" noThreeD="1"/>
</file>

<file path=xl/ctrlProps/ctrlProp152.xml><?xml version="1.0" encoding="utf-8"?>
<formControlPr xmlns="http://schemas.microsoft.com/office/spreadsheetml/2009/9/main" objectType="CheckBox" fmlaLink="$U$14" lockText="1" noThreeD="1"/>
</file>

<file path=xl/ctrlProps/ctrlProp153.xml><?xml version="1.0" encoding="utf-8"?>
<formControlPr xmlns="http://schemas.microsoft.com/office/spreadsheetml/2009/9/main" objectType="CheckBox" fmlaLink="$U$15" lockText="1" noThreeD="1"/>
</file>

<file path=xl/ctrlProps/ctrlProp154.xml><?xml version="1.0" encoding="utf-8"?>
<formControlPr xmlns="http://schemas.microsoft.com/office/spreadsheetml/2009/9/main" objectType="CheckBox" fmlaLink="$U$16" lockText="1" noThreeD="1"/>
</file>

<file path=xl/ctrlProps/ctrlProp155.xml><?xml version="1.0" encoding="utf-8"?>
<formControlPr xmlns="http://schemas.microsoft.com/office/spreadsheetml/2009/9/main" objectType="CheckBox" fmlaLink="$U$17" lockText="1" noThreeD="1"/>
</file>

<file path=xl/ctrlProps/ctrlProp156.xml><?xml version="1.0" encoding="utf-8"?>
<formControlPr xmlns="http://schemas.microsoft.com/office/spreadsheetml/2009/9/main" objectType="CheckBox" fmlaLink="$U$18" lockText="1" noThreeD="1"/>
</file>

<file path=xl/ctrlProps/ctrlProp157.xml><?xml version="1.0" encoding="utf-8"?>
<formControlPr xmlns="http://schemas.microsoft.com/office/spreadsheetml/2009/9/main" objectType="CheckBox" fmlaLink="$U$19" lockText="1" noThreeD="1"/>
</file>

<file path=xl/ctrlProps/ctrlProp158.xml><?xml version="1.0" encoding="utf-8"?>
<formControlPr xmlns="http://schemas.microsoft.com/office/spreadsheetml/2009/9/main" objectType="CheckBox" fmlaLink="$U$20" lockText="1" noThreeD="1"/>
</file>

<file path=xl/ctrlProps/ctrlProp159.xml><?xml version="1.0" encoding="utf-8"?>
<formControlPr xmlns="http://schemas.microsoft.com/office/spreadsheetml/2009/9/main" objectType="CheckBox" fmlaLink="$U$21" lockText="1" noThreeD="1"/>
</file>

<file path=xl/ctrlProps/ctrlProp160.xml><?xml version="1.0" encoding="utf-8"?>
<formControlPr xmlns="http://schemas.microsoft.com/office/spreadsheetml/2009/9/main" objectType="CheckBox" fmlaLink="$U$22" lockText="1" noThreeD="1"/>
</file>

<file path=xl/ctrlProps/ctrlProp161.xml><?xml version="1.0" encoding="utf-8"?>
<formControlPr xmlns="http://schemas.microsoft.com/office/spreadsheetml/2009/9/main" objectType="CheckBox" fmlaLink="$U$23" lockText="1" noThreeD="1"/>
</file>

<file path=xl/ctrlProps/ctrlProp162.xml><?xml version="1.0" encoding="utf-8"?>
<formControlPr xmlns="http://schemas.microsoft.com/office/spreadsheetml/2009/9/main" objectType="CheckBox" fmlaLink="$V$6" lockText="1" noThreeD="1"/>
</file>

<file path=xl/ctrlProps/ctrlProp163.xml><?xml version="1.0" encoding="utf-8"?>
<formControlPr xmlns="http://schemas.microsoft.com/office/spreadsheetml/2009/9/main" objectType="CheckBox" fmlaLink="$V$7" lockText="1" noThreeD="1"/>
</file>

<file path=xl/ctrlProps/ctrlProp164.xml><?xml version="1.0" encoding="utf-8"?>
<formControlPr xmlns="http://schemas.microsoft.com/office/spreadsheetml/2009/9/main" objectType="CheckBox" fmlaLink="$V$8" lockText="1" noThreeD="1"/>
</file>

<file path=xl/ctrlProps/ctrlProp165.xml><?xml version="1.0" encoding="utf-8"?>
<formControlPr xmlns="http://schemas.microsoft.com/office/spreadsheetml/2009/9/main" objectType="CheckBox" fmlaLink="$V$9" lockText="1" noThreeD="1"/>
</file>

<file path=xl/ctrlProps/ctrlProp166.xml><?xml version="1.0" encoding="utf-8"?>
<formControlPr xmlns="http://schemas.microsoft.com/office/spreadsheetml/2009/9/main" objectType="CheckBox" fmlaLink="$V$10" lockText="1" noThreeD="1"/>
</file>

<file path=xl/ctrlProps/ctrlProp167.xml><?xml version="1.0" encoding="utf-8"?>
<formControlPr xmlns="http://schemas.microsoft.com/office/spreadsheetml/2009/9/main" objectType="CheckBox" fmlaLink="$V$11" lockText="1" noThreeD="1"/>
</file>

<file path=xl/ctrlProps/ctrlProp168.xml><?xml version="1.0" encoding="utf-8"?>
<formControlPr xmlns="http://schemas.microsoft.com/office/spreadsheetml/2009/9/main" objectType="CheckBox" fmlaLink="$V$12" lockText="1" noThreeD="1"/>
</file>

<file path=xl/ctrlProps/ctrlProp169.xml><?xml version="1.0" encoding="utf-8"?>
<formControlPr xmlns="http://schemas.microsoft.com/office/spreadsheetml/2009/9/main" objectType="CheckBox" fmlaLink="$V$13" lockText="1" noThreeD="1"/>
</file>

<file path=xl/ctrlProps/ctrlProp170.xml><?xml version="1.0" encoding="utf-8"?>
<formControlPr xmlns="http://schemas.microsoft.com/office/spreadsheetml/2009/9/main" objectType="CheckBox" fmlaLink="$V$14" lockText="1" noThreeD="1"/>
</file>

<file path=xl/ctrlProps/ctrlProp171.xml><?xml version="1.0" encoding="utf-8"?>
<formControlPr xmlns="http://schemas.microsoft.com/office/spreadsheetml/2009/9/main" objectType="CheckBox" fmlaLink="$V$15" lockText="1" noThreeD="1"/>
</file>

<file path=xl/ctrlProps/ctrlProp172.xml><?xml version="1.0" encoding="utf-8"?>
<formControlPr xmlns="http://schemas.microsoft.com/office/spreadsheetml/2009/9/main" objectType="CheckBox" fmlaLink="$V$16" lockText="1" noThreeD="1"/>
</file>

<file path=xl/ctrlProps/ctrlProp173.xml><?xml version="1.0" encoding="utf-8"?>
<formControlPr xmlns="http://schemas.microsoft.com/office/spreadsheetml/2009/9/main" objectType="CheckBox" fmlaLink="$V$17" lockText="1" noThreeD="1"/>
</file>

<file path=xl/ctrlProps/ctrlProp174.xml><?xml version="1.0" encoding="utf-8"?>
<formControlPr xmlns="http://schemas.microsoft.com/office/spreadsheetml/2009/9/main" objectType="CheckBox" fmlaLink="$V$18" lockText="1" noThreeD="1"/>
</file>

<file path=xl/ctrlProps/ctrlProp175.xml><?xml version="1.0" encoding="utf-8"?>
<formControlPr xmlns="http://schemas.microsoft.com/office/spreadsheetml/2009/9/main" objectType="CheckBox" fmlaLink="$V$19" lockText="1" noThreeD="1"/>
</file>

<file path=xl/ctrlProps/ctrlProp176.xml><?xml version="1.0" encoding="utf-8"?>
<formControlPr xmlns="http://schemas.microsoft.com/office/spreadsheetml/2009/9/main" objectType="CheckBox" fmlaLink="$V$20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fmlaLink="$U$6" lockText="1" noThreeD="1"/>
</file>

<file path=xl/ctrlProps/ctrlProp207.xml><?xml version="1.0" encoding="utf-8"?>
<formControlPr xmlns="http://schemas.microsoft.com/office/spreadsheetml/2009/9/main" objectType="CheckBox" fmlaLink="$U$7" lockText="1" noThreeD="1"/>
</file>

<file path=xl/ctrlProps/ctrlProp208.xml><?xml version="1.0" encoding="utf-8"?>
<formControlPr xmlns="http://schemas.microsoft.com/office/spreadsheetml/2009/9/main" objectType="CheckBox" fmlaLink="$U$8" lockText="1" noThreeD="1"/>
</file>

<file path=xl/ctrlProps/ctrlProp209.xml><?xml version="1.0" encoding="utf-8"?>
<formControlPr xmlns="http://schemas.microsoft.com/office/spreadsheetml/2009/9/main" objectType="CheckBox" fmlaLink="$U$9" lockText="1" noThreeD="1"/>
</file>

<file path=xl/ctrlProps/ctrlProp210.xml><?xml version="1.0" encoding="utf-8"?>
<formControlPr xmlns="http://schemas.microsoft.com/office/spreadsheetml/2009/9/main" objectType="CheckBox" fmlaLink="$U$10" lockText="1" noThreeD="1"/>
</file>

<file path=xl/ctrlProps/ctrlProp211.xml><?xml version="1.0" encoding="utf-8"?>
<formControlPr xmlns="http://schemas.microsoft.com/office/spreadsheetml/2009/9/main" objectType="CheckBox" fmlaLink="$U$11" lockText="1" noThreeD="1"/>
</file>

<file path=xl/ctrlProps/ctrlProp212.xml><?xml version="1.0" encoding="utf-8"?>
<formControlPr xmlns="http://schemas.microsoft.com/office/spreadsheetml/2009/9/main" objectType="CheckBox" fmlaLink="$U$12" lockText="1" noThreeD="1"/>
</file>

<file path=xl/ctrlProps/ctrlProp213.xml><?xml version="1.0" encoding="utf-8"?>
<formControlPr xmlns="http://schemas.microsoft.com/office/spreadsheetml/2009/9/main" objectType="CheckBox" fmlaLink="$U$13" lockText="1" noThreeD="1"/>
</file>

<file path=xl/ctrlProps/ctrlProp214.xml><?xml version="1.0" encoding="utf-8"?>
<formControlPr xmlns="http://schemas.microsoft.com/office/spreadsheetml/2009/9/main" objectType="CheckBox" fmlaLink="$U$14" lockText="1" noThreeD="1"/>
</file>

<file path=xl/ctrlProps/ctrlProp215.xml><?xml version="1.0" encoding="utf-8"?>
<formControlPr xmlns="http://schemas.microsoft.com/office/spreadsheetml/2009/9/main" objectType="CheckBox" fmlaLink="$U$15" lockText="1" noThreeD="1"/>
</file>

<file path=xl/ctrlProps/ctrlProp216.xml><?xml version="1.0" encoding="utf-8"?>
<formControlPr xmlns="http://schemas.microsoft.com/office/spreadsheetml/2009/9/main" objectType="CheckBox" fmlaLink="$U$16" lockText="1" noThreeD="1"/>
</file>

<file path=xl/ctrlProps/ctrlProp217.xml><?xml version="1.0" encoding="utf-8"?>
<formControlPr xmlns="http://schemas.microsoft.com/office/spreadsheetml/2009/9/main" objectType="CheckBox" fmlaLink="$U$17" lockText="1" noThreeD="1"/>
</file>

<file path=xl/ctrlProps/ctrlProp218.xml><?xml version="1.0" encoding="utf-8"?>
<formControlPr xmlns="http://schemas.microsoft.com/office/spreadsheetml/2009/9/main" objectType="CheckBox" fmlaLink="$U$18" lockText="1" noThreeD="1"/>
</file>

<file path=xl/ctrlProps/ctrlProp219.xml><?xml version="1.0" encoding="utf-8"?>
<formControlPr xmlns="http://schemas.microsoft.com/office/spreadsheetml/2009/9/main" objectType="CheckBox" fmlaLink="$U$19" lockText="1" noThreeD="1"/>
</file>

<file path=xl/ctrlProps/ctrlProp220.xml><?xml version="1.0" encoding="utf-8"?>
<formControlPr xmlns="http://schemas.microsoft.com/office/spreadsheetml/2009/9/main" objectType="CheckBox" fmlaLink="$U$20" lockText="1" noThreeD="1"/>
</file>

<file path=xl/ctrlProps/ctrlProp221.xml><?xml version="1.0" encoding="utf-8"?>
<formControlPr xmlns="http://schemas.microsoft.com/office/spreadsheetml/2009/9/main" objectType="CheckBox" fmlaLink="$U$21" lockText="1" noThreeD="1"/>
</file>

<file path=xl/ctrlProps/ctrlProp222.xml><?xml version="1.0" encoding="utf-8"?>
<formControlPr xmlns="http://schemas.microsoft.com/office/spreadsheetml/2009/9/main" objectType="CheckBox" fmlaLink="$U$22" lockText="1" noThreeD="1"/>
</file>

<file path=xl/ctrlProps/ctrlProp223.xml><?xml version="1.0" encoding="utf-8"?>
<formControlPr xmlns="http://schemas.microsoft.com/office/spreadsheetml/2009/9/main" objectType="CheckBox" fmlaLink="$U$23" lockText="1" noThreeD="1"/>
</file>

<file path=xl/ctrlProps/ctrlProp224.xml><?xml version="1.0" encoding="utf-8"?>
<formControlPr xmlns="http://schemas.microsoft.com/office/spreadsheetml/2009/9/main" objectType="CheckBox" fmlaLink="$V$6" lockText="1" noThreeD="1"/>
</file>

<file path=xl/ctrlProps/ctrlProp225.xml><?xml version="1.0" encoding="utf-8"?>
<formControlPr xmlns="http://schemas.microsoft.com/office/spreadsheetml/2009/9/main" objectType="CheckBox" fmlaLink="$V$7" lockText="1" noThreeD="1"/>
</file>

<file path=xl/ctrlProps/ctrlProp226.xml><?xml version="1.0" encoding="utf-8"?>
<formControlPr xmlns="http://schemas.microsoft.com/office/spreadsheetml/2009/9/main" objectType="CheckBox" fmlaLink="$V$8" lockText="1" noThreeD="1"/>
</file>

<file path=xl/ctrlProps/ctrlProp227.xml><?xml version="1.0" encoding="utf-8"?>
<formControlPr xmlns="http://schemas.microsoft.com/office/spreadsheetml/2009/9/main" objectType="CheckBox" fmlaLink="$V$9" lockText="1" noThreeD="1"/>
</file>

<file path=xl/ctrlProps/ctrlProp228.xml><?xml version="1.0" encoding="utf-8"?>
<formControlPr xmlns="http://schemas.microsoft.com/office/spreadsheetml/2009/9/main" objectType="CheckBox" fmlaLink="$V$10" lockText="1" noThreeD="1"/>
</file>

<file path=xl/ctrlProps/ctrlProp229.xml><?xml version="1.0" encoding="utf-8"?>
<formControlPr xmlns="http://schemas.microsoft.com/office/spreadsheetml/2009/9/main" objectType="CheckBox" fmlaLink="$V$11" lockText="1" noThreeD="1"/>
</file>

<file path=xl/ctrlProps/ctrlProp230.xml><?xml version="1.0" encoding="utf-8"?>
<formControlPr xmlns="http://schemas.microsoft.com/office/spreadsheetml/2009/9/main" objectType="CheckBox" fmlaLink="$V$12" lockText="1" noThreeD="1"/>
</file>

<file path=xl/ctrlProps/ctrlProp231.xml><?xml version="1.0" encoding="utf-8"?>
<formControlPr xmlns="http://schemas.microsoft.com/office/spreadsheetml/2009/9/main" objectType="CheckBox" fmlaLink="$V$13" lockText="1" noThreeD="1"/>
</file>

<file path=xl/ctrlProps/ctrlProp232.xml><?xml version="1.0" encoding="utf-8"?>
<formControlPr xmlns="http://schemas.microsoft.com/office/spreadsheetml/2009/9/main" objectType="CheckBox" fmlaLink="$V$14" lockText="1" noThreeD="1"/>
</file>

<file path=xl/ctrlProps/ctrlProp233.xml><?xml version="1.0" encoding="utf-8"?>
<formControlPr xmlns="http://schemas.microsoft.com/office/spreadsheetml/2009/9/main" objectType="CheckBox" fmlaLink="$V$15" lockText="1" noThreeD="1"/>
</file>

<file path=xl/ctrlProps/ctrlProp234.xml><?xml version="1.0" encoding="utf-8"?>
<formControlPr xmlns="http://schemas.microsoft.com/office/spreadsheetml/2009/9/main" objectType="CheckBox" fmlaLink="$V$16" lockText="1" noThreeD="1"/>
</file>

<file path=xl/ctrlProps/ctrlProp235.xml><?xml version="1.0" encoding="utf-8"?>
<formControlPr xmlns="http://schemas.microsoft.com/office/spreadsheetml/2009/9/main" objectType="CheckBox" fmlaLink="$V$17" lockText="1" noThreeD="1"/>
</file>

<file path=xl/ctrlProps/ctrlProp236.xml><?xml version="1.0" encoding="utf-8"?>
<formControlPr xmlns="http://schemas.microsoft.com/office/spreadsheetml/2009/9/main" objectType="CheckBox" fmlaLink="$V$18" lockText="1" noThreeD="1"/>
</file>

<file path=xl/ctrlProps/ctrlProp237.xml><?xml version="1.0" encoding="utf-8"?>
<formControlPr xmlns="http://schemas.microsoft.com/office/spreadsheetml/2009/9/main" objectType="CheckBox" fmlaLink="$V$19" lockText="1" noThreeD="1"/>
</file>

<file path=xl/ctrlProps/ctrlProp238.xml><?xml version="1.0" encoding="utf-8"?>
<formControlPr xmlns="http://schemas.microsoft.com/office/spreadsheetml/2009/9/main" objectType="CheckBox" fmlaLink="$V$20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fmlaLink="$U$6" lockText="1" noThreeD="1"/>
</file>

<file path=xl/ctrlProps/ctrlProp267.xml><?xml version="1.0" encoding="utf-8"?>
<formControlPr xmlns="http://schemas.microsoft.com/office/spreadsheetml/2009/9/main" objectType="CheckBox" fmlaLink="$U$7" lockText="1" noThreeD="1"/>
</file>

<file path=xl/ctrlProps/ctrlProp268.xml><?xml version="1.0" encoding="utf-8"?>
<formControlPr xmlns="http://schemas.microsoft.com/office/spreadsheetml/2009/9/main" objectType="CheckBox" fmlaLink="$U$8" lockText="1" noThreeD="1"/>
</file>

<file path=xl/ctrlProps/ctrlProp269.xml><?xml version="1.0" encoding="utf-8"?>
<formControlPr xmlns="http://schemas.microsoft.com/office/spreadsheetml/2009/9/main" objectType="CheckBox" fmlaLink="$U$9" lockText="1" noThreeD="1"/>
</file>

<file path=xl/ctrlProps/ctrlProp270.xml><?xml version="1.0" encoding="utf-8"?>
<formControlPr xmlns="http://schemas.microsoft.com/office/spreadsheetml/2009/9/main" objectType="CheckBox" fmlaLink="$U$10" lockText="1" noThreeD="1"/>
</file>

<file path=xl/ctrlProps/ctrlProp271.xml><?xml version="1.0" encoding="utf-8"?>
<formControlPr xmlns="http://schemas.microsoft.com/office/spreadsheetml/2009/9/main" objectType="CheckBox" fmlaLink="$U$11" lockText="1" noThreeD="1"/>
</file>

<file path=xl/ctrlProps/ctrlProp272.xml><?xml version="1.0" encoding="utf-8"?>
<formControlPr xmlns="http://schemas.microsoft.com/office/spreadsheetml/2009/9/main" objectType="CheckBox" fmlaLink="$U$12" lockText="1" noThreeD="1"/>
</file>

<file path=xl/ctrlProps/ctrlProp273.xml><?xml version="1.0" encoding="utf-8"?>
<formControlPr xmlns="http://schemas.microsoft.com/office/spreadsheetml/2009/9/main" objectType="CheckBox" fmlaLink="$U$13" lockText="1" noThreeD="1"/>
</file>

<file path=xl/ctrlProps/ctrlProp274.xml><?xml version="1.0" encoding="utf-8"?>
<formControlPr xmlns="http://schemas.microsoft.com/office/spreadsheetml/2009/9/main" objectType="CheckBox" fmlaLink="$U$14" lockText="1" noThreeD="1"/>
</file>

<file path=xl/ctrlProps/ctrlProp275.xml><?xml version="1.0" encoding="utf-8"?>
<formControlPr xmlns="http://schemas.microsoft.com/office/spreadsheetml/2009/9/main" objectType="CheckBox" fmlaLink="$U$15" lockText="1" noThreeD="1"/>
</file>

<file path=xl/ctrlProps/ctrlProp276.xml><?xml version="1.0" encoding="utf-8"?>
<formControlPr xmlns="http://schemas.microsoft.com/office/spreadsheetml/2009/9/main" objectType="CheckBox" fmlaLink="$U$16" lockText="1" noThreeD="1"/>
</file>

<file path=xl/ctrlProps/ctrlProp277.xml><?xml version="1.0" encoding="utf-8"?>
<formControlPr xmlns="http://schemas.microsoft.com/office/spreadsheetml/2009/9/main" objectType="CheckBox" fmlaLink="$U$17" lockText="1" noThreeD="1"/>
</file>

<file path=xl/ctrlProps/ctrlProp278.xml><?xml version="1.0" encoding="utf-8"?>
<formControlPr xmlns="http://schemas.microsoft.com/office/spreadsheetml/2009/9/main" objectType="CheckBox" fmlaLink="$U$18" lockText="1" noThreeD="1"/>
</file>

<file path=xl/ctrlProps/ctrlProp279.xml><?xml version="1.0" encoding="utf-8"?>
<formControlPr xmlns="http://schemas.microsoft.com/office/spreadsheetml/2009/9/main" objectType="CheckBox" fmlaLink="$U$19" lockText="1" noThreeD="1"/>
</file>

<file path=xl/ctrlProps/ctrlProp280.xml><?xml version="1.0" encoding="utf-8"?>
<formControlPr xmlns="http://schemas.microsoft.com/office/spreadsheetml/2009/9/main" objectType="CheckBox" fmlaLink="$U$20" lockText="1" noThreeD="1"/>
</file>

<file path=xl/ctrlProps/ctrlProp281.xml><?xml version="1.0" encoding="utf-8"?>
<formControlPr xmlns="http://schemas.microsoft.com/office/spreadsheetml/2009/9/main" objectType="CheckBox" fmlaLink="$U$21" lockText="1" noThreeD="1"/>
</file>

<file path=xl/ctrlProps/ctrlProp282.xml><?xml version="1.0" encoding="utf-8"?>
<formControlPr xmlns="http://schemas.microsoft.com/office/spreadsheetml/2009/9/main" objectType="CheckBox" fmlaLink="$U$22" lockText="1" noThreeD="1"/>
</file>

<file path=xl/ctrlProps/ctrlProp283.xml><?xml version="1.0" encoding="utf-8"?>
<formControlPr xmlns="http://schemas.microsoft.com/office/spreadsheetml/2009/9/main" objectType="CheckBox" fmlaLink="$U$23" lockText="1" noThreeD="1"/>
</file>

<file path=xl/ctrlProps/ctrlProp284.xml><?xml version="1.0" encoding="utf-8"?>
<formControlPr xmlns="http://schemas.microsoft.com/office/spreadsheetml/2009/9/main" objectType="CheckBox" fmlaLink="$V$6" lockText="1" noThreeD="1"/>
</file>

<file path=xl/ctrlProps/ctrlProp285.xml><?xml version="1.0" encoding="utf-8"?>
<formControlPr xmlns="http://schemas.microsoft.com/office/spreadsheetml/2009/9/main" objectType="CheckBox" fmlaLink="$V$7" lockText="1" noThreeD="1"/>
</file>

<file path=xl/ctrlProps/ctrlProp286.xml><?xml version="1.0" encoding="utf-8"?>
<formControlPr xmlns="http://schemas.microsoft.com/office/spreadsheetml/2009/9/main" objectType="CheckBox" fmlaLink="$V$8" lockText="1" noThreeD="1"/>
</file>

<file path=xl/ctrlProps/ctrlProp287.xml><?xml version="1.0" encoding="utf-8"?>
<formControlPr xmlns="http://schemas.microsoft.com/office/spreadsheetml/2009/9/main" objectType="CheckBox" fmlaLink="$V$9" lockText="1" noThreeD="1"/>
</file>

<file path=xl/ctrlProps/ctrlProp288.xml><?xml version="1.0" encoding="utf-8"?>
<formControlPr xmlns="http://schemas.microsoft.com/office/spreadsheetml/2009/9/main" objectType="CheckBox" fmlaLink="$V$10" lockText="1" noThreeD="1"/>
</file>

<file path=xl/ctrlProps/ctrlProp289.xml><?xml version="1.0" encoding="utf-8"?>
<formControlPr xmlns="http://schemas.microsoft.com/office/spreadsheetml/2009/9/main" objectType="CheckBox" fmlaLink="$V$11" lockText="1" noThreeD="1"/>
</file>

<file path=xl/ctrlProps/ctrlProp290.xml><?xml version="1.0" encoding="utf-8"?>
<formControlPr xmlns="http://schemas.microsoft.com/office/spreadsheetml/2009/9/main" objectType="CheckBox" fmlaLink="$V$12" lockText="1" noThreeD="1"/>
</file>

<file path=xl/ctrlProps/ctrlProp291.xml><?xml version="1.0" encoding="utf-8"?>
<formControlPr xmlns="http://schemas.microsoft.com/office/spreadsheetml/2009/9/main" objectType="CheckBox" fmlaLink="$V$13" lockText="1" noThreeD="1"/>
</file>

<file path=xl/ctrlProps/ctrlProp292.xml><?xml version="1.0" encoding="utf-8"?>
<formControlPr xmlns="http://schemas.microsoft.com/office/spreadsheetml/2009/9/main" objectType="CheckBox" fmlaLink="$V$14" lockText="1" noThreeD="1"/>
</file>

<file path=xl/ctrlProps/ctrlProp293.xml><?xml version="1.0" encoding="utf-8"?>
<formControlPr xmlns="http://schemas.microsoft.com/office/spreadsheetml/2009/9/main" objectType="CheckBox" fmlaLink="$V$15" lockText="1" noThreeD="1"/>
</file>

<file path=xl/ctrlProps/ctrlProp294.xml><?xml version="1.0" encoding="utf-8"?>
<formControlPr xmlns="http://schemas.microsoft.com/office/spreadsheetml/2009/9/main" objectType="CheckBox" fmlaLink="$V$16" lockText="1" noThreeD="1"/>
</file>

<file path=xl/ctrlProps/ctrlProp295.xml><?xml version="1.0" encoding="utf-8"?>
<formControlPr xmlns="http://schemas.microsoft.com/office/spreadsheetml/2009/9/main" objectType="CheckBox" fmlaLink="$V$17" lockText="1" noThreeD="1"/>
</file>

<file path=xl/ctrlProps/ctrlProp296.xml><?xml version="1.0" encoding="utf-8"?>
<formControlPr xmlns="http://schemas.microsoft.com/office/spreadsheetml/2009/9/main" objectType="CheckBox" fmlaLink="$V$18" lockText="1" noThreeD="1"/>
</file>

<file path=xl/ctrlProps/ctrlProp297.xml><?xml version="1.0" encoding="utf-8"?>
<formControlPr xmlns="http://schemas.microsoft.com/office/spreadsheetml/2009/9/main" objectType="CheckBox" fmlaLink="$V$19" lockText="1" noThreeD="1"/>
</file>

<file path=xl/ctrlProps/ctrlProp298.xml><?xml version="1.0" encoding="utf-8"?>
<formControlPr xmlns="http://schemas.microsoft.com/office/spreadsheetml/2009/9/main" objectType="CheckBox" fmlaLink="$V$20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fmlaLink="$U$6" lockText="1" noThreeD="1"/>
</file>

<file path=xl/ctrlProps/ctrlProp328.xml><?xml version="1.0" encoding="utf-8"?>
<formControlPr xmlns="http://schemas.microsoft.com/office/spreadsheetml/2009/9/main" objectType="CheckBox" fmlaLink="$U$7" lockText="1" noThreeD="1"/>
</file>

<file path=xl/ctrlProps/ctrlProp329.xml><?xml version="1.0" encoding="utf-8"?>
<formControlPr xmlns="http://schemas.microsoft.com/office/spreadsheetml/2009/9/main" objectType="CheckBox" fmlaLink="$U$8" lockText="1" noThreeD="1"/>
</file>

<file path=xl/ctrlProps/ctrlProp330.xml><?xml version="1.0" encoding="utf-8"?>
<formControlPr xmlns="http://schemas.microsoft.com/office/spreadsheetml/2009/9/main" objectType="CheckBox" fmlaLink="$U$9" lockText="1" noThreeD="1"/>
</file>

<file path=xl/ctrlProps/ctrlProp331.xml><?xml version="1.0" encoding="utf-8"?>
<formControlPr xmlns="http://schemas.microsoft.com/office/spreadsheetml/2009/9/main" objectType="CheckBox" fmlaLink="$U$10" lockText="1" noThreeD="1"/>
</file>

<file path=xl/ctrlProps/ctrlProp332.xml><?xml version="1.0" encoding="utf-8"?>
<formControlPr xmlns="http://schemas.microsoft.com/office/spreadsheetml/2009/9/main" objectType="CheckBox" fmlaLink="$U$11" lockText="1" noThreeD="1"/>
</file>

<file path=xl/ctrlProps/ctrlProp333.xml><?xml version="1.0" encoding="utf-8"?>
<formControlPr xmlns="http://schemas.microsoft.com/office/spreadsheetml/2009/9/main" objectType="CheckBox" fmlaLink="$U$12" lockText="1" noThreeD="1"/>
</file>

<file path=xl/ctrlProps/ctrlProp334.xml><?xml version="1.0" encoding="utf-8"?>
<formControlPr xmlns="http://schemas.microsoft.com/office/spreadsheetml/2009/9/main" objectType="CheckBox" fmlaLink="$U$13" lockText="1" noThreeD="1"/>
</file>

<file path=xl/ctrlProps/ctrlProp335.xml><?xml version="1.0" encoding="utf-8"?>
<formControlPr xmlns="http://schemas.microsoft.com/office/spreadsheetml/2009/9/main" objectType="CheckBox" fmlaLink="$U$14" lockText="1" noThreeD="1"/>
</file>

<file path=xl/ctrlProps/ctrlProp336.xml><?xml version="1.0" encoding="utf-8"?>
<formControlPr xmlns="http://schemas.microsoft.com/office/spreadsheetml/2009/9/main" objectType="CheckBox" fmlaLink="$U$15" lockText="1" noThreeD="1"/>
</file>

<file path=xl/ctrlProps/ctrlProp337.xml><?xml version="1.0" encoding="utf-8"?>
<formControlPr xmlns="http://schemas.microsoft.com/office/spreadsheetml/2009/9/main" objectType="CheckBox" fmlaLink="$U$16" lockText="1" noThreeD="1"/>
</file>

<file path=xl/ctrlProps/ctrlProp338.xml><?xml version="1.0" encoding="utf-8"?>
<formControlPr xmlns="http://schemas.microsoft.com/office/spreadsheetml/2009/9/main" objectType="CheckBox" fmlaLink="$U$17" lockText="1" noThreeD="1"/>
</file>

<file path=xl/ctrlProps/ctrlProp339.xml><?xml version="1.0" encoding="utf-8"?>
<formControlPr xmlns="http://schemas.microsoft.com/office/spreadsheetml/2009/9/main" objectType="CheckBox" fmlaLink="$U$18" lockText="1" noThreeD="1"/>
</file>

<file path=xl/ctrlProps/ctrlProp340.xml><?xml version="1.0" encoding="utf-8"?>
<formControlPr xmlns="http://schemas.microsoft.com/office/spreadsheetml/2009/9/main" objectType="CheckBox" fmlaLink="$U$19" lockText="1" noThreeD="1"/>
</file>

<file path=xl/ctrlProps/ctrlProp341.xml><?xml version="1.0" encoding="utf-8"?>
<formControlPr xmlns="http://schemas.microsoft.com/office/spreadsheetml/2009/9/main" objectType="CheckBox" fmlaLink="$U$20" lockText="1" noThreeD="1"/>
</file>

<file path=xl/ctrlProps/ctrlProp342.xml><?xml version="1.0" encoding="utf-8"?>
<formControlPr xmlns="http://schemas.microsoft.com/office/spreadsheetml/2009/9/main" objectType="CheckBox" fmlaLink="$U$21" lockText="1" noThreeD="1"/>
</file>

<file path=xl/ctrlProps/ctrlProp343.xml><?xml version="1.0" encoding="utf-8"?>
<formControlPr xmlns="http://schemas.microsoft.com/office/spreadsheetml/2009/9/main" objectType="CheckBox" fmlaLink="$U$22" lockText="1" noThreeD="1"/>
</file>

<file path=xl/ctrlProps/ctrlProp344.xml><?xml version="1.0" encoding="utf-8"?>
<formControlPr xmlns="http://schemas.microsoft.com/office/spreadsheetml/2009/9/main" objectType="CheckBox" fmlaLink="$U$23" lockText="1" noThreeD="1"/>
</file>

<file path=xl/ctrlProps/ctrlProp345.xml><?xml version="1.0" encoding="utf-8"?>
<formControlPr xmlns="http://schemas.microsoft.com/office/spreadsheetml/2009/9/main" objectType="CheckBox" fmlaLink="$V$6" lockText="1" noThreeD="1"/>
</file>

<file path=xl/ctrlProps/ctrlProp346.xml><?xml version="1.0" encoding="utf-8"?>
<formControlPr xmlns="http://schemas.microsoft.com/office/spreadsheetml/2009/9/main" objectType="CheckBox" fmlaLink="$V$7" lockText="1" noThreeD="1"/>
</file>

<file path=xl/ctrlProps/ctrlProp347.xml><?xml version="1.0" encoding="utf-8"?>
<formControlPr xmlns="http://schemas.microsoft.com/office/spreadsheetml/2009/9/main" objectType="CheckBox" fmlaLink="$V$8" lockText="1" noThreeD="1"/>
</file>

<file path=xl/ctrlProps/ctrlProp348.xml><?xml version="1.0" encoding="utf-8"?>
<formControlPr xmlns="http://schemas.microsoft.com/office/spreadsheetml/2009/9/main" objectType="CheckBox" fmlaLink="$V$9" lockText="1" noThreeD="1"/>
</file>

<file path=xl/ctrlProps/ctrlProp349.xml><?xml version="1.0" encoding="utf-8"?>
<formControlPr xmlns="http://schemas.microsoft.com/office/spreadsheetml/2009/9/main" objectType="CheckBox" fmlaLink="$V$10" lockText="1" noThreeD="1"/>
</file>

<file path=xl/ctrlProps/ctrlProp350.xml><?xml version="1.0" encoding="utf-8"?>
<formControlPr xmlns="http://schemas.microsoft.com/office/spreadsheetml/2009/9/main" objectType="CheckBox" fmlaLink="$V$11" lockText="1" noThreeD="1"/>
</file>

<file path=xl/ctrlProps/ctrlProp351.xml><?xml version="1.0" encoding="utf-8"?>
<formControlPr xmlns="http://schemas.microsoft.com/office/spreadsheetml/2009/9/main" objectType="CheckBox" fmlaLink="$V$12" lockText="1" noThreeD="1"/>
</file>

<file path=xl/ctrlProps/ctrlProp352.xml><?xml version="1.0" encoding="utf-8"?>
<formControlPr xmlns="http://schemas.microsoft.com/office/spreadsheetml/2009/9/main" objectType="CheckBox" fmlaLink="$V$13" lockText="1" noThreeD="1"/>
</file>

<file path=xl/ctrlProps/ctrlProp353.xml><?xml version="1.0" encoding="utf-8"?>
<formControlPr xmlns="http://schemas.microsoft.com/office/spreadsheetml/2009/9/main" objectType="CheckBox" fmlaLink="$V$14" lockText="1" noThreeD="1"/>
</file>

<file path=xl/ctrlProps/ctrlProp354.xml><?xml version="1.0" encoding="utf-8"?>
<formControlPr xmlns="http://schemas.microsoft.com/office/spreadsheetml/2009/9/main" objectType="CheckBox" fmlaLink="$V$15" lockText="1" noThreeD="1"/>
</file>

<file path=xl/ctrlProps/ctrlProp355.xml><?xml version="1.0" encoding="utf-8"?>
<formControlPr xmlns="http://schemas.microsoft.com/office/spreadsheetml/2009/9/main" objectType="CheckBox" fmlaLink="$V$16" lockText="1" noThreeD="1"/>
</file>

<file path=xl/ctrlProps/ctrlProp356.xml><?xml version="1.0" encoding="utf-8"?>
<formControlPr xmlns="http://schemas.microsoft.com/office/spreadsheetml/2009/9/main" objectType="CheckBox" fmlaLink="$V$17" lockText="1" noThreeD="1"/>
</file>

<file path=xl/ctrlProps/ctrlProp357.xml><?xml version="1.0" encoding="utf-8"?>
<formControlPr xmlns="http://schemas.microsoft.com/office/spreadsheetml/2009/9/main" objectType="CheckBox" fmlaLink="$V$18" lockText="1" noThreeD="1"/>
</file>

<file path=xl/ctrlProps/ctrlProp358.xml><?xml version="1.0" encoding="utf-8"?>
<formControlPr xmlns="http://schemas.microsoft.com/office/spreadsheetml/2009/9/main" objectType="CheckBox" fmlaLink="$V$19" lockText="1" noThreeD="1"/>
</file>

<file path=xl/ctrlProps/ctrlProp359.xml><?xml version="1.0" encoding="utf-8"?>
<formControlPr xmlns="http://schemas.microsoft.com/office/spreadsheetml/2009/9/main" objectType="CheckBox" fmlaLink="$V$20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8</xdr:row>
          <xdr:rowOff>171450</xdr:rowOff>
        </xdr:from>
        <xdr:to>
          <xdr:col>1</xdr:col>
          <xdr:colOff>466725</xdr:colOff>
          <xdr:row>10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9</xdr:row>
          <xdr:rowOff>171450</xdr:rowOff>
        </xdr:from>
        <xdr:to>
          <xdr:col>1</xdr:col>
          <xdr:colOff>466725</xdr:colOff>
          <xdr:row>11</xdr:row>
          <xdr:rowOff>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10</xdr:row>
          <xdr:rowOff>171450</xdr:rowOff>
        </xdr:from>
        <xdr:to>
          <xdr:col>1</xdr:col>
          <xdr:colOff>466725</xdr:colOff>
          <xdr:row>12</xdr:row>
          <xdr:rowOff>9525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11</xdr:row>
          <xdr:rowOff>171450</xdr:rowOff>
        </xdr:from>
        <xdr:to>
          <xdr:col>1</xdr:col>
          <xdr:colOff>466725</xdr:colOff>
          <xdr:row>13</xdr:row>
          <xdr:rowOff>9525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12</xdr:row>
          <xdr:rowOff>171450</xdr:rowOff>
        </xdr:from>
        <xdr:to>
          <xdr:col>1</xdr:col>
          <xdr:colOff>466725</xdr:colOff>
          <xdr:row>14</xdr:row>
          <xdr:rowOff>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13</xdr:row>
          <xdr:rowOff>171450</xdr:rowOff>
        </xdr:from>
        <xdr:to>
          <xdr:col>1</xdr:col>
          <xdr:colOff>466725</xdr:colOff>
          <xdr:row>15</xdr:row>
          <xdr:rowOff>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14</xdr:row>
          <xdr:rowOff>171450</xdr:rowOff>
        </xdr:from>
        <xdr:to>
          <xdr:col>1</xdr:col>
          <xdr:colOff>466725</xdr:colOff>
          <xdr:row>16</xdr:row>
          <xdr:rowOff>9525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15</xdr:row>
          <xdr:rowOff>171450</xdr:rowOff>
        </xdr:from>
        <xdr:to>
          <xdr:col>1</xdr:col>
          <xdr:colOff>466725</xdr:colOff>
          <xdr:row>17</xdr:row>
          <xdr:rowOff>9525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16</xdr:row>
          <xdr:rowOff>171450</xdr:rowOff>
        </xdr:from>
        <xdr:to>
          <xdr:col>1</xdr:col>
          <xdr:colOff>466725</xdr:colOff>
          <xdr:row>18</xdr:row>
          <xdr:rowOff>9525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17</xdr:row>
          <xdr:rowOff>171450</xdr:rowOff>
        </xdr:from>
        <xdr:to>
          <xdr:col>1</xdr:col>
          <xdr:colOff>466725</xdr:colOff>
          <xdr:row>19</xdr:row>
          <xdr:rowOff>9525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18</xdr:row>
          <xdr:rowOff>171450</xdr:rowOff>
        </xdr:from>
        <xdr:to>
          <xdr:col>1</xdr:col>
          <xdr:colOff>466725</xdr:colOff>
          <xdr:row>20</xdr:row>
          <xdr:rowOff>9525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19</xdr:row>
          <xdr:rowOff>171450</xdr:rowOff>
        </xdr:from>
        <xdr:to>
          <xdr:col>1</xdr:col>
          <xdr:colOff>466725</xdr:colOff>
          <xdr:row>21</xdr:row>
          <xdr:rowOff>9525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20</xdr:row>
          <xdr:rowOff>171450</xdr:rowOff>
        </xdr:from>
        <xdr:to>
          <xdr:col>1</xdr:col>
          <xdr:colOff>466725</xdr:colOff>
          <xdr:row>22</xdr:row>
          <xdr:rowOff>9525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21</xdr:row>
          <xdr:rowOff>171450</xdr:rowOff>
        </xdr:from>
        <xdr:to>
          <xdr:col>1</xdr:col>
          <xdr:colOff>466725</xdr:colOff>
          <xdr:row>23</xdr:row>
          <xdr:rowOff>9525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22</xdr:row>
          <xdr:rowOff>171450</xdr:rowOff>
        </xdr:from>
        <xdr:to>
          <xdr:col>1</xdr:col>
          <xdr:colOff>466725</xdr:colOff>
          <xdr:row>24</xdr:row>
          <xdr:rowOff>9525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23</xdr:row>
          <xdr:rowOff>171450</xdr:rowOff>
        </xdr:from>
        <xdr:to>
          <xdr:col>1</xdr:col>
          <xdr:colOff>466725</xdr:colOff>
          <xdr:row>25</xdr:row>
          <xdr:rowOff>9525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24</xdr:row>
          <xdr:rowOff>171450</xdr:rowOff>
        </xdr:from>
        <xdr:to>
          <xdr:col>1</xdr:col>
          <xdr:colOff>466725</xdr:colOff>
          <xdr:row>26</xdr:row>
          <xdr:rowOff>9525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25</xdr:row>
          <xdr:rowOff>171450</xdr:rowOff>
        </xdr:from>
        <xdr:to>
          <xdr:col>1</xdr:col>
          <xdr:colOff>466725</xdr:colOff>
          <xdr:row>27</xdr:row>
          <xdr:rowOff>9525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29</xdr:row>
          <xdr:rowOff>171450</xdr:rowOff>
        </xdr:from>
        <xdr:to>
          <xdr:col>1</xdr:col>
          <xdr:colOff>466725</xdr:colOff>
          <xdr:row>31</xdr:row>
          <xdr:rowOff>9525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30</xdr:row>
          <xdr:rowOff>171450</xdr:rowOff>
        </xdr:from>
        <xdr:to>
          <xdr:col>1</xdr:col>
          <xdr:colOff>466725</xdr:colOff>
          <xdr:row>32</xdr:row>
          <xdr:rowOff>9525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31</xdr:row>
          <xdr:rowOff>171450</xdr:rowOff>
        </xdr:from>
        <xdr:to>
          <xdr:col>1</xdr:col>
          <xdr:colOff>466725</xdr:colOff>
          <xdr:row>33</xdr:row>
          <xdr:rowOff>9525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32</xdr:row>
          <xdr:rowOff>171450</xdr:rowOff>
        </xdr:from>
        <xdr:to>
          <xdr:col>1</xdr:col>
          <xdr:colOff>466725</xdr:colOff>
          <xdr:row>34</xdr:row>
          <xdr:rowOff>9525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33</xdr:row>
          <xdr:rowOff>171450</xdr:rowOff>
        </xdr:from>
        <xdr:to>
          <xdr:col>1</xdr:col>
          <xdr:colOff>466725</xdr:colOff>
          <xdr:row>35</xdr:row>
          <xdr:rowOff>9525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34</xdr:row>
          <xdr:rowOff>171450</xdr:rowOff>
        </xdr:from>
        <xdr:to>
          <xdr:col>1</xdr:col>
          <xdr:colOff>466725</xdr:colOff>
          <xdr:row>36</xdr:row>
          <xdr:rowOff>9525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35</xdr:row>
          <xdr:rowOff>171450</xdr:rowOff>
        </xdr:from>
        <xdr:to>
          <xdr:col>1</xdr:col>
          <xdr:colOff>466725</xdr:colOff>
          <xdr:row>37</xdr:row>
          <xdr:rowOff>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8</xdr:row>
          <xdr:rowOff>171450</xdr:rowOff>
        </xdr:from>
        <xdr:to>
          <xdr:col>2</xdr:col>
          <xdr:colOff>466725</xdr:colOff>
          <xdr:row>10</xdr:row>
          <xdr:rowOff>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9</xdr:row>
          <xdr:rowOff>171450</xdr:rowOff>
        </xdr:from>
        <xdr:to>
          <xdr:col>2</xdr:col>
          <xdr:colOff>466725</xdr:colOff>
          <xdr:row>11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10</xdr:row>
          <xdr:rowOff>171450</xdr:rowOff>
        </xdr:from>
        <xdr:to>
          <xdr:col>2</xdr:col>
          <xdr:colOff>466725</xdr:colOff>
          <xdr:row>12</xdr:row>
          <xdr:rowOff>9525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11</xdr:row>
          <xdr:rowOff>171450</xdr:rowOff>
        </xdr:from>
        <xdr:to>
          <xdr:col>2</xdr:col>
          <xdr:colOff>466725</xdr:colOff>
          <xdr:row>13</xdr:row>
          <xdr:rowOff>9525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12</xdr:row>
          <xdr:rowOff>171450</xdr:rowOff>
        </xdr:from>
        <xdr:to>
          <xdr:col>2</xdr:col>
          <xdr:colOff>466725</xdr:colOff>
          <xdr:row>14</xdr:row>
          <xdr:rowOff>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13</xdr:row>
          <xdr:rowOff>171450</xdr:rowOff>
        </xdr:from>
        <xdr:to>
          <xdr:col>2</xdr:col>
          <xdr:colOff>466725</xdr:colOff>
          <xdr:row>15</xdr:row>
          <xdr:rowOff>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14</xdr:row>
          <xdr:rowOff>171450</xdr:rowOff>
        </xdr:from>
        <xdr:to>
          <xdr:col>2</xdr:col>
          <xdr:colOff>466725</xdr:colOff>
          <xdr:row>16</xdr:row>
          <xdr:rowOff>9525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15</xdr:row>
          <xdr:rowOff>171450</xdr:rowOff>
        </xdr:from>
        <xdr:to>
          <xdr:col>2</xdr:col>
          <xdr:colOff>466725</xdr:colOff>
          <xdr:row>17</xdr:row>
          <xdr:rowOff>9525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16</xdr:row>
          <xdr:rowOff>171450</xdr:rowOff>
        </xdr:from>
        <xdr:to>
          <xdr:col>2</xdr:col>
          <xdr:colOff>466725</xdr:colOff>
          <xdr:row>18</xdr:row>
          <xdr:rowOff>9525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17</xdr:row>
          <xdr:rowOff>171450</xdr:rowOff>
        </xdr:from>
        <xdr:to>
          <xdr:col>2</xdr:col>
          <xdr:colOff>466725</xdr:colOff>
          <xdr:row>19</xdr:row>
          <xdr:rowOff>9525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18</xdr:row>
          <xdr:rowOff>171450</xdr:rowOff>
        </xdr:from>
        <xdr:to>
          <xdr:col>2</xdr:col>
          <xdr:colOff>466725</xdr:colOff>
          <xdr:row>20</xdr:row>
          <xdr:rowOff>9525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19</xdr:row>
          <xdr:rowOff>171450</xdr:rowOff>
        </xdr:from>
        <xdr:to>
          <xdr:col>2</xdr:col>
          <xdr:colOff>466725</xdr:colOff>
          <xdr:row>21</xdr:row>
          <xdr:rowOff>9525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20</xdr:row>
          <xdr:rowOff>171450</xdr:rowOff>
        </xdr:from>
        <xdr:to>
          <xdr:col>2</xdr:col>
          <xdr:colOff>466725</xdr:colOff>
          <xdr:row>22</xdr:row>
          <xdr:rowOff>9525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21</xdr:row>
          <xdr:rowOff>171450</xdr:rowOff>
        </xdr:from>
        <xdr:to>
          <xdr:col>2</xdr:col>
          <xdr:colOff>466725</xdr:colOff>
          <xdr:row>23</xdr:row>
          <xdr:rowOff>9525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22</xdr:row>
          <xdr:rowOff>171450</xdr:rowOff>
        </xdr:from>
        <xdr:to>
          <xdr:col>2</xdr:col>
          <xdr:colOff>466725</xdr:colOff>
          <xdr:row>24</xdr:row>
          <xdr:rowOff>9525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23</xdr:row>
          <xdr:rowOff>171450</xdr:rowOff>
        </xdr:from>
        <xdr:to>
          <xdr:col>2</xdr:col>
          <xdr:colOff>466725</xdr:colOff>
          <xdr:row>25</xdr:row>
          <xdr:rowOff>9525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24</xdr:row>
          <xdr:rowOff>171450</xdr:rowOff>
        </xdr:from>
        <xdr:to>
          <xdr:col>2</xdr:col>
          <xdr:colOff>466725</xdr:colOff>
          <xdr:row>26</xdr:row>
          <xdr:rowOff>9525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25</xdr:row>
          <xdr:rowOff>171450</xdr:rowOff>
        </xdr:from>
        <xdr:to>
          <xdr:col>2</xdr:col>
          <xdr:colOff>466725</xdr:colOff>
          <xdr:row>27</xdr:row>
          <xdr:rowOff>9525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29</xdr:row>
          <xdr:rowOff>171450</xdr:rowOff>
        </xdr:from>
        <xdr:to>
          <xdr:col>2</xdr:col>
          <xdr:colOff>466725</xdr:colOff>
          <xdr:row>31</xdr:row>
          <xdr:rowOff>9525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30</xdr:row>
          <xdr:rowOff>171450</xdr:rowOff>
        </xdr:from>
        <xdr:to>
          <xdr:col>2</xdr:col>
          <xdr:colOff>466725</xdr:colOff>
          <xdr:row>32</xdr:row>
          <xdr:rowOff>9525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31</xdr:row>
          <xdr:rowOff>171450</xdr:rowOff>
        </xdr:from>
        <xdr:to>
          <xdr:col>2</xdr:col>
          <xdr:colOff>466725</xdr:colOff>
          <xdr:row>33</xdr:row>
          <xdr:rowOff>9525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32</xdr:row>
          <xdr:rowOff>171450</xdr:rowOff>
        </xdr:from>
        <xdr:to>
          <xdr:col>2</xdr:col>
          <xdr:colOff>466725</xdr:colOff>
          <xdr:row>34</xdr:row>
          <xdr:rowOff>9525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33</xdr:row>
          <xdr:rowOff>171450</xdr:rowOff>
        </xdr:from>
        <xdr:to>
          <xdr:col>2</xdr:col>
          <xdr:colOff>466725</xdr:colOff>
          <xdr:row>35</xdr:row>
          <xdr:rowOff>9525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34</xdr:row>
          <xdr:rowOff>171450</xdr:rowOff>
        </xdr:from>
        <xdr:to>
          <xdr:col>2</xdr:col>
          <xdr:colOff>466725</xdr:colOff>
          <xdr:row>36</xdr:row>
          <xdr:rowOff>9525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35</xdr:row>
          <xdr:rowOff>171450</xdr:rowOff>
        </xdr:from>
        <xdr:to>
          <xdr:col>2</xdr:col>
          <xdr:colOff>466725</xdr:colOff>
          <xdr:row>37</xdr:row>
          <xdr:rowOff>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9</xdr:row>
          <xdr:rowOff>161925</xdr:rowOff>
        </xdr:from>
        <xdr:to>
          <xdr:col>8</xdr:col>
          <xdr:colOff>57150</xdr:colOff>
          <xdr:row>11</xdr:row>
          <xdr:rowOff>9525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10</xdr:row>
          <xdr:rowOff>161925</xdr:rowOff>
        </xdr:from>
        <xdr:to>
          <xdr:col>8</xdr:col>
          <xdr:colOff>57150</xdr:colOff>
          <xdr:row>12</xdr:row>
          <xdr:rowOff>19050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11</xdr:row>
          <xdr:rowOff>161925</xdr:rowOff>
        </xdr:from>
        <xdr:to>
          <xdr:col>8</xdr:col>
          <xdr:colOff>57150</xdr:colOff>
          <xdr:row>13</xdr:row>
          <xdr:rowOff>19050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12</xdr:row>
          <xdr:rowOff>161925</xdr:rowOff>
        </xdr:from>
        <xdr:to>
          <xdr:col>8</xdr:col>
          <xdr:colOff>57150</xdr:colOff>
          <xdr:row>14</xdr:row>
          <xdr:rowOff>9525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14</xdr:row>
          <xdr:rowOff>161925</xdr:rowOff>
        </xdr:from>
        <xdr:to>
          <xdr:col>8</xdr:col>
          <xdr:colOff>57150</xdr:colOff>
          <xdr:row>16</xdr:row>
          <xdr:rowOff>19050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15</xdr:row>
          <xdr:rowOff>161925</xdr:rowOff>
        </xdr:from>
        <xdr:to>
          <xdr:col>8</xdr:col>
          <xdr:colOff>57150</xdr:colOff>
          <xdr:row>17</xdr:row>
          <xdr:rowOff>19050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16</xdr:row>
          <xdr:rowOff>161925</xdr:rowOff>
        </xdr:from>
        <xdr:to>
          <xdr:col>8</xdr:col>
          <xdr:colOff>57150</xdr:colOff>
          <xdr:row>18</xdr:row>
          <xdr:rowOff>19050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17</xdr:row>
          <xdr:rowOff>161925</xdr:rowOff>
        </xdr:from>
        <xdr:to>
          <xdr:col>8</xdr:col>
          <xdr:colOff>57150</xdr:colOff>
          <xdr:row>19</xdr:row>
          <xdr:rowOff>19050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20</xdr:row>
          <xdr:rowOff>161925</xdr:rowOff>
        </xdr:from>
        <xdr:to>
          <xdr:col>8</xdr:col>
          <xdr:colOff>57150</xdr:colOff>
          <xdr:row>22</xdr:row>
          <xdr:rowOff>19050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21</xdr:row>
          <xdr:rowOff>161925</xdr:rowOff>
        </xdr:from>
        <xdr:to>
          <xdr:col>8</xdr:col>
          <xdr:colOff>57150</xdr:colOff>
          <xdr:row>23</xdr:row>
          <xdr:rowOff>19050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24</xdr:row>
          <xdr:rowOff>161925</xdr:rowOff>
        </xdr:from>
        <xdr:to>
          <xdr:col>8</xdr:col>
          <xdr:colOff>57150</xdr:colOff>
          <xdr:row>26</xdr:row>
          <xdr:rowOff>19050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25</xdr:row>
          <xdr:rowOff>161925</xdr:rowOff>
        </xdr:from>
        <xdr:to>
          <xdr:col>8</xdr:col>
          <xdr:colOff>57150</xdr:colOff>
          <xdr:row>27</xdr:row>
          <xdr:rowOff>19050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26</xdr:row>
          <xdr:rowOff>161925</xdr:rowOff>
        </xdr:from>
        <xdr:to>
          <xdr:col>8</xdr:col>
          <xdr:colOff>57150</xdr:colOff>
          <xdr:row>28</xdr:row>
          <xdr:rowOff>19050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27</xdr:row>
          <xdr:rowOff>161925</xdr:rowOff>
        </xdr:from>
        <xdr:to>
          <xdr:col>8</xdr:col>
          <xdr:colOff>57150</xdr:colOff>
          <xdr:row>29</xdr:row>
          <xdr:rowOff>19050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28</xdr:row>
          <xdr:rowOff>161925</xdr:rowOff>
        </xdr:from>
        <xdr:to>
          <xdr:col>8</xdr:col>
          <xdr:colOff>57150</xdr:colOff>
          <xdr:row>30</xdr:row>
          <xdr:rowOff>19050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31</xdr:row>
          <xdr:rowOff>161925</xdr:rowOff>
        </xdr:from>
        <xdr:to>
          <xdr:col>8</xdr:col>
          <xdr:colOff>57150</xdr:colOff>
          <xdr:row>33</xdr:row>
          <xdr:rowOff>19050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14</xdr:row>
          <xdr:rowOff>171450</xdr:rowOff>
        </xdr:from>
        <xdr:to>
          <xdr:col>18</xdr:col>
          <xdr:colOff>419100</xdr:colOff>
          <xdr:row>16</xdr:row>
          <xdr:rowOff>9525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15</xdr:row>
          <xdr:rowOff>171450</xdr:rowOff>
        </xdr:from>
        <xdr:to>
          <xdr:col>18</xdr:col>
          <xdr:colOff>419100</xdr:colOff>
          <xdr:row>17</xdr:row>
          <xdr:rowOff>9525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16</xdr:row>
          <xdr:rowOff>171450</xdr:rowOff>
        </xdr:from>
        <xdr:to>
          <xdr:col>18</xdr:col>
          <xdr:colOff>419100</xdr:colOff>
          <xdr:row>18</xdr:row>
          <xdr:rowOff>9525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17</xdr:row>
          <xdr:rowOff>171450</xdr:rowOff>
        </xdr:from>
        <xdr:to>
          <xdr:col>18</xdr:col>
          <xdr:colOff>419100</xdr:colOff>
          <xdr:row>19</xdr:row>
          <xdr:rowOff>9525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18</xdr:row>
          <xdr:rowOff>171450</xdr:rowOff>
        </xdr:from>
        <xdr:to>
          <xdr:col>18</xdr:col>
          <xdr:colOff>419100</xdr:colOff>
          <xdr:row>20</xdr:row>
          <xdr:rowOff>9525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19</xdr:row>
          <xdr:rowOff>171450</xdr:rowOff>
        </xdr:from>
        <xdr:to>
          <xdr:col>18</xdr:col>
          <xdr:colOff>419100</xdr:colOff>
          <xdr:row>21</xdr:row>
          <xdr:rowOff>9525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20</xdr:row>
          <xdr:rowOff>171450</xdr:rowOff>
        </xdr:from>
        <xdr:to>
          <xdr:col>18</xdr:col>
          <xdr:colOff>419100</xdr:colOff>
          <xdr:row>22</xdr:row>
          <xdr:rowOff>9525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21</xdr:row>
          <xdr:rowOff>171450</xdr:rowOff>
        </xdr:from>
        <xdr:to>
          <xdr:col>18</xdr:col>
          <xdr:colOff>419100</xdr:colOff>
          <xdr:row>23</xdr:row>
          <xdr:rowOff>9525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22</xdr:row>
          <xdr:rowOff>171450</xdr:rowOff>
        </xdr:from>
        <xdr:to>
          <xdr:col>18</xdr:col>
          <xdr:colOff>419100</xdr:colOff>
          <xdr:row>24</xdr:row>
          <xdr:rowOff>9525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23</xdr:row>
          <xdr:rowOff>171450</xdr:rowOff>
        </xdr:from>
        <xdr:to>
          <xdr:col>18</xdr:col>
          <xdr:colOff>419100</xdr:colOff>
          <xdr:row>25</xdr:row>
          <xdr:rowOff>9525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24</xdr:row>
          <xdr:rowOff>171450</xdr:rowOff>
        </xdr:from>
        <xdr:to>
          <xdr:col>18</xdr:col>
          <xdr:colOff>419100</xdr:colOff>
          <xdr:row>26</xdr:row>
          <xdr:rowOff>9525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25</xdr:row>
          <xdr:rowOff>171450</xdr:rowOff>
        </xdr:from>
        <xdr:to>
          <xdr:col>18</xdr:col>
          <xdr:colOff>419100</xdr:colOff>
          <xdr:row>27</xdr:row>
          <xdr:rowOff>9525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26</xdr:row>
          <xdr:rowOff>171450</xdr:rowOff>
        </xdr:from>
        <xdr:to>
          <xdr:col>18</xdr:col>
          <xdr:colOff>419100</xdr:colOff>
          <xdr:row>28</xdr:row>
          <xdr:rowOff>9525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27</xdr:row>
          <xdr:rowOff>171450</xdr:rowOff>
        </xdr:from>
        <xdr:to>
          <xdr:col>18</xdr:col>
          <xdr:colOff>419100</xdr:colOff>
          <xdr:row>29</xdr:row>
          <xdr:rowOff>9525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28</xdr:row>
          <xdr:rowOff>171450</xdr:rowOff>
        </xdr:from>
        <xdr:to>
          <xdr:col>18</xdr:col>
          <xdr:colOff>419100</xdr:colOff>
          <xdr:row>30</xdr:row>
          <xdr:rowOff>9525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29</xdr:row>
          <xdr:rowOff>171450</xdr:rowOff>
        </xdr:from>
        <xdr:to>
          <xdr:col>18</xdr:col>
          <xdr:colOff>419100</xdr:colOff>
          <xdr:row>31</xdr:row>
          <xdr:rowOff>9525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30</xdr:row>
          <xdr:rowOff>171450</xdr:rowOff>
        </xdr:from>
        <xdr:to>
          <xdr:col>18</xdr:col>
          <xdr:colOff>419100</xdr:colOff>
          <xdr:row>32</xdr:row>
          <xdr:rowOff>9525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31</xdr:row>
          <xdr:rowOff>171450</xdr:rowOff>
        </xdr:from>
        <xdr:to>
          <xdr:col>18</xdr:col>
          <xdr:colOff>419100</xdr:colOff>
          <xdr:row>33</xdr:row>
          <xdr:rowOff>9525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32</xdr:row>
          <xdr:rowOff>171450</xdr:rowOff>
        </xdr:from>
        <xdr:to>
          <xdr:col>18</xdr:col>
          <xdr:colOff>419100</xdr:colOff>
          <xdr:row>34</xdr:row>
          <xdr:rowOff>9525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33</xdr:row>
          <xdr:rowOff>171450</xdr:rowOff>
        </xdr:from>
        <xdr:to>
          <xdr:col>18</xdr:col>
          <xdr:colOff>419100</xdr:colOff>
          <xdr:row>35</xdr:row>
          <xdr:rowOff>9525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34</xdr:row>
          <xdr:rowOff>171450</xdr:rowOff>
        </xdr:from>
        <xdr:to>
          <xdr:col>18</xdr:col>
          <xdr:colOff>419100</xdr:colOff>
          <xdr:row>36</xdr:row>
          <xdr:rowOff>9525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200025</xdr:colOff>
          <xdr:row>35</xdr:row>
          <xdr:rowOff>171450</xdr:rowOff>
        </xdr:from>
        <xdr:to>
          <xdr:col>18</xdr:col>
          <xdr:colOff>419100</xdr:colOff>
          <xdr:row>37</xdr:row>
          <xdr:rowOff>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14</xdr:row>
          <xdr:rowOff>171450</xdr:rowOff>
        </xdr:from>
        <xdr:to>
          <xdr:col>19</xdr:col>
          <xdr:colOff>419100</xdr:colOff>
          <xdr:row>16</xdr:row>
          <xdr:rowOff>9525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15</xdr:row>
          <xdr:rowOff>171450</xdr:rowOff>
        </xdr:from>
        <xdr:to>
          <xdr:col>19</xdr:col>
          <xdr:colOff>419100</xdr:colOff>
          <xdr:row>17</xdr:row>
          <xdr:rowOff>9525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16</xdr:row>
          <xdr:rowOff>171450</xdr:rowOff>
        </xdr:from>
        <xdr:to>
          <xdr:col>19</xdr:col>
          <xdr:colOff>419100</xdr:colOff>
          <xdr:row>18</xdr:row>
          <xdr:rowOff>9525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17</xdr:row>
          <xdr:rowOff>171450</xdr:rowOff>
        </xdr:from>
        <xdr:to>
          <xdr:col>19</xdr:col>
          <xdr:colOff>419100</xdr:colOff>
          <xdr:row>19</xdr:row>
          <xdr:rowOff>9525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18</xdr:row>
          <xdr:rowOff>171450</xdr:rowOff>
        </xdr:from>
        <xdr:to>
          <xdr:col>19</xdr:col>
          <xdr:colOff>419100</xdr:colOff>
          <xdr:row>20</xdr:row>
          <xdr:rowOff>9525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19</xdr:row>
          <xdr:rowOff>171450</xdr:rowOff>
        </xdr:from>
        <xdr:to>
          <xdr:col>19</xdr:col>
          <xdr:colOff>419100</xdr:colOff>
          <xdr:row>21</xdr:row>
          <xdr:rowOff>9525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20</xdr:row>
          <xdr:rowOff>171450</xdr:rowOff>
        </xdr:from>
        <xdr:to>
          <xdr:col>19</xdr:col>
          <xdr:colOff>419100</xdr:colOff>
          <xdr:row>22</xdr:row>
          <xdr:rowOff>9525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21</xdr:row>
          <xdr:rowOff>171450</xdr:rowOff>
        </xdr:from>
        <xdr:to>
          <xdr:col>19</xdr:col>
          <xdr:colOff>419100</xdr:colOff>
          <xdr:row>23</xdr:row>
          <xdr:rowOff>9525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22</xdr:row>
          <xdr:rowOff>171450</xdr:rowOff>
        </xdr:from>
        <xdr:to>
          <xdr:col>19</xdr:col>
          <xdr:colOff>419100</xdr:colOff>
          <xdr:row>24</xdr:row>
          <xdr:rowOff>9525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23</xdr:row>
          <xdr:rowOff>171450</xdr:rowOff>
        </xdr:from>
        <xdr:to>
          <xdr:col>19</xdr:col>
          <xdr:colOff>419100</xdr:colOff>
          <xdr:row>25</xdr:row>
          <xdr:rowOff>9525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24</xdr:row>
          <xdr:rowOff>171450</xdr:rowOff>
        </xdr:from>
        <xdr:to>
          <xdr:col>19</xdr:col>
          <xdr:colOff>419100</xdr:colOff>
          <xdr:row>26</xdr:row>
          <xdr:rowOff>9525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25</xdr:row>
          <xdr:rowOff>171450</xdr:rowOff>
        </xdr:from>
        <xdr:to>
          <xdr:col>19</xdr:col>
          <xdr:colOff>419100</xdr:colOff>
          <xdr:row>27</xdr:row>
          <xdr:rowOff>9525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26</xdr:row>
          <xdr:rowOff>171450</xdr:rowOff>
        </xdr:from>
        <xdr:to>
          <xdr:col>19</xdr:col>
          <xdr:colOff>419100</xdr:colOff>
          <xdr:row>28</xdr:row>
          <xdr:rowOff>9525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27</xdr:row>
          <xdr:rowOff>171450</xdr:rowOff>
        </xdr:from>
        <xdr:to>
          <xdr:col>19</xdr:col>
          <xdr:colOff>419100</xdr:colOff>
          <xdr:row>29</xdr:row>
          <xdr:rowOff>9525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28</xdr:row>
          <xdr:rowOff>171450</xdr:rowOff>
        </xdr:from>
        <xdr:to>
          <xdr:col>19</xdr:col>
          <xdr:colOff>419100</xdr:colOff>
          <xdr:row>30</xdr:row>
          <xdr:rowOff>9525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29</xdr:row>
          <xdr:rowOff>171450</xdr:rowOff>
        </xdr:from>
        <xdr:to>
          <xdr:col>19</xdr:col>
          <xdr:colOff>419100</xdr:colOff>
          <xdr:row>31</xdr:row>
          <xdr:rowOff>9525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30</xdr:row>
          <xdr:rowOff>171450</xdr:rowOff>
        </xdr:from>
        <xdr:to>
          <xdr:col>19</xdr:col>
          <xdr:colOff>419100</xdr:colOff>
          <xdr:row>32</xdr:row>
          <xdr:rowOff>9525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31</xdr:row>
          <xdr:rowOff>171450</xdr:rowOff>
        </xdr:from>
        <xdr:to>
          <xdr:col>19</xdr:col>
          <xdr:colOff>419100</xdr:colOff>
          <xdr:row>33</xdr:row>
          <xdr:rowOff>9525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32</xdr:row>
          <xdr:rowOff>171450</xdr:rowOff>
        </xdr:from>
        <xdr:to>
          <xdr:col>19</xdr:col>
          <xdr:colOff>419100</xdr:colOff>
          <xdr:row>34</xdr:row>
          <xdr:rowOff>9525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33</xdr:row>
          <xdr:rowOff>171450</xdr:rowOff>
        </xdr:from>
        <xdr:to>
          <xdr:col>19</xdr:col>
          <xdr:colOff>419100</xdr:colOff>
          <xdr:row>35</xdr:row>
          <xdr:rowOff>9525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34</xdr:row>
          <xdr:rowOff>171450</xdr:rowOff>
        </xdr:from>
        <xdr:to>
          <xdr:col>19</xdr:col>
          <xdr:colOff>419100</xdr:colOff>
          <xdr:row>36</xdr:row>
          <xdr:rowOff>9525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200025</xdr:colOff>
          <xdr:row>35</xdr:row>
          <xdr:rowOff>171450</xdr:rowOff>
        </xdr:from>
        <xdr:to>
          <xdr:col>19</xdr:col>
          <xdr:colOff>419100</xdr:colOff>
          <xdr:row>37</xdr:row>
          <xdr:rowOff>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2</xdr:row>
          <xdr:rowOff>180975</xdr:rowOff>
        </xdr:from>
        <xdr:to>
          <xdr:col>18</xdr:col>
          <xdr:colOff>419100</xdr:colOff>
          <xdr:row>4</xdr:row>
          <xdr:rowOff>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3</xdr:row>
          <xdr:rowOff>180975</xdr:rowOff>
        </xdr:from>
        <xdr:to>
          <xdr:col>18</xdr:col>
          <xdr:colOff>419100</xdr:colOff>
          <xdr:row>5</xdr:row>
          <xdr:rowOff>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4</xdr:row>
          <xdr:rowOff>180975</xdr:rowOff>
        </xdr:from>
        <xdr:to>
          <xdr:col>18</xdr:col>
          <xdr:colOff>419100</xdr:colOff>
          <xdr:row>6</xdr:row>
          <xdr:rowOff>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5</xdr:row>
          <xdr:rowOff>180975</xdr:rowOff>
        </xdr:from>
        <xdr:to>
          <xdr:col>18</xdr:col>
          <xdr:colOff>419100</xdr:colOff>
          <xdr:row>6</xdr:row>
          <xdr:rowOff>190500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5</xdr:row>
          <xdr:rowOff>180975</xdr:rowOff>
        </xdr:from>
        <xdr:to>
          <xdr:col>18</xdr:col>
          <xdr:colOff>419100</xdr:colOff>
          <xdr:row>6</xdr:row>
          <xdr:rowOff>190500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6</xdr:row>
          <xdr:rowOff>180975</xdr:rowOff>
        </xdr:from>
        <xdr:to>
          <xdr:col>18</xdr:col>
          <xdr:colOff>419100</xdr:colOff>
          <xdr:row>7</xdr:row>
          <xdr:rowOff>180975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6</xdr:row>
          <xdr:rowOff>180975</xdr:rowOff>
        </xdr:from>
        <xdr:to>
          <xdr:col>18</xdr:col>
          <xdr:colOff>419100</xdr:colOff>
          <xdr:row>7</xdr:row>
          <xdr:rowOff>180975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7</xdr:row>
          <xdr:rowOff>180975</xdr:rowOff>
        </xdr:from>
        <xdr:to>
          <xdr:col>18</xdr:col>
          <xdr:colOff>419100</xdr:colOff>
          <xdr:row>9</xdr:row>
          <xdr:rowOff>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7</xdr:row>
          <xdr:rowOff>180975</xdr:rowOff>
        </xdr:from>
        <xdr:to>
          <xdr:col>18</xdr:col>
          <xdr:colOff>419100</xdr:colOff>
          <xdr:row>9</xdr:row>
          <xdr:rowOff>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9</xdr:row>
          <xdr:rowOff>0</xdr:rowOff>
        </xdr:from>
        <xdr:to>
          <xdr:col>18</xdr:col>
          <xdr:colOff>419100</xdr:colOff>
          <xdr:row>10</xdr:row>
          <xdr:rowOff>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180975</xdr:colOff>
          <xdr:row>9</xdr:row>
          <xdr:rowOff>0</xdr:rowOff>
        </xdr:from>
        <xdr:to>
          <xdr:col>18</xdr:col>
          <xdr:colOff>419100</xdr:colOff>
          <xdr:row>10</xdr:row>
          <xdr:rowOff>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2</xdr:row>
          <xdr:rowOff>180975</xdr:rowOff>
        </xdr:from>
        <xdr:to>
          <xdr:col>20</xdr:col>
          <xdr:colOff>419100</xdr:colOff>
          <xdr:row>4</xdr:row>
          <xdr:rowOff>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2</xdr:row>
          <xdr:rowOff>180975</xdr:rowOff>
        </xdr:from>
        <xdr:to>
          <xdr:col>20</xdr:col>
          <xdr:colOff>419100</xdr:colOff>
          <xdr:row>4</xdr:row>
          <xdr:rowOff>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3</xdr:row>
          <xdr:rowOff>180975</xdr:rowOff>
        </xdr:from>
        <xdr:to>
          <xdr:col>20</xdr:col>
          <xdr:colOff>419100</xdr:colOff>
          <xdr:row>5</xdr:row>
          <xdr:rowOff>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3</xdr:row>
          <xdr:rowOff>180975</xdr:rowOff>
        </xdr:from>
        <xdr:to>
          <xdr:col>20</xdr:col>
          <xdr:colOff>419100</xdr:colOff>
          <xdr:row>5</xdr:row>
          <xdr:rowOff>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4</xdr:row>
          <xdr:rowOff>180975</xdr:rowOff>
        </xdr:from>
        <xdr:to>
          <xdr:col>20</xdr:col>
          <xdr:colOff>419100</xdr:colOff>
          <xdr:row>6</xdr:row>
          <xdr:rowOff>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4</xdr:row>
          <xdr:rowOff>180975</xdr:rowOff>
        </xdr:from>
        <xdr:to>
          <xdr:col>20</xdr:col>
          <xdr:colOff>419100</xdr:colOff>
          <xdr:row>6</xdr:row>
          <xdr:rowOff>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5</xdr:row>
          <xdr:rowOff>180975</xdr:rowOff>
        </xdr:from>
        <xdr:to>
          <xdr:col>20</xdr:col>
          <xdr:colOff>419100</xdr:colOff>
          <xdr:row>6</xdr:row>
          <xdr:rowOff>190500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5</xdr:row>
          <xdr:rowOff>180975</xdr:rowOff>
        </xdr:from>
        <xdr:to>
          <xdr:col>20</xdr:col>
          <xdr:colOff>419100</xdr:colOff>
          <xdr:row>6</xdr:row>
          <xdr:rowOff>190500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6</xdr:row>
          <xdr:rowOff>180975</xdr:rowOff>
        </xdr:from>
        <xdr:to>
          <xdr:col>20</xdr:col>
          <xdr:colOff>419100</xdr:colOff>
          <xdr:row>7</xdr:row>
          <xdr:rowOff>180975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6</xdr:row>
          <xdr:rowOff>180975</xdr:rowOff>
        </xdr:from>
        <xdr:to>
          <xdr:col>20</xdr:col>
          <xdr:colOff>419100</xdr:colOff>
          <xdr:row>7</xdr:row>
          <xdr:rowOff>180975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7</xdr:row>
          <xdr:rowOff>180975</xdr:rowOff>
        </xdr:from>
        <xdr:to>
          <xdr:col>20</xdr:col>
          <xdr:colOff>419100</xdr:colOff>
          <xdr:row>9</xdr:row>
          <xdr:rowOff>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7</xdr:row>
          <xdr:rowOff>180975</xdr:rowOff>
        </xdr:from>
        <xdr:to>
          <xdr:col>20</xdr:col>
          <xdr:colOff>419100</xdr:colOff>
          <xdr:row>9</xdr:row>
          <xdr:rowOff>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9</xdr:row>
          <xdr:rowOff>0</xdr:rowOff>
        </xdr:from>
        <xdr:to>
          <xdr:col>20</xdr:col>
          <xdr:colOff>419100</xdr:colOff>
          <xdr:row>10</xdr:row>
          <xdr:rowOff>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180975</xdr:colOff>
          <xdr:row>9</xdr:row>
          <xdr:rowOff>0</xdr:rowOff>
        </xdr:from>
        <xdr:to>
          <xdr:col>20</xdr:col>
          <xdr:colOff>419100</xdr:colOff>
          <xdr:row>10</xdr:row>
          <xdr:rowOff>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76200</xdr:colOff>
          <xdr:row>3</xdr:row>
          <xdr:rowOff>0</xdr:rowOff>
        </xdr:from>
        <xdr:to>
          <xdr:col>22</xdr:col>
          <xdr:colOff>409575</xdr:colOff>
          <xdr:row>4</xdr:row>
          <xdr:rowOff>9525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76200</xdr:colOff>
          <xdr:row>4</xdr:row>
          <xdr:rowOff>0</xdr:rowOff>
        </xdr:from>
        <xdr:to>
          <xdr:col>22</xdr:col>
          <xdr:colOff>409575</xdr:colOff>
          <xdr:row>5</xdr:row>
          <xdr:rowOff>9525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76200</xdr:colOff>
          <xdr:row>5</xdr:row>
          <xdr:rowOff>0</xdr:rowOff>
        </xdr:from>
        <xdr:to>
          <xdr:col>22</xdr:col>
          <xdr:colOff>409575</xdr:colOff>
          <xdr:row>6</xdr:row>
          <xdr:rowOff>9525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76200</xdr:colOff>
          <xdr:row>6</xdr:row>
          <xdr:rowOff>0</xdr:rowOff>
        </xdr:from>
        <xdr:to>
          <xdr:col>22</xdr:col>
          <xdr:colOff>409575</xdr:colOff>
          <xdr:row>7</xdr:row>
          <xdr:rowOff>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180975</xdr:rowOff>
        </xdr:from>
        <xdr:to>
          <xdr:col>1</xdr:col>
          <xdr:colOff>647700</xdr:colOff>
          <xdr:row>4</xdr:row>
          <xdr:rowOff>19050</xdr:rowOff>
        </xdr:to>
        <xdr:sp macro="" textlink="">
          <xdr:nvSpPr>
            <xdr:cNvPr id="1289" name="Option Button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Easy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180975</xdr:rowOff>
        </xdr:from>
        <xdr:to>
          <xdr:col>1</xdr:col>
          <xdr:colOff>647700</xdr:colOff>
          <xdr:row>5</xdr:row>
          <xdr:rowOff>19050</xdr:rowOff>
        </xdr:to>
        <xdr:sp macro="" textlink="">
          <xdr:nvSpPr>
            <xdr:cNvPr id="1290" name="Option Button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Normal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180975</xdr:rowOff>
        </xdr:from>
        <xdr:to>
          <xdr:col>1</xdr:col>
          <xdr:colOff>647700</xdr:colOff>
          <xdr:row>6</xdr:row>
          <xdr:rowOff>19050</xdr:rowOff>
        </xdr:to>
        <xdr:sp macro="" textlink="">
          <xdr:nvSpPr>
            <xdr:cNvPr id="1291" name="Option Button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180975</xdr:rowOff>
        </xdr:from>
        <xdr:to>
          <xdr:col>1</xdr:col>
          <xdr:colOff>647700</xdr:colOff>
          <xdr:row>7</xdr:row>
          <xdr:rowOff>9525</xdr:rowOff>
        </xdr:to>
        <xdr:sp macro="" textlink="">
          <xdr:nvSpPr>
            <xdr:cNvPr id="1292" name="Option Button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Very Hard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5</xdr:row>
          <xdr:rowOff>180975</xdr:rowOff>
        </xdr:from>
        <xdr:to>
          <xdr:col>1</xdr:col>
          <xdr:colOff>257175</xdr:colOff>
          <xdr:row>6</xdr:row>
          <xdr:rowOff>180975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180975</xdr:rowOff>
        </xdr:from>
        <xdr:to>
          <xdr:col>2</xdr:col>
          <xdr:colOff>257175</xdr:colOff>
          <xdr:row>6</xdr:row>
          <xdr:rowOff>180975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180975</xdr:rowOff>
        </xdr:from>
        <xdr:to>
          <xdr:col>3</xdr:col>
          <xdr:colOff>257175</xdr:colOff>
          <xdr:row>6</xdr:row>
          <xdr:rowOff>180975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</xdr:row>
          <xdr:rowOff>180975</xdr:rowOff>
        </xdr:from>
        <xdr:to>
          <xdr:col>1</xdr:col>
          <xdr:colOff>257175</xdr:colOff>
          <xdr:row>7</xdr:row>
          <xdr:rowOff>180975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</xdr:row>
          <xdr:rowOff>180975</xdr:rowOff>
        </xdr:from>
        <xdr:to>
          <xdr:col>2</xdr:col>
          <xdr:colOff>257175</xdr:colOff>
          <xdr:row>7</xdr:row>
          <xdr:rowOff>180975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180975</xdr:rowOff>
        </xdr:from>
        <xdr:to>
          <xdr:col>3</xdr:col>
          <xdr:colOff>257175</xdr:colOff>
          <xdr:row>7</xdr:row>
          <xdr:rowOff>180975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7</xdr:row>
          <xdr:rowOff>180975</xdr:rowOff>
        </xdr:from>
        <xdr:to>
          <xdr:col>1</xdr:col>
          <xdr:colOff>257175</xdr:colOff>
          <xdr:row>8</xdr:row>
          <xdr:rowOff>180975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</xdr:row>
          <xdr:rowOff>180975</xdr:rowOff>
        </xdr:from>
        <xdr:to>
          <xdr:col>2</xdr:col>
          <xdr:colOff>257175</xdr:colOff>
          <xdr:row>8</xdr:row>
          <xdr:rowOff>180975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180975</xdr:rowOff>
        </xdr:from>
        <xdr:to>
          <xdr:col>3</xdr:col>
          <xdr:colOff>257175</xdr:colOff>
          <xdr:row>8</xdr:row>
          <xdr:rowOff>180975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5</xdr:row>
          <xdr:rowOff>180975</xdr:rowOff>
        </xdr:from>
        <xdr:to>
          <xdr:col>5</xdr:col>
          <xdr:colOff>257175</xdr:colOff>
          <xdr:row>6</xdr:row>
          <xdr:rowOff>180975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5</xdr:row>
          <xdr:rowOff>180975</xdr:rowOff>
        </xdr:from>
        <xdr:to>
          <xdr:col>6</xdr:col>
          <xdr:colOff>257175</xdr:colOff>
          <xdr:row>6</xdr:row>
          <xdr:rowOff>180975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5</xdr:row>
          <xdr:rowOff>180975</xdr:rowOff>
        </xdr:from>
        <xdr:to>
          <xdr:col>7</xdr:col>
          <xdr:colOff>257175</xdr:colOff>
          <xdr:row>6</xdr:row>
          <xdr:rowOff>180975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6</xdr:row>
          <xdr:rowOff>180975</xdr:rowOff>
        </xdr:from>
        <xdr:to>
          <xdr:col>5</xdr:col>
          <xdr:colOff>257175</xdr:colOff>
          <xdr:row>7</xdr:row>
          <xdr:rowOff>180975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</xdr:row>
          <xdr:rowOff>180975</xdr:rowOff>
        </xdr:from>
        <xdr:to>
          <xdr:col>6</xdr:col>
          <xdr:colOff>257175</xdr:colOff>
          <xdr:row>7</xdr:row>
          <xdr:rowOff>180975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180975</xdr:rowOff>
        </xdr:from>
        <xdr:to>
          <xdr:col>7</xdr:col>
          <xdr:colOff>257175</xdr:colOff>
          <xdr:row>7</xdr:row>
          <xdr:rowOff>180975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7</xdr:row>
          <xdr:rowOff>180975</xdr:rowOff>
        </xdr:from>
        <xdr:to>
          <xdr:col>5</xdr:col>
          <xdr:colOff>257175</xdr:colOff>
          <xdr:row>8</xdr:row>
          <xdr:rowOff>180975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7</xdr:row>
          <xdr:rowOff>180975</xdr:rowOff>
        </xdr:from>
        <xdr:to>
          <xdr:col>6</xdr:col>
          <xdr:colOff>257175</xdr:colOff>
          <xdr:row>8</xdr:row>
          <xdr:rowOff>180975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</xdr:row>
          <xdr:rowOff>180975</xdr:rowOff>
        </xdr:from>
        <xdr:to>
          <xdr:col>7</xdr:col>
          <xdr:colOff>257175</xdr:colOff>
          <xdr:row>8</xdr:row>
          <xdr:rowOff>180975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</xdr:row>
          <xdr:rowOff>180975</xdr:rowOff>
        </xdr:from>
        <xdr:to>
          <xdr:col>10</xdr:col>
          <xdr:colOff>0</xdr:colOff>
          <xdr:row>5</xdr:row>
          <xdr:rowOff>180975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5</xdr:row>
          <xdr:rowOff>180975</xdr:rowOff>
        </xdr:from>
        <xdr:to>
          <xdr:col>10</xdr:col>
          <xdr:colOff>0</xdr:colOff>
          <xdr:row>6</xdr:row>
          <xdr:rowOff>180975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6</xdr:row>
          <xdr:rowOff>180975</xdr:rowOff>
        </xdr:from>
        <xdr:to>
          <xdr:col>10</xdr:col>
          <xdr:colOff>0</xdr:colOff>
          <xdr:row>7</xdr:row>
          <xdr:rowOff>180975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7</xdr:row>
          <xdr:rowOff>180975</xdr:rowOff>
        </xdr:from>
        <xdr:to>
          <xdr:col>10</xdr:col>
          <xdr:colOff>0</xdr:colOff>
          <xdr:row>8</xdr:row>
          <xdr:rowOff>180975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8</xdr:row>
          <xdr:rowOff>180975</xdr:rowOff>
        </xdr:from>
        <xdr:to>
          <xdr:col>10</xdr:col>
          <xdr:colOff>0</xdr:colOff>
          <xdr:row>9</xdr:row>
          <xdr:rowOff>171450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9</xdr:row>
          <xdr:rowOff>180975</xdr:rowOff>
        </xdr:from>
        <xdr:to>
          <xdr:col>10</xdr:col>
          <xdr:colOff>0</xdr:colOff>
          <xdr:row>10</xdr:row>
          <xdr:rowOff>180975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10</xdr:row>
          <xdr:rowOff>180975</xdr:rowOff>
        </xdr:from>
        <xdr:to>
          <xdr:col>10</xdr:col>
          <xdr:colOff>0</xdr:colOff>
          <xdr:row>12</xdr:row>
          <xdr:rowOff>9525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11</xdr:row>
          <xdr:rowOff>180975</xdr:rowOff>
        </xdr:from>
        <xdr:to>
          <xdr:col>10</xdr:col>
          <xdr:colOff>0</xdr:colOff>
          <xdr:row>13</xdr:row>
          <xdr:rowOff>9525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180975</xdr:rowOff>
        </xdr:from>
        <xdr:to>
          <xdr:col>10</xdr:col>
          <xdr:colOff>0</xdr:colOff>
          <xdr:row>14</xdr:row>
          <xdr:rowOff>9525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13</xdr:row>
          <xdr:rowOff>180975</xdr:rowOff>
        </xdr:from>
        <xdr:to>
          <xdr:col>10</xdr:col>
          <xdr:colOff>0</xdr:colOff>
          <xdr:row>14</xdr:row>
          <xdr:rowOff>190500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14</xdr:row>
          <xdr:rowOff>180975</xdr:rowOff>
        </xdr:from>
        <xdr:to>
          <xdr:col>10</xdr:col>
          <xdr:colOff>0</xdr:colOff>
          <xdr:row>15</xdr:row>
          <xdr:rowOff>180975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180975</xdr:rowOff>
        </xdr:from>
        <xdr:to>
          <xdr:col>10</xdr:col>
          <xdr:colOff>0</xdr:colOff>
          <xdr:row>16</xdr:row>
          <xdr:rowOff>171450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16</xdr:row>
          <xdr:rowOff>180975</xdr:rowOff>
        </xdr:from>
        <xdr:to>
          <xdr:col>10</xdr:col>
          <xdr:colOff>0</xdr:colOff>
          <xdr:row>17</xdr:row>
          <xdr:rowOff>180975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17</xdr:row>
          <xdr:rowOff>180975</xdr:rowOff>
        </xdr:from>
        <xdr:to>
          <xdr:col>10</xdr:col>
          <xdr:colOff>0</xdr:colOff>
          <xdr:row>18</xdr:row>
          <xdr:rowOff>180975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18</xdr:row>
          <xdr:rowOff>180975</xdr:rowOff>
        </xdr:from>
        <xdr:to>
          <xdr:col>10</xdr:col>
          <xdr:colOff>0</xdr:colOff>
          <xdr:row>19</xdr:row>
          <xdr:rowOff>180975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</xdr:col>
      <xdr:colOff>11724</xdr:colOff>
      <xdr:row>1</xdr:row>
      <xdr:rowOff>17586</xdr:rowOff>
    </xdr:from>
    <xdr:to>
      <xdr:col>3</xdr:col>
      <xdr:colOff>2724</xdr:colOff>
      <xdr:row>2</xdr:row>
      <xdr:rowOff>257910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4" y="93786"/>
          <a:ext cx="575688" cy="53926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4</xdr:row>
          <xdr:rowOff>190500</xdr:rowOff>
        </xdr:from>
        <xdr:to>
          <xdr:col>16</xdr:col>
          <xdr:colOff>133350</xdr:colOff>
          <xdr:row>5</xdr:row>
          <xdr:rowOff>180975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5</xdr:row>
          <xdr:rowOff>190500</xdr:rowOff>
        </xdr:from>
        <xdr:to>
          <xdr:col>16</xdr:col>
          <xdr:colOff>142875</xdr:colOff>
          <xdr:row>6</xdr:row>
          <xdr:rowOff>180975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6</xdr:row>
          <xdr:rowOff>190500</xdr:rowOff>
        </xdr:from>
        <xdr:to>
          <xdr:col>16</xdr:col>
          <xdr:colOff>142875</xdr:colOff>
          <xdr:row>7</xdr:row>
          <xdr:rowOff>180975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7</xdr:row>
          <xdr:rowOff>190500</xdr:rowOff>
        </xdr:from>
        <xdr:to>
          <xdr:col>16</xdr:col>
          <xdr:colOff>142875</xdr:colOff>
          <xdr:row>8</xdr:row>
          <xdr:rowOff>180975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8</xdr:row>
          <xdr:rowOff>190500</xdr:rowOff>
        </xdr:from>
        <xdr:to>
          <xdr:col>16</xdr:col>
          <xdr:colOff>142875</xdr:colOff>
          <xdr:row>9</xdr:row>
          <xdr:rowOff>180975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9</xdr:row>
          <xdr:rowOff>190500</xdr:rowOff>
        </xdr:from>
        <xdr:to>
          <xdr:col>16</xdr:col>
          <xdr:colOff>142875</xdr:colOff>
          <xdr:row>10</xdr:row>
          <xdr:rowOff>190500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161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10</xdr:row>
          <xdr:rowOff>190500</xdr:rowOff>
        </xdr:from>
        <xdr:to>
          <xdr:col>16</xdr:col>
          <xdr:colOff>142875</xdr:colOff>
          <xdr:row>11</xdr:row>
          <xdr:rowOff>190500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163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11</xdr:row>
          <xdr:rowOff>190500</xdr:rowOff>
        </xdr:from>
        <xdr:to>
          <xdr:col>16</xdr:col>
          <xdr:colOff>142875</xdr:colOff>
          <xdr:row>12</xdr:row>
          <xdr:rowOff>190500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165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12</xdr:row>
          <xdr:rowOff>190500</xdr:rowOff>
        </xdr:from>
        <xdr:to>
          <xdr:col>16</xdr:col>
          <xdr:colOff>142875</xdr:colOff>
          <xdr:row>13</xdr:row>
          <xdr:rowOff>190500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167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13</xdr:row>
          <xdr:rowOff>190500</xdr:rowOff>
        </xdr:from>
        <xdr:to>
          <xdr:col>16</xdr:col>
          <xdr:colOff>142875</xdr:colOff>
          <xdr:row>14</xdr:row>
          <xdr:rowOff>180975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169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14</xdr:row>
          <xdr:rowOff>190500</xdr:rowOff>
        </xdr:from>
        <xdr:to>
          <xdr:col>16</xdr:col>
          <xdr:colOff>142875</xdr:colOff>
          <xdr:row>15</xdr:row>
          <xdr:rowOff>180975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172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15</xdr:row>
          <xdr:rowOff>190500</xdr:rowOff>
        </xdr:from>
        <xdr:to>
          <xdr:col>16</xdr:col>
          <xdr:colOff>142875</xdr:colOff>
          <xdr:row>16</xdr:row>
          <xdr:rowOff>180975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174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16</xdr:row>
          <xdr:rowOff>190500</xdr:rowOff>
        </xdr:from>
        <xdr:to>
          <xdr:col>16</xdr:col>
          <xdr:colOff>142875</xdr:colOff>
          <xdr:row>17</xdr:row>
          <xdr:rowOff>180975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176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17</xdr:row>
          <xdr:rowOff>190500</xdr:rowOff>
        </xdr:from>
        <xdr:to>
          <xdr:col>16</xdr:col>
          <xdr:colOff>142875</xdr:colOff>
          <xdr:row>18</xdr:row>
          <xdr:rowOff>180975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178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18</xdr:row>
          <xdr:rowOff>190500</xdr:rowOff>
        </xdr:from>
        <xdr:to>
          <xdr:col>16</xdr:col>
          <xdr:colOff>142875</xdr:colOff>
          <xdr:row>19</xdr:row>
          <xdr:rowOff>190500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180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4</xdr:row>
          <xdr:rowOff>190500</xdr:rowOff>
        </xdr:from>
        <xdr:to>
          <xdr:col>18</xdr:col>
          <xdr:colOff>123825</xdr:colOff>
          <xdr:row>5</xdr:row>
          <xdr:rowOff>180975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5</xdr:row>
          <xdr:rowOff>190500</xdr:rowOff>
        </xdr:from>
        <xdr:to>
          <xdr:col>18</xdr:col>
          <xdr:colOff>123825</xdr:colOff>
          <xdr:row>6</xdr:row>
          <xdr:rowOff>180975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6</xdr:row>
          <xdr:rowOff>190500</xdr:rowOff>
        </xdr:from>
        <xdr:to>
          <xdr:col>18</xdr:col>
          <xdr:colOff>123825</xdr:colOff>
          <xdr:row>7</xdr:row>
          <xdr:rowOff>180975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7</xdr:row>
          <xdr:rowOff>190500</xdr:rowOff>
        </xdr:from>
        <xdr:to>
          <xdr:col>18</xdr:col>
          <xdr:colOff>123825</xdr:colOff>
          <xdr:row>8</xdr:row>
          <xdr:rowOff>180975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8</xdr:row>
          <xdr:rowOff>190500</xdr:rowOff>
        </xdr:from>
        <xdr:to>
          <xdr:col>18</xdr:col>
          <xdr:colOff>123825</xdr:colOff>
          <xdr:row>9</xdr:row>
          <xdr:rowOff>180975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160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9</xdr:row>
          <xdr:rowOff>190500</xdr:rowOff>
        </xdr:from>
        <xdr:to>
          <xdr:col>18</xdr:col>
          <xdr:colOff>123825</xdr:colOff>
          <xdr:row>10</xdr:row>
          <xdr:rowOff>190500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162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10</xdr:row>
          <xdr:rowOff>190500</xdr:rowOff>
        </xdr:from>
        <xdr:to>
          <xdr:col>18</xdr:col>
          <xdr:colOff>123825</xdr:colOff>
          <xdr:row>11</xdr:row>
          <xdr:rowOff>190500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164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11</xdr:row>
          <xdr:rowOff>190500</xdr:rowOff>
        </xdr:from>
        <xdr:to>
          <xdr:col>18</xdr:col>
          <xdr:colOff>123825</xdr:colOff>
          <xdr:row>12</xdr:row>
          <xdr:rowOff>190500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166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12</xdr:row>
          <xdr:rowOff>190500</xdr:rowOff>
        </xdr:from>
        <xdr:to>
          <xdr:col>18</xdr:col>
          <xdr:colOff>123825</xdr:colOff>
          <xdr:row>13</xdr:row>
          <xdr:rowOff>190500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168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13</xdr:row>
          <xdr:rowOff>190500</xdr:rowOff>
        </xdr:from>
        <xdr:to>
          <xdr:col>18</xdr:col>
          <xdr:colOff>123825</xdr:colOff>
          <xdr:row>14</xdr:row>
          <xdr:rowOff>180975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170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14</xdr:row>
          <xdr:rowOff>190500</xdr:rowOff>
        </xdr:from>
        <xdr:to>
          <xdr:col>18</xdr:col>
          <xdr:colOff>123825</xdr:colOff>
          <xdr:row>15</xdr:row>
          <xdr:rowOff>180975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173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15</xdr:row>
          <xdr:rowOff>190500</xdr:rowOff>
        </xdr:from>
        <xdr:to>
          <xdr:col>18</xdr:col>
          <xdr:colOff>123825</xdr:colOff>
          <xdr:row>16</xdr:row>
          <xdr:rowOff>180975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175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16</xdr:row>
          <xdr:rowOff>190500</xdr:rowOff>
        </xdr:from>
        <xdr:to>
          <xdr:col>18</xdr:col>
          <xdr:colOff>123825</xdr:colOff>
          <xdr:row>17</xdr:row>
          <xdr:rowOff>180975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177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219075</xdr:colOff>
          <xdr:row>17</xdr:row>
          <xdr:rowOff>190500</xdr:rowOff>
        </xdr:from>
        <xdr:to>
          <xdr:col>18</xdr:col>
          <xdr:colOff>123825</xdr:colOff>
          <xdr:row>18</xdr:row>
          <xdr:rowOff>180975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179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5</xdr:row>
          <xdr:rowOff>180975</xdr:rowOff>
        </xdr:from>
        <xdr:to>
          <xdr:col>1</xdr:col>
          <xdr:colOff>257175</xdr:colOff>
          <xdr:row>6</xdr:row>
          <xdr:rowOff>180975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180975</xdr:rowOff>
        </xdr:from>
        <xdr:to>
          <xdr:col>2</xdr:col>
          <xdr:colOff>257175</xdr:colOff>
          <xdr:row>6</xdr:row>
          <xdr:rowOff>180975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180975</xdr:rowOff>
        </xdr:from>
        <xdr:to>
          <xdr:col>3</xdr:col>
          <xdr:colOff>257175</xdr:colOff>
          <xdr:row>6</xdr:row>
          <xdr:rowOff>180975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</xdr:row>
          <xdr:rowOff>180975</xdr:rowOff>
        </xdr:from>
        <xdr:to>
          <xdr:col>1</xdr:col>
          <xdr:colOff>257175</xdr:colOff>
          <xdr:row>7</xdr:row>
          <xdr:rowOff>180975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</xdr:row>
          <xdr:rowOff>180975</xdr:rowOff>
        </xdr:from>
        <xdr:to>
          <xdr:col>2</xdr:col>
          <xdr:colOff>257175</xdr:colOff>
          <xdr:row>7</xdr:row>
          <xdr:rowOff>180975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180975</xdr:rowOff>
        </xdr:from>
        <xdr:to>
          <xdr:col>3</xdr:col>
          <xdr:colOff>257175</xdr:colOff>
          <xdr:row>7</xdr:row>
          <xdr:rowOff>180975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7</xdr:row>
          <xdr:rowOff>180975</xdr:rowOff>
        </xdr:from>
        <xdr:to>
          <xdr:col>1</xdr:col>
          <xdr:colOff>257175</xdr:colOff>
          <xdr:row>8</xdr:row>
          <xdr:rowOff>180975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</xdr:row>
          <xdr:rowOff>180975</xdr:rowOff>
        </xdr:from>
        <xdr:to>
          <xdr:col>2</xdr:col>
          <xdr:colOff>257175</xdr:colOff>
          <xdr:row>8</xdr:row>
          <xdr:rowOff>180975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180975</xdr:rowOff>
        </xdr:from>
        <xdr:to>
          <xdr:col>3</xdr:col>
          <xdr:colOff>257175</xdr:colOff>
          <xdr:row>8</xdr:row>
          <xdr:rowOff>180975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5</xdr:row>
          <xdr:rowOff>180975</xdr:rowOff>
        </xdr:from>
        <xdr:to>
          <xdr:col>5</xdr:col>
          <xdr:colOff>257175</xdr:colOff>
          <xdr:row>6</xdr:row>
          <xdr:rowOff>180975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5</xdr:row>
          <xdr:rowOff>180975</xdr:rowOff>
        </xdr:from>
        <xdr:to>
          <xdr:col>6</xdr:col>
          <xdr:colOff>257175</xdr:colOff>
          <xdr:row>6</xdr:row>
          <xdr:rowOff>180975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5</xdr:row>
          <xdr:rowOff>180975</xdr:rowOff>
        </xdr:from>
        <xdr:to>
          <xdr:col>7</xdr:col>
          <xdr:colOff>257175</xdr:colOff>
          <xdr:row>6</xdr:row>
          <xdr:rowOff>180975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6</xdr:row>
          <xdr:rowOff>180975</xdr:rowOff>
        </xdr:from>
        <xdr:to>
          <xdr:col>5</xdr:col>
          <xdr:colOff>257175</xdr:colOff>
          <xdr:row>7</xdr:row>
          <xdr:rowOff>180975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</xdr:row>
          <xdr:rowOff>180975</xdr:rowOff>
        </xdr:from>
        <xdr:to>
          <xdr:col>6</xdr:col>
          <xdr:colOff>257175</xdr:colOff>
          <xdr:row>7</xdr:row>
          <xdr:rowOff>180975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180975</xdr:rowOff>
        </xdr:from>
        <xdr:to>
          <xdr:col>7</xdr:col>
          <xdr:colOff>257175</xdr:colOff>
          <xdr:row>7</xdr:row>
          <xdr:rowOff>180975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7</xdr:row>
          <xdr:rowOff>180975</xdr:rowOff>
        </xdr:from>
        <xdr:to>
          <xdr:col>5</xdr:col>
          <xdr:colOff>257175</xdr:colOff>
          <xdr:row>8</xdr:row>
          <xdr:rowOff>180975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7</xdr:row>
          <xdr:rowOff>180975</xdr:rowOff>
        </xdr:from>
        <xdr:to>
          <xdr:col>6</xdr:col>
          <xdr:colOff>257175</xdr:colOff>
          <xdr:row>8</xdr:row>
          <xdr:rowOff>180975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</xdr:row>
          <xdr:rowOff>180975</xdr:rowOff>
        </xdr:from>
        <xdr:to>
          <xdr:col>7</xdr:col>
          <xdr:colOff>257175</xdr:colOff>
          <xdr:row>8</xdr:row>
          <xdr:rowOff>180975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</xdr:row>
          <xdr:rowOff>180975</xdr:rowOff>
        </xdr:from>
        <xdr:to>
          <xdr:col>10</xdr:col>
          <xdr:colOff>0</xdr:colOff>
          <xdr:row>5</xdr:row>
          <xdr:rowOff>180975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5</xdr:row>
          <xdr:rowOff>180975</xdr:rowOff>
        </xdr:from>
        <xdr:to>
          <xdr:col>10</xdr:col>
          <xdr:colOff>0</xdr:colOff>
          <xdr:row>6</xdr:row>
          <xdr:rowOff>180975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6</xdr:row>
          <xdr:rowOff>180975</xdr:rowOff>
        </xdr:from>
        <xdr:to>
          <xdr:col>10</xdr:col>
          <xdr:colOff>0</xdr:colOff>
          <xdr:row>7</xdr:row>
          <xdr:rowOff>180975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7</xdr:row>
          <xdr:rowOff>180975</xdr:rowOff>
        </xdr:from>
        <xdr:to>
          <xdr:col>10</xdr:col>
          <xdr:colOff>0</xdr:colOff>
          <xdr:row>8</xdr:row>
          <xdr:rowOff>180975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8</xdr:row>
          <xdr:rowOff>180975</xdr:rowOff>
        </xdr:from>
        <xdr:to>
          <xdr:col>10</xdr:col>
          <xdr:colOff>0</xdr:colOff>
          <xdr:row>9</xdr:row>
          <xdr:rowOff>180975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9</xdr:row>
          <xdr:rowOff>180975</xdr:rowOff>
        </xdr:from>
        <xdr:to>
          <xdr:col>10</xdr:col>
          <xdr:colOff>0</xdr:colOff>
          <xdr:row>10</xdr:row>
          <xdr:rowOff>190500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10</xdr:row>
          <xdr:rowOff>180975</xdr:rowOff>
        </xdr:from>
        <xdr:to>
          <xdr:col>10</xdr:col>
          <xdr:colOff>0</xdr:colOff>
          <xdr:row>12</xdr:row>
          <xdr:rowOff>9525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11</xdr:row>
          <xdr:rowOff>180975</xdr:rowOff>
        </xdr:from>
        <xdr:to>
          <xdr:col>10</xdr:col>
          <xdr:colOff>0</xdr:colOff>
          <xdr:row>13</xdr:row>
          <xdr:rowOff>9525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180975</xdr:rowOff>
        </xdr:from>
        <xdr:to>
          <xdr:col>10</xdr:col>
          <xdr:colOff>0</xdr:colOff>
          <xdr:row>14</xdr:row>
          <xdr:rowOff>9525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13</xdr:row>
          <xdr:rowOff>180975</xdr:rowOff>
        </xdr:from>
        <xdr:to>
          <xdr:col>10</xdr:col>
          <xdr:colOff>0</xdr:colOff>
          <xdr:row>15</xdr:row>
          <xdr:rowOff>9525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14</xdr:row>
          <xdr:rowOff>180975</xdr:rowOff>
        </xdr:from>
        <xdr:to>
          <xdr:col>10</xdr:col>
          <xdr:colOff>0</xdr:colOff>
          <xdr:row>15</xdr:row>
          <xdr:rowOff>190500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180975</xdr:rowOff>
        </xdr:from>
        <xdr:to>
          <xdr:col>10</xdr:col>
          <xdr:colOff>0</xdr:colOff>
          <xdr:row>16</xdr:row>
          <xdr:rowOff>180975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16</xdr:row>
          <xdr:rowOff>180975</xdr:rowOff>
        </xdr:from>
        <xdr:to>
          <xdr:col>10</xdr:col>
          <xdr:colOff>0</xdr:colOff>
          <xdr:row>17</xdr:row>
          <xdr:rowOff>190500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17</xdr:row>
          <xdr:rowOff>180975</xdr:rowOff>
        </xdr:from>
        <xdr:to>
          <xdr:col>10</xdr:col>
          <xdr:colOff>0</xdr:colOff>
          <xdr:row>19</xdr:row>
          <xdr:rowOff>9525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18</xdr:row>
          <xdr:rowOff>180975</xdr:rowOff>
        </xdr:from>
        <xdr:to>
          <xdr:col>10</xdr:col>
          <xdr:colOff>0</xdr:colOff>
          <xdr:row>19</xdr:row>
          <xdr:rowOff>190500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</xdr:col>
      <xdr:colOff>79855</xdr:colOff>
      <xdr:row>1</xdr:row>
      <xdr:rowOff>9820</xdr:rowOff>
    </xdr:from>
    <xdr:to>
      <xdr:col>2</xdr:col>
      <xdr:colOff>227964</xdr:colOff>
      <xdr:row>2</xdr:row>
      <xdr:rowOff>263770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055" y="86020"/>
          <a:ext cx="447047" cy="55288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4</xdr:row>
          <xdr:rowOff>190500</xdr:rowOff>
        </xdr:from>
        <xdr:to>
          <xdr:col>16</xdr:col>
          <xdr:colOff>152400</xdr:colOff>
          <xdr:row>5</xdr:row>
          <xdr:rowOff>180975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5</xdr:row>
          <xdr:rowOff>190500</xdr:rowOff>
        </xdr:from>
        <xdr:to>
          <xdr:col>16</xdr:col>
          <xdr:colOff>133350</xdr:colOff>
          <xdr:row>6</xdr:row>
          <xdr:rowOff>190500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6</xdr:row>
          <xdr:rowOff>190500</xdr:rowOff>
        </xdr:from>
        <xdr:to>
          <xdr:col>16</xdr:col>
          <xdr:colOff>133350</xdr:colOff>
          <xdr:row>7</xdr:row>
          <xdr:rowOff>190500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7</xdr:row>
          <xdr:rowOff>190500</xdr:rowOff>
        </xdr:from>
        <xdr:to>
          <xdr:col>16</xdr:col>
          <xdr:colOff>133350</xdr:colOff>
          <xdr:row>8</xdr:row>
          <xdr:rowOff>190500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8</xdr:row>
          <xdr:rowOff>190500</xdr:rowOff>
        </xdr:from>
        <xdr:to>
          <xdr:col>16</xdr:col>
          <xdr:colOff>133350</xdr:colOff>
          <xdr:row>9</xdr:row>
          <xdr:rowOff>190500</xdr:rowOff>
        </xdr:to>
        <xdr:sp macro="" textlink="">
          <xdr:nvSpPr>
            <xdr:cNvPr id="7206" name="Check Box 38" hidden="1">
              <a:extLst>
                <a:ext uri="{63B3BB69-23CF-44E3-9099-C40C66FF867C}">
                  <a14:compatExt spid="_x0000_s7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9</xdr:row>
          <xdr:rowOff>190500</xdr:rowOff>
        </xdr:from>
        <xdr:to>
          <xdr:col>16</xdr:col>
          <xdr:colOff>133350</xdr:colOff>
          <xdr:row>11</xdr:row>
          <xdr:rowOff>9525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10</xdr:row>
          <xdr:rowOff>190500</xdr:rowOff>
        </xdr:from>
        <xdr:to>
          <xdr:col>16</xdr:col>
          <xdr:colOff>133350</xdr:colOff>
          <xdr:row>12</xdr:row>
          <xdr:rowOff>9525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11</xdr:row>
          <xdr:rowOff>190500</xdr:rowOff>
        </xdr:from>
        <xdr:to>
          <xdr:col>16</xdr:col>
          <xdr:colOff>133350</xdr:colOff>
          <xdr:row>13</xdr:row>
          <xdr:rowOff>9525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12</xdr:row>
          <xdr:rowOff>190500</xdr:rowOff>
        </xdr:from>
        <xdr:to>
          <xdr:col>16</xdr:col>
          <xdr:colOff>133350</xdr:colOff>
          <xdr:row>14</xdr:row>
          <xdr:rowOff>9525</xdr:rowOff>
        </xdr:to>
        <xdr:sp macro="" textlink="">
          <xdr:nvSpPr>
            <xdr:cNvPr id="7210" name="Check Box 42" hidden="1">
              <a:extLst>
                <a:ext uri="{63B3BB69-23CF-44E3-9099-C40C66FF867C}">
                  <a14:compatExt spid="_x0000_s7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13</xdr:row>
          <xdr:rowOff>190500</xdr:rowOff>
        </xdr:from>
        <xdr:to>
          <xdr:col>16</xdr:col>
          <xdr:colOff>142875</xdr:colOff>
          <xdr:row>14</xdr:row>
          <xdr:rowOff>190500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14</xdr:row>
          <xdr:rowOff>190500</xdr:rowOff>
        </xdr:from>
        <xdr:to>
          <xdr:col>16</xdr:col>
          <xdr:colOff>133350</xdr:colOff>
          <xdr:row>15</xdr:row>
          <xdr:rowOff>190500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15</xdr:row>
          <xdr:rowOff>190500</xdr:rowOff>
        </xdr:from>
        <xdr:to>
          <xdr:col>16</xdr:col>
          <xdr:colOff>142875</xdr:colOff>
          <xdr:row>16</xdr:row>
          <xdr:rowOff>180975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16</xdr:row>
          <xdr:rowOff>190500</xdr:rowOff>
        </xdr:from>
        <xdr:to>
          <xdr:col>16</xdr:col>
          <xdr:colOff>133350</xdr:colOff>
          <xdr:row>18</xdr:row>
          <xdr:rowOff>9525</xdr:rowOff>
        </xdr:to>
        <xdr:sp macro="" textlink="">
          <xdr:nvSpPr>
            <xdr:cNvPr id="7214" name="Check Box 46" hidden="1">
              <a:extLst>
                <a:ext uri="{63B3BB69-23CF-44E3-9099-C40C66FF867C}">
                  <a14:compatExt spid="_x0000_s7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17</xdr:row>
          <xdr:rowOff>190500</xdr:rowOff>
        </xdr:from>
        <xdr:to>
          <xdr:col>16</xdr:col>
          <xdr:colOff>133350</xdr:colOff>
          <xdr:row>19</xdr:row>
          <xdr:rowOff>9525</xdr:rowOff>
        </xdr:to>
        <xdr:sp macro="" textlink="">
          <xdr:nvSpPr>
            <xdr:cNvPr id="7215" name="Check Box 47" hidden="1">
              <a:extLst>
                <a:ext uri="{63B3BB69-23CF-44E3-9099-C40C66FF867C}">
                  <a14:compatExt spid="_x0000_s7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4</xdr:row>
          <xdr:rowOff>190500</xdr:rowOff>
        </xdr:from>
        <xdr:to>
          <xdr:col>18</xdr:col>
          <xdr:colOff>123825</xdr:colOff>
          <xdr:row>5</xdr:row>
          <xdr:rowOff>190500</xdr:rowOff>
        </xdr:to>
        <xdr:sp macro="" textlink="">
          <xdr:nvSpPr>
            <xdr:cNvPr id="7217" name="Check Box 49" hidden="1">
              <a:extLst>
                <a:ext uri="{63B3BB69-23CF-44E3-9099-C40C66FF867C}">
                  <a14:compatExt spid="_x0000_s7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5</xdr:row>
          <xdr:rowOff>190500</xdr:rowOff>
        </xdr:from>
        <xdr:to>
          <xdr:col>18</xdr:col>
          <xdr:colOff>123825</xdr:colOff>
          <xdr:row>6</xdr:row>
          <xdr:rowOff>190500</xdr:rowOff>
        </xdr:to>
        <xdr:sp macro="" textlink="">
          <xdr:nvSpPr>
            <xdr:cNvPr id="7218" name="Check Box 50" hidden="1">
              <a:extLst>
                <a:ext uri="{63B3BB69-23CF-44E3-9099-C40C66FF867C}">
                  <a14:compatExt spid="_x0000_s7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6</xdr:row>
          <xdr:rowOff>190500</xdr:rowOff>
        </xdr:from>
        <xdr:to>
          <xdr:col>18</xdr:col>
          <xdr:colOff>123825</xdr:colOff>
          <xdr:row>7</xdr:row>
          <xdr:rowOff>190500</xdr:rowOff>
        </xdr:to>
        <xdr:sp macro="" textlink="">
          <xdr:nvSpPr>
            <xdr:cNvPr id="7219" name="Check Box 51" hidden="1">
              <a:extLst>
                <a:ext uri="{63B3BB69-23CF-44E3-9099-C40C66FF867C}">
                  <a14:compatExt spid="_x0000_s7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7</xdr:row>
          <xdr:rowOff>190500</xdr:rowOff>
        </xdr:from>
        <xdr:to>
          <xdr:col>18</xdr:col>
          <xdr:colOff>123825</xdr:colOff>
          <xdr:row>8</xdr:row>
          <xdr:rowOff>190500</xdr:rowOff>
        </xdr:to>
        <xdr:sp macro="" textlink="">
          <xdr:nvSpPr>
            <xdr:cNvPr id="7220" name="Check Box 52" hidden="1">
              <a:extLst>
                <a:ext uri="{63B3BB69-23CF-44E3-9099-C40C66FF867C}">
                  <a14:compatExt spid="_x0000_s7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8</xdr:row>
          <xdr:rowOff>190500</xdr:rowOff>
        </xdr:from>
        <xdr:to>
          <xdr:col>18</xdr:col>
          <xdr:colOff>123825</xdr:colOff>
          <xdr:row>9</xdr:row>
          <xdr:rowOff>190500</xdr:rowOff>
        </xdr:to>
        <xdr:sp macro="" textlink="">
          <xdr:nvSpPr>
            <xdr:cNvPr id="7221" name="Check Box 53" hidden="1">
              <a:extLst>
                <a:ext uri="{63B3BB69-23CF-44E3-9099-C40C66FF867C}">
                  <a14:compatExt spid="_x0000_s7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9</xdr:row>
          <xdr:rowOff>190500</xdr:rowOff>
        </xdr:from>
        <xdr:to>
          <xdr:col>18</xdr:col>
          <xdr:colOff>123825</xdr:colOff>
          <xdr:row>11</xdr:row>
          <xdr:rowOff>9525</xdr:rowOff>
        </xdr:to>
        <xdr:sp macro="" textlink="">
          <xdr:nvSpPr>
            <xdr:cNvPr id="7222" name="Check Box 54" hidden="1">
              <a:extLst>
                <a:ext uri="{63B3BB69-23CF-44E3-9099-C40C66FF867C}">
                  <a14:compatExt spid="_x0000_s7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10</xdr:row>
          <xdr:rowOff>190500</xdr:rowOff>
        </xdr:from>
        <xdr:to>
          <xdr:col>18</xdr:col>
          <xdr:colOff>123825</xdr:colOff>
          <xdr:row>12</xdr:row>
          <xdr:rowOff>9525</xdr:rowOff>
        </xdr:to>
        <xdr:sp macro="" textlink="">
          <xdr:nvSpPr>
            <xdr:cNvPr id="7223" name="Check Box 55" hidden="1">
              <a:extLst>
                <a:ext uri="{63B3BB69-23CF-44E3-9099-C40C66FF867C}">
                  <a14:compatExt spid="_x0000_s7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11</xdr:row>
          <xdr:rowOff>190500</xdr:rowOff>
        </xdr:from>
        <xdr:to>
          <xdr:col>18</xdr:col>
          <xdr:colOff>123825</xdr:colOff>
          <xdr:row>13</xdr:row>
          <xdr:rowOff>9525</xdr:rowOff>
        </xdr:to>
        <xdr:sp macro="" textlink="">
          <xdr:nvSpPr>
            <xdr:cNvPr id="7224" name="Check Box 56" hidden="1">
              <a:extLst>
                <a:ext uri="{63B3BB69-23CF-44E3-9099-C40C66FF867C}">
                  <a14:compatExt spid="_x0000_s7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12</xdr:row>
          <xdr:rowOff>190500</xdr:rowOff>
        </xdr:from>
        <xdr:to>
          <xdr:col>18</xdr:col>
          <xdr:colOff>123825</xdr:colOff>
          <xdr:row>14</xdr:row>
          <xdr:rowOff>9525</xdr:rowOff>
        </xdr:to>
        <xdr:sp macro="" textlink="">
          <xdr:nvSpPr>
            <xdr:cNvPr id="7225" name="Check Box 57" hidden="1">
              <a:extLst>
                <a:ext uri="{63B3BB69-23CF-44E3-9099-C40C66FF867C}">
                  <a14:compatExt spid="_x0000_s7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99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13</xdr:row>
          <xdr:rowOff>190500</xdr:rowOff>
        </xdr:from>
        <xdr:to>
          <xdr:col>18</xdr:col>
          <xdr:colOff>123825</xdr:colOff>
          <xdr:row>15</xdr:row>
          <xdr:rowOff>9525</xdr:rowOff>
        </xdr:to>
        <xdr:sp macro="" textlink="">
          <xdr:nvSpPr>
            <xdr:cNvPr id="7226" name="Check Box 58" hidden="1">
              <a:extLst>
                <a:ext uri="{63B3BB69-23CF-44E3-9099-C40C66FF867C}">
                  <a14:compatExt spid="_x0000_s7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14</xdr:row>
          <xdr:rowOff>190500</xdr:rowOff>
        </xdr:from>
        <xdr:to>
          <xdr:col>18</xdr:col>
          <xdr:colOff>123825</xdr:colOff>
          <xdr:row>15</xdr:row>
          <xdr:rowOff>190500</xdr:rowOff>
        </xdr:to>
        <xdr:sp macro="" textlink="">
          <xdr:nvSpPr>
            <xdr:cNvPr id="7227" name="Check Box 59" hidden="1">
              <a:extLst>
                <a:ext uri="{63B3BB69-23CF-44E3-9099-C40C66FF867C}">
                  <a14:compatExt spid="_x0000_s7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15</xdr:row>
          <xdr:rowOff>190500</xdr:rowOff>
        </xdr:from>
        <xdr:to>
          <xdr:col>18</xdr:col>
          <xdr:colOff>123825</xdr:colOff>
          <xdr:row>16</xdr:row>
          <xdr:rowOff>190500</xdr:rowOff>
        </xdr:to>
        <xdr:sp macro="" textlink="">
          <xdr:nvSpPr>
            <xdr:cNvPr id="7228" name="Check Box 60" hidden="1">
              <a:extLst>
                <a:ext uri="{63B3BB69-23CF-44E3-9099-C40C66FF867C}">
                  <a14:compatExt spid="_x0000_s7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16</xdr:row>
          <xdr:rowOff>190500</xdr:rowOff>
        </xdr:from>
        <xdr:to>
          <xdr:col>18</xdr:col>
          <xdr:colOff>123825</xdr:colOff>
          <xdr:row>18</xdr:row>
          <xdr:rowOff>9525</xdr:rowOff>
        </xdr:to>
        <xdr:sp macro="" textlink="">
          <xdr:nvSpPr>
            <xdr:cNvPr id="7229" name="Check Box 61" hidden="1">
              <a:extLst>
                <a:ext uri="{63B3BB69-23CF-44E3-9099-C40C66FF867C}">
                  <a14:compatExt spid="_x0000_s7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108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5</xdr:row>
          <xdr:rowOff>180975</xdr:rowOff>
        </xdr:from>
        <xdr:to>
          <xdr:col>1</xdr:col>
          <xdr:colOff>257175</xdr:colOff>
          <xdr:row>6</xdr:row>
          <xdr:rowOff>180975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180975</xdr:rowOff>
        </xdr:from>
        <xdr:to>
          <xdr:col>2</xdr:col>
          <xdr:colOff>257175</xdr:colOff>
          <xdr:row>6</xdr:row>
          <xdr:rowOff>180975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180975</xdr:rowOff>
        </xdr:from>
        <xdr:to>
          <xdr:col>3</xdr:col>
          <xdr:colOff>257175</xdr:colOff>
          <xdr:row>6</xdr:row>
          <xdr:rowOff>180975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</xdr:row>
          <xdr:rowOff>180975</xdr:rowOff>
        </xdr:from>
        <xdr:to>
          <xdr:col>1</xdr:col>
          <xdr:colOff>257175</xdr:colOff>
          <xdr:row>7</xdr:row>
          <xdr:rowOff>180975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</xdr:row>
          <xdr:rowOff>180975</xdr:rowOff>
        </xdr:from>
        <xdr:to>
          <xdr:col>2</xdr:col>
          <xdr:colOff>257175</xdr:colOff>
          <xdr:row>7</xdr:row>
          <xdr:rowOff>180975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180975</xdr:rowOff>
        </xdr:from>
        <xdr:to>
          <xdr:col>3</xdr:col>
          <xdr:colOff>257175</xdr:colOff>
          <xdr:row>7</xdr:row>
          <xdr:rowOff>180975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7</xdr:row>
          <xdr:rowOff>180975</xdr:rowOff>
        </xdr:from>
        <xdr:to>
          <xdr:col>1</xdr:col>
          <xdr:colOff>257175</xdr:colOff>
          <xdr:row>8</xdr:row>
          <xdr:rowOff>180975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</xdr:row>
          <xdr:rowOff>180975</xdr:rowOff>
        </xdr:from>
        <xdr:to>
          <xdr:col>2</xdr:col>
          <xdr:colOff>257175</xdr:colOff>
          <xdr:row>8</xdr:row>
          <xdr:rowOff>180975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180975</xdr:rowOff>
        </xdr:from>
        <xdr:to>
          <xdr:col>3</xdr:col>
          <xdr:colOff>257175</xdr:colOff>
          <xdr:row>8</xdr:row>
          <xdr:rowOff>180975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5</xdr:row>
          <xdr:rowOff>180975</xdr:rowOff>
        </xdr:from>
        <xdr:to>
          <xdr:col>5</xdr:col>
          <xdr:colOff>257175</xdr:colOff>
          <xdr:row>6</xdr:row>
          <xdr:rowOff>180975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5</xdr:row>
          <xdr:rowOff>180975</xdr:rowOff>
        </xdr:from>
        <xdr:to>
          <xdr:col>6</xdr:col>
          <xdr:colOff>257175</xdr:colOff>
          <xdr:row>6</xdr:row>
          <xdr:rowOff>180975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5</xdr:row>
          <xdr:rowOff>180975</xdr:rowOff>
        </xdr:from>
        <xdr:to>
          <xdr:col>7</xdr:col>
          <xdr:colOff>257175</xdr:colOff>
          <xdr:row>6</xdr:row>
          <xdr:rowOff>180975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6</xdr:row>
          <xdr:rowOff>180975</xdr:rowOff>
        </xdr:from>
        <xdr:to>
          <xdr:col>5</xdr:col>
          <xdr:colOff>257175</xdr:colOff>
          <xdr:row>7</xdr:row>
          <xdr:rowOff>180975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</xdr:row>
          <xdr:rowOff>180975</xdr:rowOff>
        </xdr:from>
        <xdr:to>
          <xdr:col>6</xdr:col>
          <xdr:colOff>257175</xdr:colOff>
          <xdr:row>7</xdr:row>
          <xdr:rowOff>180975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180975</xdr:rowOff>
        </xdr:from>
        <xdr:to>
          <xdr:col>7</xdr:col>
          <xdr:colOff>257175</xdr:colOff>
          <xdr:row>7</xdr:row>
          <xdr:rowOff>180975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7</xdr:row>
          <xdr:rowOff>180975</xdr:rowOff>
        </xdr:from>
        <xdr:to>
          <xdr:col>5</xdr:col>
          <xdr:colOff>257175</xdr:colOff>
          <xdr:row>8</xdr:row>
          <xdr:rowOff>180975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7</xdr:row>
          <xdr:rowOff>180975</xdr:rowOff>
        </xdr:from>
        <xdr:to>
          <xdr:col>6</xdr:col>
          <xdr:colOff>257175</xdr:colOff>
          <xdr:row>8</xdr:row>
          <xdr:rowOff>180975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</xdr:row>
          <xdr:rowOff>180975</xdr:rowOff>
        </xdr:from>
        <xdr:to>
          <xdr:col>7</xdr:col>
          <xdr:colOff>257175</xdr:colOff>
          <xdr:row>8</xdr:row>
          <xdr:rowOff>180975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</xdr:row>
          <xdr:rowOff>180975</xdr:rowOff>
        </xdr:from>
        <xdr:to>
          <xdr:col>10</xdr:col>
          <xdr:colOff>0</xdr:colOff>
          <xdr:row>5</xdr:row>
          <xdr:rowOff>180975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5</xdr:row>
          <xdr:rowOff>180975</xdr:rowOff>
        </xdr:from>
        <xdr:to>
          <xdr:col>10</xdr:col>
          <xdr:colOff>0</xdr:colOff>
          <xdr:row>6</xdr:row>
          <xdr:rowOff>180975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6</xdr:row>
          <xdr:rowOff>180975</xdr:rowOff>
        </xdr:from>
        <xdr:to>
          <xdr:col>10</xdr:col>
          <xdr:colOff>0</xdr:colOff>
          <xdr:row>7</xdr:row>
          <xdr:rowOff>180975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7</xdr:row>
          <xdr:rowOff>180975</xdr:rowOff>
        </xdr:from>
        <xdr:to>
          <xdr:col>10</xdr:col>
          <xdr:colOff>0</xdr:colOff>
          <xdr:row>8</xdr:row>
          <xdr:rowOff>180975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8</xdr:row>
          <xdr:rowOff>180975</xdr:rowOff>
        </xdr:from>
        <xdr:to>
          <xdr:col>10</xdr:col>
          <xdr:colOff>0</xdr:colOff>
          <xdr:row>9</xdr:row>
          <xdr:rowOff>180975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9</xdr:row>
          <xdr:rowOff>180975</xdr:rowOff>
        </xdr:from>
        <xdr:to>
          <xdr:col>10</xdr:col>
          <xdr:colOff>0</xdr:colOff>
          <xdr:row>10</xdr:row>
          <xdr:rowOff>190500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10</xdr:row>
          <xdr:rowOff>180975</xdr:rowOff>
        </xdr:from>
        <xdr:to>
          <xdr:col>10</xdr:col>
          <xdr:colOff>0</xdr:colOff>
          <xdr:row>12</xdr:row>
          <xdr:rowOff>9525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11</xdr:row>
          <xdr:rowOff>180975</xdr:rowOff>
        </xdr:from>
        <xdr:to>
          <xdr:col>10</xdr:col>
          <xdr:colOff>0</xdr:colOff>
          <xdr:row>13</xdr:row>
          <xdr:rowOff>9525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180975</xdr:rowOff>
        </xdr:from>
        <xdr:to>
          <xdr:col>10</xdr:col>
          <xdr:colOff>0</xdr:colOff>
          <xdr:row>14</xdr:row>
          <xdr:rowOff>9525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13</xdr:row>
          <xdr:rowOff>180975</xdr:rowOff>
        </xdr:from>
        <xdr:to>
          <xdr:col>10</xdr:col>
          <xdr:colOff>0</xdr:colOff>
          <xdr:row>15</xdr:row>
          <xdr:rowOff>9525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14</xdr:row>
          <xdr:rowOff>180975</xdr:rowOff>
        </xdr:from>
        <xdr:to>
          <xdr:col>10</xdr:col>
          <xdr:colOff>0</xdr:colOff>
          <xdr:row>16</xdr:row>
          <xdr:rowOff>9525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180975</xdr:rowOff>
        </xdr:from>
        <xdr:to>
          <xdr:col>10</xdr:col>
          <xdr:colOff>0</xdr:colOff>
          <xdr:row>16</xdr:row>
          <xdr:rowOff>190500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16</xdr:row>
          <xdr:rowOff>180975</xdr:rowOff>
        </xdr:from>
        <xdr:to>
          <xdr:col>10</xdr:col>
          <xdr:colOff>0</xdr:colOff>
          <xdr:row>17</xdr:row>
          <xdr:rowOff>180975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17</xdr:row>
          <xdr:rowOff>180975</xdr:rowOff>
        </xdr:from>
        <xdr:to>
          <xdr:col>10</xdr:col>
          <xdr:colOff>0</xdr:colOff>
          <xdr:row>18</xdr:row>
          <xdr:rowOff>180975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18</xdr:row>
          <xdr:rowOff>180975</xdr:rowOff>
        </xdr:from>
        <xdr:to>
          <xdr:col>10</xdr:col>
          <xdr:colOff>0</xdr:colOff>
          <xdr:row>19</xdr:row>
          <xdr:rowOff>180975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</xdr:col>
      <xdr:colOff>97454</xdr:colOff>
      <xdr:row>1</xdr:row>
      <xdr:rowOff>11431</xdr:rowOff>
    </xdr:from>
    <xdr:to>
      <xdr:col>2</xdr:col>
      <xdr:colOff>210989</xdr:colOff>
      <xdr:row>2</xdr:row>
      <xdr:rowOff>263770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54" y="87631"/>
          <a:ext cx="412473" cy="5512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4</xdr:row>
          <xdr:rowOff>190500</xdr:rowOff>
        </xdr:from>
        <xdr:to>
          <xdr:col>16</xdr:col>
          <xdr:colOff>152400</xdr:colOff>
          <xdr:row>5</xdr:row>
          <xdr:rowOff>180975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5</xdr:row>
          <xdr:rowOff>190500</xdr:rowOff>
        </xdr:from>
        <xdr:to>
          <xdr:col>16</xdr:col>
          <xdr:colOff>142875</xdr:colOff>
          <xdr:row>6</xdr:row>
          <xdr:rowOff>190500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6</xdr:row>
          <xdr:rowOff>190500</xdr:rowOff>
        </xdr:from>
        <xdr:to>
          <xdr:col>16</xdr:col>
          <xdr:colOff>142875</xdr:colOff>
          <xdr:row>7</xdr:row>
          <xdr:rowOff>190500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7</xdr:row>
          <xdr:rowOff>190500</xdr:rowOff>
        </xdr:from>
        <xdr:to>
          <xdr:col>16</xdr:col>
          <xdr:colOff>142875</xdr:colOff>
          <xdr:row>8</xdr:row>
          <xdr:rowOff>190500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8</xdr:row>
          <xdr:rowOff>190500</xdr:rowOff>
        </xdr:from>
        <xdr:to>
          <xdr:col>16</xdr:col>
          <xdr:colOff>142875</xdr:colOff>
          <xdr:row>9</xdr:row>
          <xdr:rowOff>190500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9</xdr:row>
          <xdr:rowOff>190500</xdr:rowOff>
        </xdr:from>
        <xdr:to>
          <xdr:col>16</xdr:col>
          <xdr:colOff>142875</xdr:colOff>
          <xdr:row>11</xdr:row>
          <xdr:rowOff>9525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10</xdr:row>
          <xdr:rowOff>190500</xdr:rowOff>
        </xdr:from>
        <xdr:to>
          <xdr:col>16</xdr:col>
          <xdr:colOff>152400</xdr:colOff>
          <xdr:row>12</xdr:row>
          <xdr:rowOff>9525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11</xdr:row>
          <xdr:rowOff>190500</xdr:rowOff>
        </xdr:from>
        <xdr:to>
          <xdr:col>16</xdr:col>
          <xdr:colOff>152400</xdr:colOff>
          <xdr:row>13</xdr:row>
          <xdr:rowOff>9525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12</xdr:row>
          <xdr:rowOff>190500</xdr:rowOff>
        </xdr:from>
        <xdr:to>
          <xdr:col>16</xdr:col>
          <xdr:colOff>142875</xdr:colOff>
          <xdr:row>14</xdr:row>
          <xdr:rowOff>9525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13</xdr:row>
          <xdr:rowOff>190500</xdr:rowOff>
        </xdr:from>
        <xdr:to>
          <xdr:col>16</xdr:col>
          <xdr:colOff>142875</xdr:colOff>
          <xdr:row>15</xdr:row>
          <xdr:rowOff>9525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14</xdr:row>
          <xdr:rowOff>190500</xdr:rowOff>
        </xdr:from>
        <xdr:to>
          <xdr:col>16</xdr:col>
          <xdr:colOff>152400</xdr:colOff>
          <xdr:row>16</xdr:row>
          <xdr:rowOff>9525</xdr:rowOff>
        </xdr:to>
        <xdr:sp macro="" textlink="">
          <xdr:nvSpPr>
            <xdr:cNvPr id="8236" name="Check Box 44" hidden="1">
              <a:extLst>
                <a:ext uri="{63B3BB69-23CF-44E3-9099-C40C66FF867C}">
                  <a14:compatExt spid="_x0000_s8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15</xdr:row>
          <xdr:rowOff>190500</xdr:rowOff>
        </xdr:from>
        <xdr:to>
          <xdr:col>16</xdr:col>
          <xdr:colOff>152400</xdr:colOff>
          <xdr:row>16</xdr:row>
          <xdr:rowOff>190500</xdr:rowOff>
        </xdr:to>
        <xdr:sp macro="" textlink="">
          <xdr:nvSpPr>
            <xdr:cNvPr id="8237" name="Check Box 45" hidden="1">
              <a:extLst>
                <a:ext uri="{63B3BB69-23CF-44E3-9099-C40C66FF867C}">
                  <a14:compatExt spid="_x0000_s8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16</xdr:row>
          <xdr:rowOff>190500</xdr:rowOff>
        </xdr:from>
        <xdr:to>
          <xdr:col>16</xdr:col>
          <xdr:colOff>142875</xdr:colOff>
          <xdr:row>17</xdr:row>
          <xdr:rowOff>180975</xdr:rowOff>
        </xdr:to>
        <xdr:sp macro="" textlink="">
          <xdr:nvSpPr>
            <xdr:cNvPr id="8238" name="Check Box 46" hidden="1">
              <a:extLst>
                <a:ext uri="{63B3BB69-23CF-44E3-9099-C40C66FF867C}">
                  <a14:compatExt spid="_x0000_s8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17</xdr:row>
          <xdr:rowOff>190500</xdr:rowOff>
        </xdr:from>
        <xdr:to>
          <xdr:col>16</xdr:col>
          <xdr:colOff>142875</xdr:colOff>
          <xdr:row>18</xdr:row>
          <xdr:rowOff>190500</xdr:rowOff>
        </xdr:to>
        <xdr:sp macro="" textlink="">
          <xdr:nvSpPr>
            <xdr:cNvPr id="8239" name="Check Box 47" hidden="1">
              <a:extLst>
                <a:ext uri="{63B3BB69-23CF-44E3-9099-C40C66FF867C}">
                  <a14:compatExt spid="_x0000_s8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4</xdr:row>
          <xdr:rowOff>190500</xdr:rowOff>
        </xdr:from>
        <xdr:to>
          <xdr:col>18</xdr:col>
          <xdr:colOff>123825</xdr:colOff>
          <xdr:row>5</xdr:row>
          <xdr:rowOff>190500</xdr:rowOff>
        </xdr:to>
        <xdr:sp macro="" textlink="">
          <xdr:nvSpPr>
            <xdr:cNvPr id="8241" name="Check Box 49" hidden="1">
              <a:extLst>
                <a:ext uri="{63B3BB69-23CF-44E3-9099-C40C66FF867C}">
                  <a14:compatExt spid="_x0000_s8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5</xdr:row>
          <xdr:rowOff>190500</xdr:rowOff>
        </xdr:from>
        <xdr:to>
          <xdr:col>18</xdr:col>
          <xdr:colOff>123825</xdr:colOff>
          <xdr:row>6</xdr:row>
          <xdr:rowOff>190500</xdr:rowOff>
        </xdr:to>
        <xdr:sp macro="" textlink="">
          <xdr:nvSpPr>
            <xdr:cNvPr id="8242" name="Check Box 50" hidden="1">
              <a:extLst>
                <a:ext uri="{63B3BB69-23CF-44E3-9099-C40C66FF867C}">
                  <a14:compatExt spid="_x0000_s8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6</xdr:row>
          <xdr:rowOff>190500</xdr:rowOff>
        </xdr:from>
        <xdr:to>
          <xdr:col>18</xdr:col>
          <xdr:colOff>123825</xdr:colOff>
          <xdr:row>7</xdr:row>
          <xdr:rowOff>190500</xdr:rowOff>
        </xdr:to>
        <xdr:sp macro="" textlink="">
          <xdr:nvSpPr>
            <xdr:cNvPr id="8243" name="Check Box 51" hidden="1">
              <a:extLst>
                <a:ext uri="{63B3BB69-23CF-44E3-9099-C40C66FF867C}">
                  <a14:compatExt spid="_x0000_s8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7</xdr:row>
          <xdr:rowOff>190500</xdr:rowOff>
        </xdr:from>
        <xdr:to>
          <xdr:col>18</xdr:col>
          <xdr:colOff>123825</xdr:colOff>
          <xdr:row>8</xdr:row>
          <xdr:rowOff>190500</xdr:rowOff>
        </xdr:to>
        <xdr:sp macro="" textlink="">
          <xdr:nvSpPr>
            <xdr:cNvPr id="8244" name="Check Box 52" hidden="1">
              <a:extLst>
                <a:ext uri="{63B3BB69-23CF-44E3-9099-C40C66FF867C}">
                  <a14:compatExt spid="_x0000_s8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8</xdr:row>
          <xdr:rowOff>190500</xdr:rowOff>
        </xdr:from>
        <xdr:to>
          <xdr:col>18</xdr:col>
          <xdr:colOff>123825</xdr:colOff>
          <xdr:row>9</xdr:row>
          <xdr:rowOff>190500</xdr:rowOff>
        </xdr:to>
        <xdr:sp macro="" textlink="">
          <xdr:nvSpPr>
            <xdr:cNvPr id="8245" name="Check Box 53" hidden="1">
              <a:extLst>
                <a:ext uri="{63B3BB69-23CF-44E3-9099-C40C66FF867C}">
                  <a14:compatExt spid="_x0000_s8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9</xdr:row>
          <xdr:rowOff>190500</xdr:rowOff>
        </xdr:from>
        <xdr:to>
          <xdr:col>18</xdr:col>
          <xdr:colOff>123825</xdr:colOff>
          <xdr:row>11</xdr:row>
          <xdr:rowOff>9525</xdr:rowOff>
        </xdr:to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11</xdr:row>
          <xdr:rowOff>190500</xdr:rowOff>
        </xdr:from>
        <xdr:to>
          <xdr:col>18</xdr:col>
          <xdr:colOff>123825</xdr:colOff>
          <xdr:row>13</xdr:row>
          <xdr:rowOff>9525</xdr:rowOff>
        </xdr:to>
        <xdr:sp macro="" textlink="">
          <xdr:nvSpPr>
            <xdr:cNvPr id="8248" name="Check Box 56" hidden="1">
              <a:extLst>
                <a:ext uri="{63B3BB69-23CF-44E3-9099-C40C66FF867C}">
                  <a14:compatExt spid="_x0000_s8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12</xdr:row>
          <xdr:rowOff>190500</xdr:rowOff>
        </xdr:from>
        <xdr:to>
          <xdr:col>18</xdr:col>
          <xdr:colOff>123825</xdr:colOff>
          <xdr:row>13</xdr:row>
          <xdr:rowOff>190500</xdr:rowOff>
        </xdr:to>
        <xdr:sp macro="" textlink="">
          <xdr:nvSpPr>
            <xdr:cNvPr id="8249" name="Check Box 57" hidden="1">
              <a:extLst>
                <a:ext uri="{63B3BB69-23CF-44E3-9099-C40C66FF867C}">
                  <a14:compatExt spid="_x0000_s8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13</xdr:row>
          <xdr:rowOff>190500</xdr:rowOff>
        </xdr:from>
        <xdr:to>
          <xdr:col>18</xdr:col>
          <xdr:colOff>123825</xdr:colOff>
          <xdr:row>15</xdr:row>
          <xdr:rowOff>9525</xdr:rowOff>
        </xdr:to>
        <xdr:sp macro="" textlink="">
          <xdr:nvSpPr>
            <xdr:cNvPr id="8250" name="Check Box 58" hidden="1">
              <a:extLst>
                <a:ext uri="{63B3BB69-23CF-44E3-9099-C40C66FF867C}">
                  <a14:compatExt spid="_x0000_s8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15</xdr:row>
          <xdr:rowOff>190500</xdr:rowOff>
        </xdr:from>
        <xdr:to>
          <xdr:col>18</xdr:col>
          <xdr:colOff>123825</xdr:colOff>
          <xdr:row>16</xdr:row>
          <xdr:rowOff>190500</xdr:rowOff>
        </xdr:to>
        <xdr:sp macro="" textlink="">
          <xdr:nvSpPr>
            <xdr:cNvPr id="8252" name="Check Box 60" hidden="1">
              <a:extLst>
                <a:ext uri="{63B3BB69-23CF-44E3-9099-C40C66FF867C}">
                  <a14:compatExt spid="_x0000_s8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16</xdr:row>
          <xdr:rowOff>190500</xdr:rowOff>
        </xdr:from>
        <xdr:to>
          <xdr:col>18</xdr:col>
          <xdr:colOff>123825</xdr:colOff>
          <xdr:row>17</xdr:row>
          <xdr:rowOff>190500</xdr:rowOff>
        </xdr:to>
        <xdr:sp macro="" textlink="">
          <xdr:nvSpPr>
            <xdr:cNvPr id="8253" name="Check Box 61" hidden="1">
              <a:extLst>
                <a:ext uri="{63B3BB69-23CF-44E3-9099-C40C66FF867C}">
                  <a14:compatExt spid="_x0000_s8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17</xdr:row>
          <xdr:rowOff>190500</xdr:rowOff>
        </xdr:from>
        <xdr:to>
          <xdr:col>18</xdr:col>
          <xdr:colOff>123825</xdr:colOff>
          <xdr:row>18</xdr:row>
          <xdr:rowOff>190500</xdr:rowOff>
        </xdr:to>
        <xdr:sp macro="" textlink="">
          <xdr:nvSpPr>
            <xdr:cNvPr id="8254" name="Check Box 62" hidden="1">
              <a:extLst>
                <a:ext uri="{63B3BB69-23CF-44E3-9099-C40C66FF867C}">
                  <a14:compatExt spid="_x0000_s8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10</xdr:row>
          <xdr:rowOff>190500</xdr:rowOff>
        </xdr:from>
        <xdr:to>
          <xdr:col>18</xdr:col>
          <xdr:colOff>123825</xdr:colOff>
          <xdr:row>12</xdr:row>
          <xdr:rowOff>9525</xdr:rowOff>
        </xdr:to>
        <xdr:sp macro="" textlink="">
          <xdr:nvSpPr>
            <xdr:cNvPr id="8261" name="Check Box 69" hidden="1">
              <a:extLst>
                <a:ext uri="{63B3BB69-23CF-44E3-9099-C40C66FF867C}">
                  <a14:compatExt spid="_x0000_s8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14</xdr:row>
          <xdr:rowOff>190500</xdr:rowOff>
        </xdr:from>
        <xdr:to>
          <xdr:col>18</xdr:col>
          <xdr:colOff>123825</xdr:colOff>
          <xdr:row>15</xdr:row>
          <xdr:rowOff>190500</xdr:rowOff>
        </xdr:to>
        <xdr:sp macro="" textlink="">
          <xdr:nvSpPr>
            <xdr:cNvPr id="8263" name="Check Box 71" hidden="1">
              <a:extLst>
                <a:ext uri="{63B3BB69-23CF-44E3-9099-C40C66FF867C}">
                  <a14:compatExt spid="_x0000_s8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32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5</xdr:row>
          <xdr:rowOff>180975</xdr:rowOff>
        </xdr:from>
        <xdr:to>
          <xdr:col>1</xdr:col>
          <xdr:colOff>257175</xdr:colOff>
          <xdr:row>6</xdr:row>
          <xdr:rowOff>180975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180975</xdr:rowOff>
        </xdr:from>
        <xdr:to>
          <xdr:col>2</xdr:col>
          <xdr:colOff>257175</xdr:colOff>
          <xdr:row>6</xdr:row>
          <xdr:rowOff>180975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180975</xdr:rowOff>
        </xdr:from>
        <xdr:to>
          <xdr:col>3</xdr:col>
          <xdr:colOff>257175</xdr:colOff>
          <xdr:row>6</xdr:row>
          <xdr:rowOff>180975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</xdr:row>
          <xdr:rowOff>180975</xdr:rowOff>
        </xdr:from>
        <xdr:to>
          <xdr:col>1</xdr:col>
          <xdr:colOff>257175</xdr:colOff>
          <xdr:row>7</xdr:row>
          <xdr:rowOff>180975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</xdr:row>
          <xdr:rowOff>180975</xdr:rowOff>
        </xdr:from>
        <xdr:to>
          <xdr:col>2</xdr:col>
          <xdr:colOff>257175</xdr:colOff>
          <xdr:row>7</xdr:row>
          <xdr:rowOff>180975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180975</xdr:rowOff>
        </xdr:from>
        <xdr:to>
          <xdr:col>3</xdr:col>
          <xdr:colOff>257175</xdr:colOff>
          <xdr:row>7</xdr:row>
          <xdr:rowOff>180975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7</xdr:row>
          <xdr:rowOff>180975</xdr:rowOff>
        </xdr:from>
        <xdr:to>
          <xdr:col>1</xdr:col>
          <xdr:colOff>257175</xdr:colOff>
          <xdr:row>8</xdr:row>
          <xdr:rowOff>180975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</xdr:row>
          <xdr:rowOff>180975</xdr:rowOff>
        </xdr:from>
        <xdr:to>
          <xdr:col>2</xdr:col>
          <xdr:colOff>257175</xdr:colOff>
          <xdr:row>8</xdr:row>
          <xdr:rowOff>180975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180975</xdr:rowOff>
        </xdr:from>
        <xdr:to>
          <xdr:col>3</xdr:col>
          <xdr:colOff>257175</xdr:colOff>
          <xdr:row>8</xdr:row>
          <xdr:rowOff>180975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5</xdr:row>
          <xdr:rowOff>180975</xdr:rowOff>
        </xdr:from>
        <xdr:to>
          <xdr:col>5</xdr:col>
          <xdr:colOff>257175</xdr:colOff>
          <xdr:row>6</xdr:row>
          <xdr:rowOff>180975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5</xdr:row>
          <xdr:rowOff>180975</xdr:rowOff>
        </xdr:from>
        <xdr:to>
          <xdr:col>6</xdr:col>
          <xdr:colOff>257175</xdr:colOff>
          <xdr:row>6</xdr:row>
          <xdr:rowOff>180975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5</xdr:row>
          <xdr:rowOff>180975</xdr:rowOff>
        </xdr:from>
        <xdr:to>
          <xdr:col>7</xdr:col>
          <xdr:colOff>257175</xdr:colOff>
          <xdr:row>6</xdr:row>
          <xdr:rowOff>180975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6</xdr:row>
          <xdr:rowOff>180975</xdr:rowOff>
        </xdr:from>
        <xdr:to>
          <xdr:col>5</xdr:col>
          <xdr:colOff>257175</xdr:colOff>
          <xdr:row>7</xdr:row>
          <xdr:rowOff>180975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</xdr:row>
          <xdr:rowOff>180975</xdr:rowOff>
        </xdr:from>
        <xdr:to>
          <xdr:col>6</xdr:col>
          <xdr:colOff>257175</xdr:colOff>
          <xdr:row>7</xdr:row>
          <xdr:rowOff>180975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180975</xdr:rowOff>
        </xdr:from>
        <xdr:to>
          <xdr:col>7</xdr:col>
          <xdr:colOff>257175</xdr:colOff>
          <xdr:row>7</xdr:row>
          <xdr:rowOff>180975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7</xdr:row>
          <xdr:rowOff>180975</xdr:rowOff>
        </xdr:from>
        <xdr:to>
          <xdr:col>5</xdr:col>
          <xdr:colOff>257175</xdr:colOff>
          <xdr:row>8</xdr:row>
          <xdr:rowOff>180975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7</xdr:row>
          <xdr:rowOff>180975</xdr:rowOff>
        </xdr:from>
        <xdr:to>
          <xdr:col>6</xdr:col>
          <xdr:colOff>257175</xdr:colOff>
          <xdr:row>8</xdr:row>
          <xdr:rowOff>180975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</xdr:row>
          <xdr:rowOff>180975</xdr:rowOff>
        </xdr:from>
        <xdr:to>
          <xdr:col>7</xdr:col>
          <xdr:colOff>257175</xdr:colOff>
          <xdr:row>8</xdr:row>
          <xdr:rowOff>180975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</xdr:row>
          <xdr:rowOff>180975</xdr:rowOff>
        </xdr:from>
        <xdr:to>
          <xdr:col>10</xdr:col>
          <xdr:colOff>0</xdr:colOff>
          <xdr:row>5</xdr:row>
          <xdr:rowOff>180975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5</xdr:row>
          <xdr:rowOff>180975</xdr:rowOff>
        </xdr:from>
        <xdr:to>
          <xdr:col>10</xdr:col>
          <xdr:colOff>0</xdr:colOff>
          <xdr:row>6</xdr:row>
          <xdr:rowOff>180975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6</xdr:row>
          <xdr:rowOff>180975</xdr:rowOff>
        </xdr:from>
        <xdr:to>
          <xdr:col>10</xdr:col>
          <xdr:colOff>0</xdr:colOff>
          <xdr:row>7</xdr:row>
          <xdr:rowOff>180975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7</xdr:row>
          <xdr:rowOff>180975</xdr:rowOff>
        </xdr:from>
        <xdr:to>
          <xdr:col>10</xdr:col>
          <xdr:colOff>0</xdr:colOff>
          <xdr:row>8</xdr:row>
          <xdr:rowOff>180975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8</xdr:row>
          <xdr:rowOff>180975</xdr:rowOff>
        </xdr:from>
        <xdr:to>
          <xdr:col>10</xdr:col>
          <xdr:colOff>0</xdr:colOff>
          <xdr:row>9</xdr:row>
          <xdr:rowOff>180975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9</xdr:row>
          <xdr:rowOff>180975</xdr:rowOff>
        </xdr:from>
        <xdr:to>
          <xdr:col>10</xdr:col>
          <xdr:colOff>0</xdr:colOff>
          <xdr:row>10</xdr:row>
          <xdr:rowOff>190500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10</xdr:row>
          <xdr:rowOff>180975</xdr:rowOff>
        </xdr:from>
        <xdr:to>
          <xdr:col>10</xdr:col>
          <xdr:colOff>0</xdr:colOff>
          <xdr:row>12</xdr:row>
          <xdr:rowOff>9525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11</xdr:row>
          <xdr:rowOff>180975</xdr:rowOff>
        </xdr:from>
        <xdr:to>
          <xdr:col>10</xdr:col>
          <xdr:colOff>0</xdr:colOff>
          <xdr:row>13</xdr:row>
          <xdr:rowOff>9525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180975</xdr:rowOff>
        </xdr:from>
        <xdr:to>
          <xdr:col>10</xdr:col>
          <xdr:colOff>0</xdr:colOff>
          <xdr:row>14</xdr:row>
          <xdr:rowOff>9525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13</xdr:row>
          <xdr:rowOff>180975</xdr:rowOff>
        </xdr:from>
        <xdr:to>
          <xdr:col>10</xdr:col>
          <xdr:colOff>0</xdr:colOff>
          <xdr:row>15</xdr:row>
          <xdr:rowOff>9525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14</xdr:row>
          <xdr:rowOff>180975</xdr:rowOff>
        </xdr:from>
        <xdr:to>
          <xdr:col>10</xdr:col>
          <xdr:colOff>0</xdr:colOff>
          <xdr:row>15</xdr:row>
          <xdr:rowOff>190500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180975</xdr:rowOff>
        </xdr:from>
        <xdr:to>
          <xdr:col>10</xdr:col>
          <xdr:colOff>0</xdr:colOff>
          <xdr:row>16</xdr:row>
          <xdr:rowOff>180975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16</xdr:row>
          <xdr:rowOff>180975</xdr:rowOff>
        </xdr:from>
        <xdr:to>
          <xdr:col>10</xdr:col>
          <xdr:colOff>0</xdr:colOff>
          <xdr:row>17</xdr:row>
          <xdr:rowOff>180975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17</xdr:row>
          <xdr:rowOff>180975</xdr:rowOff>
        </xdr:from>
        <xdr:to>
          <xdr:col>10</xdr:col>
          <xdr:colOff>0</xdr:colOff>
          <xdr:row>18</xdr:row>
          <xdr:rowOff>180975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18</xdr:row>
          <xdr:rowOff>180975</xdr:rowOff>
        </xdr:from>
        <xdr:to>
          <xdr:col>10</xdr:col>
          <xdr:colOff>0</xdr:colOff>
          <xdr:row>19</xdr:row>
          <xdr:rowOff>180975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</xdr:col>
      <xdr:colOff>66236</xdr:colOff>
      <xdr:row>1</xdr:row>
      <xdr:rowOff>9820</xdr:rowOff>
    </xdr:from>
    <xdr:to>
      <xdr:col>2</xdr:col>
      <xdr:colOff>252048</xdr:colOff>
      <xdr:row>2</xdr:row>
      <xdr:rowOff>256754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36" y="86020"/>
          <a:ext cx="484750" cy="54587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4</xdr:row>
          <xdr:rowOff>190500</xdr:rowOff>
        </xdr:from>
        <xdr:to>
          <xdr:col>16</xdr:col>
          <xdr:colOff>152400</xdr:colOff>
          <xdr:row>5</xdr:row>
          <xdr:rowOff>180975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224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5</xdr:row>
          <xdr:rowOff>190500</xdr:rowOff>
        </xdr:from>
        <xdr:to>
          <xdr:col>16</xdr:col>
          <xdr:colOff>142875</xdr:colOff>
          <xdr:row>6</xdr:row>
          <xdr:rowOff>190500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226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6</xdr:row>
          <xdr:rowOff>190500</xdr:rowOff>
        </xdr:from>
        <xdr:to>
          <xdr:col>16</xdr:col>
          <xdr:colOff>142875</xdr:colOff>
          <xdr:row>7</xdr:row>
          <xdr:rowOff>190500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228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7</xdr:row>
          <xdr:rowOff>190500</xdr:rowOff>
        </xdr:from>
        <xdr:to>
          <xdr:col>16</xdr:col>
          <xdr:colOff>142875</xdr:colOff>
          <xdr:row>8</xdr:row>
          <xdr:rowOff>190500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8</xdr:row>
          <xdr:rowOff>190500</xdr:rowOff>
        </xdr:from>
        <xdr:to>
          <xdr:col>16</xdr:col>
          <xdr:colOff>142875</xdr:colOff>
          <xdr:row>9</xdr:row>
          <xdr:rowOff>190500</xdr:rowOff>
        </xdr:to>
        <xdr:sp macro="" textlink="">
          <xdr:nvSpPr>
            <xdr:cNvPr id="9254" name="Check Box 38" hidden="1">
              <a:extLst>
                <a:ext uri="{63B3BB69-23CF-44E3-9099-C40C66FF867C}">
                  <a14:compatExt spid="_x0000_s9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232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9</xdr:row>
          <xdr:rowOff>190500</xdr:rowOff>
        </xdr:from>
        <xdr:to>
          <xdr:col>16</xdr:col>
          <xdr:colOff>142875</xdr:colOff>
          <xdr:row>11</xdr:row>
          <xdr:rowOff>9525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234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10</xdr:row>
          <xdr:rowOff>190500</xdr:rowOff>
        </xdr:from>
        <xdr:to>
          <xdr:col>16</xdr:col>
          <xdr:colOff>142875</xdr:colOff>
          <xdr:row>12</xdr:row>
          <xdr:rowOff>9525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236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11</xdr:row>
          <xdr:rowOff>190500</xdr:rowOff>
        </xdr:from>
        <xdr:to>
          <xdr:col>16</xdr:col>
          <xdr:colOff>142875</xdr:colOff>
          <xdr:row>13</xdr:row>
          <xdr:rowOff>9525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238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12</xdr:row>
          <xdr:rowOff>190500</xdr:rowOff>
        </xdr:from>
        <xdr:to>
          <xdr:col>16</xdr:col>
          <xdr:colOff>142875</xdr:colOff>
          <xdr:row>14</xdr:row>
          <xdr:rowOff>9525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240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13</xdr:row>
          <xdr:rowOff>190500</xdr:rowOff>
        </xdr:from>
        <xdr:to>
          <xdr:col>16</xdr:col>
          <xdr:colOff>142875</xdr:colOff>
          <xdr:row>15</xdr:row>
          <xdr:rowOff>9525</xdr:rowOff>
        </xdr:to>
        <xdr:sp macro="" textlink="">
          <xdr:nvSpPr>
            <xdr:cNvPr id="9259" name="Check Box 43" hidden="1">
              <a:extLst>
                <a:ext uri="{63B3BB69-23CF-44E3-9099-C40C66FF867C}">
                  <a14:compatExt spid="_x0000_s9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242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14</xdr:row>
          <xdr:rowOff>190500</xdr:rowOff>
        </xdr:from>
        <xdr:to>
          <xdr:col>16</xdr:col>
          <xdr:colOff>142875</xdr:colOff>
          <xdr:row>15</xdr:row>
          <xdr:rowOff>190500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245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15</xdr:row>
          <xdr:rowOff>190500</xdr:rowOff>
        </xdr:from>
        <xdr:to>
          <xdr:col>16</xdr:col>
          <xdr:colOff>142875</xdr:colOff>
          <xdr:row>16</xdr:row>
          <xdr:rowOff>190500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247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16</xdr:row>
          <xdr:rowOff>190500</xdr:rowOff>
        </xdr:from>
        <xdr:to>
          <xdr:col>16</xdr:col>
          <xdr:colOff>142875</xdr:colOff>
          <xdr:row>17</xdr:row>
          <xdr:rowOff>190500</xdr:rowOff>
        </xdr:to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249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17</xdr:row>
          <xdr:rowOff>190500</xdr:rowOff>
        </xdr:from>
        <xdr:to>
          <xdr:col>16</xdr:col>
          <xdr:colOff>142875</xdr:colOff>
          <xdr:row>18</xdr:row>
          <xdr:rowOff>190500</xdr:rowOff>
        </xdr:to>
        <xdr:sp macro="" textlink="">
          <xdr:nvSpPr>
            <xdr:cNvPr id="9263" name="Check Box 47" hidden="1">
              <a:extLst>
                <a:ext uri="{63B3BB69-23CF-44E3-9099-C40C66FF867C}">
                  <a14:compatExt spid="_x0000_s9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251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4</xdr:row>
          <xdr:rowOff>190500</xdr:rowOff>
        </xdr:from>
        <xdr:to>
          <xdr:col>18</xdr:col>
          <xdr:colOff>123825</xdr:colOff>
          <xdr:row>5</xdr:row>
          <xdr:rowOff>190500</xdr:rowOff>
        </xdr:to>
        <xdr:sp macro="" textlink="">
          <xdr:nvSpPr>
            <xdr:cNvPr id="9265" name="Check Box 49" hidden="1">
              <a:extLst>
                <a:ext uri="{63B3BB69-23CF-44E3-9099-C40C66FF867C}">
                  <a14:compatExt spid="_x0000_s9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225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5</xdr:row>
          <xdr:rowOff>190500</xdr:rowOff>
        </xdr:from>
        <xdr:to>
          <xdr:col>18</xdr:col>
          <xdr:colOff>123825</xdr:colOff>
          <xdr:row>6</xdr:row>
          <xdr:rowOff>190500</xdr:rowOff>
        </xdr:to>
        <xdr:sp macro="" textlink="">
          <xdr:nvSpPr>
            <xdr:cNvPr id="9266" name="Check Box 50" hidden="1">
              <a:extLst>
                <a:ext uri="{63B3BB69-23CF-44E3-9099-C40C66FF867C}">
                  <a14:compatExt spid="_x0000_s9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227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6</xdr:row>
          <xdr:rowOff>190500</xdr:rowOff>
        </xdr:from>
        <xdr:to>
          <xdr:col>18</xdr:col>
          <xdr:colOff>123825</xdr:colOff>
          <xdr:row>7</xdr:row>
          <xdr:rowOff>190500</xdr:rowOff>
        </xdr:to>
        <xdr:sp macro="" textlink="">
          <xdr:nvSpPr>
            <xdr:cNvPr id="9267" name="Check Box 51" hidden="1">
              <a:extLst>
                <a:ext uri="{63B3BB69-23CF-44E3-9099-C40C66FF867C}">
                  <a14:compatExt spid="_x0000_s9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229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7</xdr:row>
          <xdr:rowOff>190500</xdr:rowOff>
        </xdr:from>
        <xdr:to>
          <xdr:col>18</xdr:col>
          <xdr:colOff>123825</xdr:colOff>
          <xdr:row>8</xdr:row>
          <xdr:rowOff>190500</xdr:rowOff>
        </xdr:to>
        <xdr:sp macro="" textlink="">
          <xdr:nvSpPr>
            <xdr:cNvPr id="9268" name="Check Box 52" hidden="1">
              <a:extLst>
                <a:ext uri="{63B3BB69-23CF-44E3-9099-C40C66FF867C}">
                  <a14:compatExt spid="_x0000_s9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231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8</xdr:row>
          <xdr:rowOff>190500</xdr:rowOff>
        </xdr:from>
        <xdr:to>
          <xdr:col>18</xdr:col>
          <xdr:colOff>123825</xdr:colOff>
          <xdr:row>9</xdr:row>
          <xdr:rowOff>190500</xdr:rowOff>
        </xdr:to>
        <xdr:sp macro="" textlink="">
          <xdr:nvSpPr>
            <xdr:cNvPr id="9269" name="Check Box 53" hidden="1">
              <a:extLst>
                <a:ext uri="{63B3BB69-23CF-44E3-9099-C40C66FF867C}">
                  <a14:compatExt spid="_x0000_s9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233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9</xdr:row>
          <xdr:rowOff>190500</xdr:rowOff>
        </xdr:from>
        <xdr:to>
          <xdr:col>18</xdr:col>
          <xdr:colOff>123825</xdr:colOff>
          <xdr:row>11</xdr:row>
          <xdr:rowOff>9525</xdr:rowOff>
        </xdr:to>
        <xdr:sp macro="" textlink="">
          <xdr:nvSpPr>
            <xdr:cNvPr id="9270" name="Check Box 54" hidden="1">
              <a:extLst>
                <a:ext uri="{63B3BB69-23CF-44E3-9099-C40C66FF867C}">
                  <a14:compatExt spid="_x0000_s9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235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11</xdr:row>
          <xdr:rowOff>190500</xdr:rowOff>
        </xdr:from>
        <xdr:to>
          <xdr:col>18</xdr:col>
          <xdr:colOff>123825</xdr:colOff>
          <xdr:row>13</xdr:row>
          <xdr:rowOff>9525</xdr:rowOff>
        </xdr:to>
        <xdr:sp macro="" textlink="">
          <xdr:nvSpPr>
            <xdr:cNvPr id="9272" name="Check Box 56" hidden="1">
              <a:extLst>
                <a:ext uri="{63B3BB69-23CF-44E3-9099-C40C66FF867C}">
                  <a14:compatExt spid="_x0000_s9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239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12</xdr:row>
          <xdr:rowOff>190500</xdr:rowOff>
        </xdr:from>
        <xdr:to>
          <xdr:col>18</xdr:col>
          <xdr:colOff>123825</xdr:colOff>
          <xdr:row>14</xdr:row>
          <xdr:rowOff>9525</xdr:rowOff>
        </xdr:to>
        <xdr:sp macro="" textlink="">
          <xdr:nvSpPr>
            <xdr:cNvPr id="9273" name="Check Box 57" hidden="1">
              <a:extLst>
                <a:ext uri="{63B3BB69-23CF-44E3-9099-C40C66FF867C}">
                  <a14:compatExt spid="_x0000_s9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241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13</xdr:row>
          <xdr:rowOff>190500</xdr:rowOff>
        </xdr:from>
        <xdr:to>
          <xdr:col>18</xdr:col>
          <xdr:colOff>123825</xdr:colOff>
          <xdr:row>15</xdr:row>
          <xdr:rowOff>9525</xdr:rowOff>
        </xdr:to>
        <xdr:sp macro="" textlink="">
          <xdr:nvSpPr>
            <xdr:cNvPr id="9274" name="Check Box 58" hidden="1">
              <a:extLst>
                <a:ext uri="{63B3BB69-23CF-44E3-9099-C40C66FF867C}">
                  <a14:compatExt spid="_x0000_s9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244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14</xdr:row>
          <xdr:rowOff>190500</xdr:rowOff>
        </xdr:from>
        <xdr:to>
          <xdr:col>18</xdr:col>
          <xdr:colOff>123825</xdr:colOff>
          <xdr:row>15</xdr:row>
          <xdr:rowOff>190500</xdr:rowOff>
        </xdr:to>
        <xdr:sp macro="" textlink="">
          <xdr:nvSpPr>
            <xdr:cNvPr id="9275" name="Check Box 59" hidden="1">
              <a:extLst>
                <a:ext uri="{63B3BB69-23CF-44E3-9099-C40C66FF867C}">
                  <a14:compatExt spid="_x0000_s9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246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15</xdr:row>
          <xdr:rowOff>190500</xdr:rowOff>
        </xdr:from>
        <xdr:to>
          <xdr:col>18</xdr:col>
          <xdr:colOff>123825</xdr:colOff>
          <xdr:row>16</xdr:row>
          <xdr:rowOff>190500</xdr:rowOff>
        </xdr:to>
        <xdr:sp macro="" textlink="">
          <xdr:nvSpPr>
            <xdr:cNvPr id="9276" name="Check Box 60" hidden="1">
              <a:extLst>
                <a:ext uri="{63B3BB69-23CF-44E3-9099-C40C66FF867C}">
                  <a14:compatExt spid="_x0000_s9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248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16</xdr:row>
          <xdr:rowOff>190500</xdr:rowOff>
        </xdr:from>
        <xdr:to>
          <xdr:col>18</xdr:col>
          <xdr:colOff>123825</xdr:colOff>
          <xdr:row>17</xdr:row>
          <xdr:rowOff>190500</xdr:rowOff>
        </xdr:to>
        <xdr:sp macro="" textlink="">
          <xdr:nvSpPr>
            <xdr:cNvPr id="9277" name="Check Box 61" hidden="1">
              <a:extLst>
                <a:ext uri="{63B3BB69-23CF-44E3-9099-C40C66FF867C}">
                  <a14:compatExt spid="_x0000_s9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250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17</xdr:row>
          <xdr:rowOff>190500</xdr:rowOff>
        </xdr:from>
        <xdr:to>
          <xdr:col>18</xdr:col>
          <xdr:colOff>123825</xdr:colOff>
          <xdr:row>18</xdr:row>
          <xdr:rowOff>190500</xdr:rowOff>
        </xdr:to>
        <xdr:sp macro="" textlink="">
          <xdr:nvSpPr>
            <xdr:cNvPr id="9278" name="Check Box 62" hidden="1">
              <a:extLst>
                <a:ext uri="{63B3BB69-23CF-44E3-9099-C40C66FF867C}">
                  <a14:compatExt spid="_x0000_s9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252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10</xdr:row>
          <xdr:rowOff>190500</xdr:rowOff>
        </xdr:from>
        <xdr:to>
          <xdr:col>18</xdr:col>
          <xdr:colOff>123825</xdr:colOff>
          <xdr:row>11</xdr:row>
          <xdr:rowOff>190500</xdr:rowOff>
        </xdr:to>
        <xdr:sp macro="" textlink="">
          <xdr:nvSpPr>
            <xdr:cNvPr id="9281" name="Check Box 65" hidden="1">
              <a:extLst>
                <a:ext uri="{63B3BB69-23CF-44E3-9099-C40C66FF867C}">
                  <a14:compatExt spid="_x0000_s9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237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33" Type="http://schemas.openxmlformats.org/officeDocument/2006/relationships/ctrlProp" Target="../ctrlProps/ctrlProp129.xml"/><Relationship Id="rId138" Type="http://schemas.openxmlformats.org/officeDocument/2006/relationships/ctrlProp" Target="../ctrlProps/ctrlProp134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trlProp" Target="../ctrlProps/ctrlProp119.xml"/><Relationship Id="rId128" Type="http://schemas.openxmlformats.org/officeDocument/2006/relationships/ctrlProp" Target="../ctrlProps/ctrlProp124.xml"/><Relationship Id="rId144" Type="http://schemas.openxmlformats.org/officeDocument/2006/relationships/ctrlProp" Target="../ctrlProps/ctrlProp140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134" Type="http://schemas.openxmlformats.org/officeDocument/2006/relationships/ctrlProp" Target="../ctrlProps/ctrlProp130.xml"/><Relationship Id="rId139" Type="http://schemas.openxmlformats.org/officeDocument/2006/relationships/ctrlProp" Target="../ctrlProps/ctrlProp135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59" Type="http://schemas.openxmlformats.org/officeDocument/2006/relationships/ctrlProp" Target="../ctrlProps/ctrlProp55.xml"/><Relationship Id="rId67" Type="http://schemas.openxmlformats.org/officeDocument/2006/relationships/ctrlProp" Target="../ctrlProps/ctrlProp63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116" Type="http://schemas.openxmlformats.org/officeDocument/2006/relationships/ctrlProp" Target="../ctrlProps/ctrlProp112.xml"/><Relationship Id="rId124" Type="http://schemas.openxmlformats.org/officeDocument/2006/relationships/ctrlProp" Target="../ctrlProps/ctrlProp120.xml"/><Relationship Id="rId129" Type="http://schemas.openxmlformats.org/officeDocument/2006/relationships/ctrlProp" Target="../ctrlProps/ctrlProp125.xml"/><Relationship Id="rId137" Type="http://schemas.openxmlformats.org/officeDocument/2006/relationships/ctrlProp" Target="../ctrlProps/ctrlProp133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54" Type="http://schemas.openxmlformats.org/officeDocument/2006/relationships/ctrlProp" Target="../ctrlProps/ctrlProp50.xml"/><Relationship Id="rId62" Type="http://schemas.openxmlformats.org/officeDocument/2006/relationships/ctrlProp" Target="../ctrlProps/ctrlProp58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11" Type="http://schemas.openxmlformats.org/officeDocument/2006/relationships/ctrlProp" Target="../ctrlProps/ctrlProp107.xml"/><Relationship Id="rId132" Type="http://schemas.openxmlformats.org/officeDocument/2006/relationships/ctrlProp" Target="../ctrlProps/ctrlProp128.xml"/><Relationship Id="rId140" Type="http://schemas.openxmlformats.org/officeDocument/2006/relationships/ctrlProp" Target="../ctrlProps/ctrlProp136.xml"/><Relationship Id="rId145" Type="http://schemas.openxmlformats.org/officeDocument/2006/relationships/ctrlProp" Target="../ctrlProps/ctrlProp14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127" Type="http://schemas.openxmlformats.org/officeDocument/2006/relationships/ctrlProp" Target="../ctrlProps/ctrlProp12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Relationship Id="rId130" Type="http://schemas.openxmlformats.org/officeDocument/2006/relationships/ctrlProp" Target="../ctrlProps/ctrlProp126.xml"/><Relationship Id="rId135" Type="http://schemas.openxmlformats.org/officeDocument/2006/relationships/ctrlProp" Target="../ctrlProps/ctrlProp131.xml"/><Relationship Id="rId143" Type="http://schemas.openxmlformats.org/officeDocument/2006/relationships/ctrlProp" Target="../ctrlProps/ctrlProp139.xml"/><Relationship Id="rId4" Type="http://schemas.openxmlformats.org/officeDocument/2006/relationships/image" Target="../media/image1.png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125" Type="http://schemas.openxmlformats.org/officeDocument/2006/relationships/ctrlProp" Target="../ctrlProps/ctrlProp121.xml"/><Relationship Id="rId141" Type="http://schemas.openxmlformats.org/officeDocument/2006/relationships/ctrlProp" Target="../ctrlProps/ctrlProp137.xml"/><Relationship Id="rId146" Type="http://schemas.openxmlformats.org/officeDocument/2006/relationships/ctrlProp" Target="../ctrlProps/ctrlProp142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131" Type="http://schemas.openxmlformats.org/officeDocument/2006/relationships/ctrlProp" Target="../ctrlProps/ctrlProp127.xml"/><Relationship Id="rId136" Type="http://schemas.openxmlformats.org/officeDocument/2006/relationships/ctrlProp" Target="../ctrlProps/ctrlProp132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126" Type="http://schemas.openxmlformats.org/officeDocument/2006/relationships/ctrlProp" Target="../ctrlProps/ctrlProp122.xml"/><Relationship Id="rId147" Type="http://schemas.openxmlformats.org/officeDocument/2006/relationships/ctrlProp" Target="../ctrlProps/ctrlProp143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142" Type="http://schemas.openxmlformats.org/officeDocument/2006/relationships/ctrlProp" Target="../ctrlProps/ctrlProp138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3.xml"/><Relationship Id="rId18" Type="http://schemas.openxmlformats.org/officeDocument/2006/relationships/ctrlProp" Target="../ctrlProps/ctrlProp158.xml"/><Relationship Id="rId26" Type="http://schemas.openxmlformats.org/officeDocument/2006/relationships/ctrlProp" Target="../ctrlProps/ctrlProp166.xml"/><Relationship Id="rId39" Type="http://schemas.openxmlformats.org/officeDocument/2006/relationships/ctrlProp" Target="../ctrlProps/ctrlProp179.xml"/><Relationship Id="rId21" Type="http://schemas.openxmlformats.org/officeDocument/2006/relationships/ctrlProp" Target="../ctrlProps/ctrlProp161.xml"/><Relationship Id="rId34" Type="http://schemas.openxmlformats.org/officeDocument/2006/relationships/ctrlProp" Target="../ctrlProps/ctrlProp174.xml"/><Relationship Id="rId42" Type="http://schemas.openxmlformats.org/officeDocument/2006/relationships/ctrlProp" Target="../ctrlProps/ctrlProp182.xml"/><Relationship Id="rId47" Type="http://schemas.openxmlformats.org/officeDocument/2006/relationships/ctrlProp" Target="../ctrlProps/ctrlProp187.xml"/><Relationship Id="rId50" Type="http://schemas.openxmlformats.org/officeDocument/2006/relationships/ctrlProp" Target="../ctrlProps/ctrlProp190.xml"/><Relationship Id="rId55" Type="http://schemas.openxmlformats.org/officeDocument/2006/relationships/ctrlProp" Target="../ctrlProps/ctrlProp195.xml"/><Relationship Id="rId63" Type="http://schemas.openxmlformats.org/officeDocument/2006/relationships/ctrlProp" Target="../ctrlProps/ctrlProp203.xml"/><Relationship Id="rId7" Type="http://schemas.openxmlformats.org/officeDocument/2006/relationships/ctrlProp" Target="../ctrlProps/ctrlProp147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56.xml"/><Relationship Id="rId20" Type="http://schemas.openxmlformats.org/officeDocument/2006/relationships/ctrlProp" Target="../ctrlProps/ctrlProp160.xml"/><Relationship Id="rId29" Type="http://schemas.openxmlformats.org/officeDocument/2006/relationships/ctrlProp" Target="../ctrlProps/ctrlProp169.xml"/><Relationship Id="rId41" Type="http://schemas.openxmlformats.org/officeDocument/2006/relationships/ctrlProp" Target="../ctrlProps/ctrlProp181.xml"/><Relationship Id="rId54" Type="http://schemas.openxmlformats.org/officeDocument/2006/relationships/ctrlProp" Target="../ctrlProps/ctrlProp194.xml"/><Relationship Id="rId62" Type="http://schemas.openxmlformats.org/officeDocument/2006/relationships/ctrlProp" Target="../ctrlProps/ctrlProp20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46.xml"/><Relationship Id="rId11" Type="http://schemas.openxmlformats.org/officeDocument/2006/relationships/ctrlProp" Target="../ctrlProps/ctrlProp151.xml"/><Relationship Id="rId24" Type="http://schemas.openxmlformats.org/officeDocument/2006/relationships/ctrlProp" Target="../ctrlProps/ctrlProp164.xml"/><Relationship Id="rId32" Type="http://schemas.openxmlformats.org/officeDocument/2006/relationships/ctrlProp" Target="../ctrlProps/ctrlProp172.xml"/><Relationship Id="rId37" Type="http://schemas.openxmlformats.org/officeDocument/2006/relationships/ctrlProp" Target="../ctrlProps/ctrlProp177.xml"/><Relationship Id="rId40" Type="http://schemas.openxmlformats.org/officeDocument/2006/relationships/ctrlProp" Target="../ctrlProps/ctrlProp180.xml"/><Relationship Id="rId45" Type="http://schemas.openxmlformats.org/officeDocument/2006/relationships/ctrlProp" Target="../ctrlProps/ctrlProp185.xml"/><Relationship Id="rId53" Type="http://schemas.openxmlformats.org/officeDocument/2006/relationships/ctrlProp" Target="../ctrlProps/ctrlProp193.xml"/><Relationship Id="rId58" Type="http://schemas.openxmlformats.org/officeDocument/2006/relationships/ctrlProp" Target="../ctrlProps/ctrlProp198.xml"/><Relationship Id="rId5" Type="http://schemas.openxmlformats.org/officeDocument/2006/relationships/ctrlProp" Target="../ctrlProps/ctrlProp145.xml"/><Relationship Id="rId15" Type="http://schemas.openxmlformats.org/officeDocument/2006/relationships/ctrlProp" Target="../ctrlProps/ctrlProp155.xml"/><Relationship Id="rId23" Type="http://schemas.openxmlformats.org/officeDocument/2006/relationships/ctrlProp" Target="../ctrlProps/ctrlProp163.xml"/><Relationship Id="rId28" Type="http://schemas.openxmlformats.org/officeDocument/2006/relationships/ctrlProp" Target="../ctrlProps/ctrlProp168.xml"/><Relationship Id="rId36" Type="http://schemas.openxmlformats.org/officeDocument/2006/relationships/ctrlProp" Target="../ctrlProps/ctrlProp176.xml"/><Relationship Id="rId49" Type="http://schemas.openxmlformats.org/officeDocument/2006/relationships/ctrlProp" Target="../ctrlProps/ctrlProp189.xml"/><Relationship Id="rId57" Type="http://schemas.openxmlformats.org/officeDocument/2006/relationships/ctrlProp" Target="../ctrlProps/ctrlProp197.xml"/><Relationship Id="rId61" Type="http://schemas.openxmlformats.org/officeDocument/2006/relationships/ctrlProp" Target="../ctrlProps/ctrlProp201.xml"/><Relationship Id="rId10" Type="http://schemas.openxmlformats.org/officeDocument/2006/relationships/ctrlProp" Target="../ctrlProps/ctrlProp150.xml"/><Relationship Id="rId19" Type="http://schemas.openxmlformats.org/officeDocument/2006/relationships/ctrlProp" Target="../ctrlProps/ctrlProp159.xml"/><Relationship Id="rId31" Type="http://schemas.openxmlformats.org/officeDocument/2006/relationships/ctrlProp" Target="../ctrlProps/ctrlProp171.xml"/><Relationship Id="rId44" Type="http://schemas.openxmlformats.org/officeDocument/2006/relationships/ctrlProp" Target="../ctrlProps/ctrlProp184.xml"/><Relationship Id="rId52" Type="http://schemas.openxmlformats.org/officeDocument/2006/relationships/ctrlProp" Target="../ctrlProps/ctrlProp192.xml"/><Relationship Id="rId60" Type="http://schemas.openxmlformats.org/officeDocument/2006/relationships/ctrlProp" Target="../ctrlProps/ctrlProp200.xml"/><Relationship Id="rId65" Type="http://schemas.openxmlformats.org/officeDocument/2006/relationships/ctrlProp" Target="../ctrlProps/ctrlProp205.xml"/><Relationship Id="rId4" Type="http://schemas.openxmlformats.org/officeDocument/2006/relationships/ctrlProp" Target="../ctrlProps/ctrlProp144.xml"/><Relationship Id="rId9" Type="http://schemas.openxmlformats.org/officeDocument/2006/relationships/ctrlProp" Target="../ctrlProps/ctrlProp149.xml"/><Relationship Id="rId14" Type="http://schemas.openxmlformats.org/officeDocument/2006/relationships/ctrlProp" Target="../ctrlProps/ctrlProp154.xml"/><Relationship Id="rId22" Type="http://schemas.openxmlformats.org/officeDocument/2006/relationships/ctrlProp" Target="../ctrlProps/ctrlProp162.xml"/><Relationship Id="rId27" Type="http://schemas.openxmlformats.org/officeDocument/2006/relationships/ctrlProp" Target="../ctrlProps/ctrlProp167.xml"/><Relationship Id="rId30" Type="http://schemas.openxmlformats.org/officeDocument/2006/relationships/ctrlProp" Target="../ctrlProps/ctrlProp170.xml"/><Relationship Id="rId35" Type="http://schemas.openxmlformats.org/officeDocument/2006/relationships/ctrlProp" Target="../ctrlProps/ctrlProp175.xml"/><Relationship Id="rId43" Type="http://schemas.openxmlformats.org/officeDocument/2006/relationships/ctrlProp" Target="../ctrlProps/ctrlProp183.xml"/><Relationship Id="rId48" Type="http://schemas.openxmlformats.org/officeDocument/2006/relationships/ctrlProp" Target="../ctrlProps/ctrlProp188.xml"/><Relationship Id="rId56" Type="http://schemas.openxmlformats.org/officeDocument/2006/relationships/ctrlProp" Target="../ctrlProps/ctrlProp196.xml"/><Relationship Id="rId64" Type="http://schemas.openxmlformats.org/officeDocument/2006/relationships/ctrlProp" Target="../ctrlProps/ctrlProp204.xml"/><Relationship Id="rId8" Type="http://schemas.openxmlformats.org/officeDocument/2006/relationships/ctrlProp" Target="../ctrlProps/ctrlProp148.xml"/><Relationship Id="rId51" Type="http://schemas.openxmlformats.org/officeDocument/2006/relationships/ctrlProp" Target="../ctrlProps/ctrlProp191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152.xml"/><Relationship Id="rId17" Type="http://schemas.openxmlformats.org/officeDocument/2006/relationships/ctrlProp" Target="../ctrlProps/ctrlProp157.xml"/><Relationship Id="rId25" Type="http://schemas.openxmlformats.org/officeDocument/2006/relationships/ctrlProp" Target="../ctrlProps/ctrlProp165.xml"/><Relationship Id="rId33" Type="http://schemas.openxmlformats.org/officeDocument/2006/relationships/ctrlProp" Target="../ctrlProps/ctrlProp173.xml"/><Relationship Id="rId38" Type="http://schemas.openxmlformats.org/officeDocument/2006/relationships/ctrlProp" Target="../ctrlProps/ctrlProp178.xml"/><Relationship Id="rId46" Type="http://schemas.openxmlformats.org/officeDocument/2006/relationships/ctrlProp" Target="../ctrlProps/ctrlProp186.xml"/><Relationship Id="rId59" Type="http://schemas.openxmlformats.org/officeDocument/2006/relationships/ctrlProp" Target="../ctrlProps/ctrlProp19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15.xml"/><Relationship Id="rId18" Type="http://schemas.openxmlformats.org/officeDocument/2006/relationships/ctrlProp" Target="../ctrlProps/ctrlProp220.xml"/><Relationship Id="rId26" Type="http://schemas.openxmlformats.org/officeDocument/2006/relationships/ctrlProp" Target="../ctrlProps/ctrlProp228.xml"/><Relationship Id="rId39" Type="http://schemas.openxmlformats.org/officeDocument/2006/relationships/ctrlProp" Target="../ctrlProps/ctrlProp241.xml"/><Relationship Id="rId21" Type="http://schemas.openxmlformats.org/officeDocument/2006/relationships/ctrlProp" Target="../ctrlProps/ctrlProp223.xml"/><Relationship Id="rId34" Type="http://schemas.openxmlformats.org/officeDocument/2006/relationships/ctrlProp" Target="../ctrlProps/ctrlProp236.xml"/><Relationship Id="rId42" Type="http://schemas.openxmlformats.org/officeDocument/2006/relationships/ctrlProp" Target="../ctrlProps/ctrlProp244.xml"/><Relationship Id="rId47" Type="http://schemas.openxmlformats.org/officeDocument/2006/relationships/ctrlProp" Target="../ctrlProps/ctrlProp249.xml"/><Relationship Id="rId50" Type="http://schemas.openxmlformats.org/officeDocument/2006/relationships/ctrlProp" Target="../ctrlProps/ctrlProp252.xml"/><Relationship Id="rId55" Type="http://schemas.openxmlformats.org/officeDocument/2006/relationships/ctrlProp" Target="../ctrlProps/ctrlProp257.xml"/><Relationship Id="rId63" Type="http://schemas.openxmlformats.org/officeDocument/2006/relationships/ctrlProp" Target="../ctrlProps/ctrlProp265.xml"/><Relationship Id="rId7" Type="http://schemas.openxmlformats.org/officeDocument/2006/relationships/ctrlProp" Target="../ctrlProps/ctrlProp2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18.xml"/><Relationship Id="rId20" Type="http://schemas.openxmlformats.org/officeDocument/2006/relationships/ctrlProp" Target="../ctrlProps/ctrlProp222.xml"/><Relationship Id="rId29" Type="http://schemas.openxmlformats.org/officeDocument/2006/relationships/ctrlProp" Target="../ctrlProps/ctrlProp231.xml"/><Relationship Id="rId41" Type="http://schemas.openxmlformats.org/officeDocument/2006/relationships/ctrlProp" Target="../ctrlProps/ctrlProp243.xml"/><Relationship Id="rId54" Type="http://schemas.openxmlformats.org/officeDocument/2006/relationships/ctrlProp" Target="../ctrlProps/ctrlProp256.xml"/><Relationship Id="rId62" Type="http://schemas.openxmlformats.org/officeDocument/2006/relationships/ctrlProp" Target="../ctrlProps/ctrlProp26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08.xml"/><Relationship Id="rId11" Type="http://schemas.openxmlformats.org/officeDocument/2006/relationships/ctrlProp" Target="../ctrlProps/ctrlProp213.xml"/><Relationship Id="rId24" Type="http://schemas.openxmlformats.org/officeDocument/2006/relationships/ctrlProp" Target="../ctrlProps/ctrlProp226.xml"/><Relationship Id="rId32" Type="http://schemas.openxmlformats.org/officeDocument/2006/relationships/ctrlProp" Target="../ctrlProps/ctrlProp234.xml"/><Relationship Id="rId37" Type="http://schemas.openxmlformats.org/officeDocument/2006/relationships/ctrlProp" Target="../ctrlProps/ctrlProp239.xml"/><Relationship Id="rId40" Type="http://schemas.openxmlformats.org/officeDocument/2006/relationships/ctrlProp" Target="../ctrlProps/ctrlProp242.xml"/><Relationship Id="rId45" Type="http://schemas.openxmlformats.org/officeDocument/2006/relationships/ctrlProp" Target="../ctrlProps/ctrlProp247.xml"/><Relationship Id="rId53" Type="http://schemas.openxmlformats.org/officeDocument/2006/relationships/ctrlProp" Target="../ctrlProps/ctrlProp255.xml"/><Relationship Id="rId58" Type="http://schemas.openxmlformats.org/officeDocument/2006/relationships/ctrlProp" Target="../ctrlProps/ctrlProp260.xml"/><Relationship Id="rId5" Type="http://schemas.openxmlformats.org/officeDocument/2006/relationships/ctrlProp" Target="../ctrlProps/ctrlProp207.xml"/><Relationship Id="rId15" Type="http://schemas.openxmlformats.org/officeDocument/2006/relationships/ctrlProp" Target="../ctrlProps/ctrlProp217.xml"/><Relationship Id="rId23" Type="http://schemas.openxmlformats.org/officeDocument/2006/relationships/ctrlProp" Target="../ctrlProps/ctrlProp225.xml"/><Relationship Id="rId28" Type="http://schemas.openxmlformats.org/officeDocument/2006/relationships/ctrlProp" Target="../ctrlProps/ctrlProp230.xml"/><Relationship Id="rId36" Type="http://schemas.openxmlformats.org/officeDocument/2006/relationships/ctrlProp" Target="../ctrlProps/ctrlProp238.xml"/><Relationship Id="rId49" Type="http://schemas.openxmlformats.org/officeDocument/2006/relationships/ctrlProp" Target="../ctrlProps/ctrlProp251.xml"/><Relationship Id="rId57" Type="http://schemas.openxmlformats.org/officeDocument/2006/relationships/ctrlProp" Target="../ctrlProps/ctrlProp259.xml"/><Relationship Id="rId61" Type="http://schemas.openxmlformats.org/officeDocument/2006/relationships/ctrlProp" Target="../ctrlProps/ctrlProp263.xml"/><Relationship Id="rId10" Type="http://schemas.openxmlformats.org/officeDocument/2006/relationships/ctrlProp" Target="../ctrlProps/ctrlProp212.xml"/><Relationship Id="rId19" Type="http://schemas.openxmlformats.org/officeDocument/2006/relationships/ctrlProp" Target="../ctrlProps/ctrlProp221.xml"/><Relationship Id="rId31" Type="http://schemas.openxmlformats.org/officeDocument/2006/relationships/ctrlProp" Target="../ctrlProps/ctrlProp233.xml"/><Relationship Id="rId44" Type="http://schemas.openxmlformats.org/officeDocument/2006/relationships/ctrlProp" Target="../ctrlProps/ctrlProp246.xml"/><Relationship Id="rId52" Type="http://schemas.openxmlformats.org/officeDocument/2006/relationships/ctrlProp" Target="../ctrlProps/ctrlProp254.xml"/><Relationship Id="rId60" Type="http://schemas.openxmlformats.org/officeDocument/2006/relationships/ctrlProp" Target="../ctrlProps/ctrlProp262.xml"/><Relationship Id="rId4" Type="http://schemas.openxmlformats.org/officeDocument/2006/relationships/ctrlProp" Target="../ctrlProps/ctrlProp206.xml"/><Relationship Id="rId9" Type="http://schemas.openxmlformats.org/officeDocument/2006/relationships/ctrlProp" Target="../ctrlProps/ctrlProp211.xml"/><Relationship Id="rId14" Type="http://schemas.openxmlformats.org/officeDocument/2006/relationships/ctrlProp" Target="../ctrlProps/ctrlProp216.xml"/><Relationship Id="rId22" Type="http://schemas.openxmlformats.org/officeDocument/2006/relationships/ctrlProp" Target="../ctrlProps/ctrlProp224.xml"/><Relationship Id="rId27" Type="http://schemas.openxmlformats.org/officeDocument/2006/relationships/ctrlProp" Target="../ctrlProps/ctrlProp229.xml"/><Relationship Id="rId30" Type="http://schemas.openxmlformats.org/officeDocument/2006/relationships/ctrlProp" Target="../ctrlProps/ctrlProp232.xml"/><Relationship Id="rId35" Type="http://schemas.openxmlformats.org/officeDocument/2006/relationships/ctrlProp" Target="../ctrlProps/ctrlProp237.xml"/><Relationship Id="rId43" Type="http://schemas.openxmlformats.org/officeDocument/2006/relationships/ctrlProp" Target="../ctrlProps/ctrlProp245.xml"/><Relationship Id="rId48" Type="http://schemas.openxmlformats.org/officeDocument/2006/relationships/ctrlProp" Target="../ctrlProps/ctrlProp250.xml"/><Relationship Id="rId56" Type="http://schemas.openxmlformats.org/officeDocument/2006/relationships/ctrlProp" Target="../ctrlProps/ctrlProp258.xml"/><Relationship Id="rId8" Type="http://schemas.openxmlformats.org/officeDocument/2006/relationships/ctrlProp" Target="../ctrlProps/ctrlProp210.xml"/><Relationship Id="rId51" Type="http://schemas.openxmlformats.org/officeDocument/2006/relationships/ctrlProp" Target="../ctrlProps/ctrlProp253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214.xml"/><Relationship Id="rId17" Type="http://schemas.openxmlformats.org/officeDocument/2006/relationships/ctrlProp" Target="../ctrlProps/ctrlProp219.xml"/><Relationship Id="rId25" Type="http://schemas.openxmlformats.org/officeDocument/2006/relationships/ctrlProp" Target="../ctrlProps/ctrlProp227.xml"/><Relationship Id="rId33" Type="http://schemas.openxmlformats.org/officeDocument/2006/relationships/ctrlProp" Target="../ctrlProps/ctrlProp235.xml"/><Relationship Id="rId38" Type="http://schemas.openxmlformats.org/officeDocument/2006/relationships/ctrlProp" Target="../ctrlProps/ctrlProp240.xml"/><Relationship Id="rId46" Type="http://schemas.openxmlformats.org/officeDocument/2006/relationships/ctrlProp" Target="../ctrlProps/ctrlProp248.xml"/><Relationship Id="rId59" Type="http://schemas.openxmlformats.org/officeDocument/2006/relationships/ctrlProp" Target="../ctrlProps/ctrlProp26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75.xml"/><Relationship Id="rId18" Type="http://schemas.openxmlformats.org/officeDocument/2006/relationships/ctrlProp" Target="../ctrlProps/ctrlProp280.xml"/><Relationship Id="rId26" Type="http://schemas.openxmlformats.org/officeDocument/2006/relationships/ctrlProp" Target="../ctrlProps/ctrlProp288.xml"/><Relationship Id="rId39" Type="http://schemas.openxmlformats.org/officeDocument/2006/relationships/ctrlProp" Target="../ctrlProps/ctrlProp301.xml"/><Relationship Id="rId21" Type="http://schemas.openxmlformats.org/officeDocument/2006/relationships/ctrlProp" Target="../ctrlProps/ctrlProp283.xml"/><Relationship Id="rId34" Type="http://schemas.openxmlformats.org/officeDocument/2006/relationships/ctrlProp" Target="../ctrlProps/ctrlProp296.xml"/><Relationship Id="rId42" Type="http://schemas.openxmlformats.org/officeDocument/2006/relationships/ctrlProp" Target="../ctrlProps/ctrlProp304.xml"/><Relationship Id="rId47" Type="http://schemas.openxmlformats.org/officeDocument/2006/relationships/ctrlProp" Target="../ctrlProps/ctrlProp309.xml"/><Relationship Id="rId50" Type="http://schemas.openxmlformats.org/officeDocument/2006/relationships/ctrlProp" Target="../ctrlProps/ctrlProp312.xml"/><Relationship Id="rId55" Type="http://schemas.openxmlformats.org/officeDocument/2006/relationships/ctrlProp" Target="../ctrlProps/ctrlProp317.xml"/><Relationship Id="rId63" Type="http://schemas.openxmlformats.org/officeDocument/2006/relationships/ctrlProp" Target="../ctrlProps/ctrlProp325.xml"/><Relationship Id="rId7" Type="http://schemas.openxmlformats.org/officeDocument/2006/relationships/ctrlProp" Target="../ctrlProps/ctrlProp269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78.xml"/><Relationship Id="rId20" Type="http://schemas.openxmlformats.org/officeDocument/2006/relationships/ctrlProp" Target="../ctrlProps/ctrlProp282.xml"/><Relationship Id="rId29" Type="http://schemas.openxmlformats.org/officeDocument/2006/relationships/ctrlProp" Target="../ctrlProps/ctrlProp291.xml"/><Relationship Id="rId41" Type="http://schemas.openxmlformats.org/officeDocument/2006/relationships/ctrlProp" Target="../ctrlProps/ctrlProp303.xml"/><Relationship Id="rId54" Type="http://schemas.openxmlformats.org/officeDocument/2006/relationships/ctrlProp" Target="../ctrlProps/ctrlProp316.xml"/><Relationship Id="rId62" Type="http://schemas.openxmlformats.org/officeDocument/2006/relationships/ctrlProp" Target="../ctrlProps/ctrlProp32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68.xml"/><Relationship Id="rId11" Type="http://schemas.openxmlformats.org/officeDocument/2006/relationships/ctrlProp" Target="../ctrlProps/ctrlProp273.xml"/><Relationship Id="rId24" Type="http://schemas.openxmlformats.org/officeDocument/2006/relationships/ctrlProp" Target="../ctrlProps/ctrlProp286.xml"/><Relationship Id="rId32" Type="http://schemas.openxmlformats.org/officeDocument/2006/relationships/ctrlProp" Target="../ctrlProps/ctrlProp294.xml"/><Relationship Id="rId37" Type="http://schemas.openxmlformats.org/officeDocument/2006/relationships/ctrlProp" Target="../ctrlProps/ctrlProp299.xml"/><Relationship Id="rId40" Type="http://schemas.openxmlformats.org/officeDocument/2006/relationships/ctrlProp" Target="../ctrlProps/ctrlProp302.xml"/><Relationship Id="rId45" Type="http://schemas.openxmlformats.org/officeDocument/2006/relationships/ctrlProp" Target="../ctrlProps/ctrlProp307.xml"/><Relationship Id="rId53" Type="http://schemas.openxmlformats.org/officeDocument/2006/relationships/ctrlProp" Target="../ctrlProps/ctrlProp315.xml"/><Relationship Id="rId58" Type="http://schemas.openxmlformats.org/officeDocument/2006/relationships/ctrlProp" Target="../ctrlProps/ctrlProp320.xml"/><Relationship Id="rId5" Type="http://schemas.openxmlformats.org/officeDocument/2006/relationships/ctrlProp" Target="../ctrlProps/ctrlProp267.xml"/><Relationship Id="rId15" Type="http://schemas.openxmlformats.org/officeDocument/2006/relationships/ctrlProp" Target="../ctrlProps/ctrlProp277.xml"/><Relationship Id="rId23" Type="http://schemas.openxmlformats.org/officeDocument/2006/relationships/ctrlProp" Target="../ctrlProps/ctrlProp285.xml"/><Relationship Id="rId28" Type="http://schemas.openxmlformats.org/officeDocument/2006/relationships/ctrlProp" Target="../ctrlProps/ctrlProp290.xml"/><Relationship Id="rId36" Type="http://schemas.openxmlformats.org/officeDocument/2006/relationships/ctrlProp" Target="../ctrlProps/ctrlProp298.xml"/><Relationship Id="rId49" Type="http://schemas.openxmlformats.org/officeDocument/2006/relationships/ctrlProp" Target="../ctrlProps/ctrlProp311.xml"/><Relationship Id="rId57" Type="http://schemas.openxmlformats.org/officeDocument/2006/relationships/ctrlProp" Target="../ctrlProps/ctrlProp319.xml"/><Relationship Id="rId61" Type="http://schemas.openxmlformats.org/officeDocument/2006/relationships/ctrlProp" Target="../ctrlProps/ctrlProp323.xml"/><Relationship Id="rId10" Type="http://schemas.openxmlformats.org/officeDocument/2006/relationships/ctrlProp" Target="../ctrlProps/ctrlProp272.xml"/><Relationship Id="rId19" Type="http://schemas.openxmlformats.org/officeDocument/2006/relationships/ctrlProp" Target="../ctrlProps/ctrlProp281.xml"/><Relationship Id="rId31" Type="http://schemas.openxmlformats.org/officeDocument/2006/relationships/ctrlProp" Target="../ctrlProps/ctrlProp293.xml"/><Relationship Id="rId44" Type="http://schemas.openxmlformats.org/officeDocument/2006/relationships/ctrlProp" Target="../ctrlProps/ctrlProp306.xml"/><Relationship Id="rId52" Type="http://schemas.openxmlformats.org/officeDocument/2006/relationships/ctrlProp" Target="../ctrlProps/ctrlProp314.xml"/><Relationship Id="rId60" Type="http://schemas.openxmlformats.org/officeDocument/2006/relationships/ctrlProp" Target="../ctrlProps/ctrlProp322.xml"/><Relationship Id="rId4" Type="http://schemas.openxmlformats.org/officeDocument/2006/relationships/ctrlProp" Target="../ctrlProps/ctrlProp266.xml"/><Relationship Id="rId9" Type="http://schemas.openxmlformats.org/officeDocument/2006/relationships/ctrlProp" Target="../ctrlProps/ctrlProp271.xml"/><Relationship Id="rId14" Type="http://schemas.openxmlformats.org/officeDocument/2006/relationships/ctrlProp" Target="../ctrlProps/ctrlProp276.xml"/><Relationship Id="rId22" Type="http://schemas.openxmlformats.org/officeDocument/2006/relationships/ctrlProp" Target="../ctrlProps/ctrlProp284.xml"/><Relationship Id="rId27" Type="http://schemas.openxmlformats.org/officeDocument/2006/relationships/ctrlProp" Target="../ctrlProps/ctrlProp289.xml"/><Relationship Id="rId30" Type="http://schemas.openxmlformats.org/officeDocument/2006/relationships/ctrlProp" Target="../ctrlProps/ctrlProp292.xml"/><Relationship Id="rId35" Type="http://schemas.openxmlformats.org/officeDocument/2006/relationships/ctrlProp" Target="../ctrlProps/ctrlProp297.xml"/><Relationship Id="rId43" Type="http://schemas.openxmlformats.org/officeDocument/2006/relationships/ctrlProp" Target="../ctrlProps/ctrlProp305.xml"/><Relationship Id="rId48" Type="http://schemas.openxmlformats.org/officeDocument/2006/relationships/ctrlProp" Target="../ctrlProps/ctrlProp310.xml"/><Relationship Id="rId56" Type="http://schemas.openxmlformats.org/officeDocument/2006/relationships/ctrlProp" Target="../ctrlProps/ctrlProp318.xml"/><Relationship Id="rId64" Type="http://schemas.openxmlformats.org/officeDocument/2006/relationships/ctrlProp" Target="../ctrlProps/ctrlProp326.xml"/><Relationship Id="rId8" Type="http://schemas.openxmlformats.org/officeDocument/2006/relationships/ctrlProp" Target="../ctrlProps/ctrlProp270.xml"/><Relationship Id="rId51" Type="http://schemas.openxmlformats.org/officeDocument/2006/relationships/ctrlProp" Target="../ctrlProps/ctrlProp313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274.xml"/><Relationship Id="rId17" Type="http://schemas.openxmlformats.org/officeDocument/2006/relationships/ctrlProp" Target="../ctrlProps/ctrlProp279.xml"/><Relationship Id="rId25" Type="http://schemas.openxmlformats.org/officeDocument/2006/relationships/ctrlProp" Target="../ctrlProps/ctrlProp287.xml"/><Relationship Id="rId33" Type="http://schemas.openxmlformats.org/officeDocument/2006/relationships/ctrlProp" Target="../ctrlProps/ctrlProp295.xml"/><Relationship Id="rId38" Type="http://schemas.openxmlformats.org/officeDocument/2006/relationships/ctrlProp" Target="../ctrlProps/ctrlProp300.xml"/><Relationship Id="rId46" Type="http://schemas.openxmlformats.org/officeDocument/2006/relationships/ctrlProp" Target="../ctrlProps/ctrlProp308.xml"/><Relationship Id="rId59" Type="http://schemas.openxmlformats.org/officeDocument/2006/relationships/ctrlProp" Target="../ctrlProps/ctrlProp32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36.xml"/><Relationship Id="rId18" Type="http://schemas.openxmlformats.org/officeDocument/2006/relationships/ctrlProp" Target="../ctrlProps/ctrlProp341.xml"/><Relationship Id="rId26" Type="http://schemas.openxmlformats.org/officeDocument/2006/relationships/ctrlProp" Target="../ctrlProps/ctrlProp349.xml"/><Relationship Id="rId39" Type="http://schemas.openxmlformats.org/officeDocument/2006/relationships/ctrlProp" Target="../ctrlProps/ctrlProp362.xml"/><Relationship Id="rId21" Type="http://schemas.openxmlformats.org/officeDocument/2006/relationships/ctrlProp" Target="../ctrlProps/ctrlProp344.xml"/><Relationship Id="rId34" Type="http://schemas.openxmlformats.org/officeDocument/2006/relationships/ctrlProp" Target="../ctrlProps/ctrlProp357.xml"/><Relationship Id="rId42" Type="http://schemas.openxmlformats.org/officeDocument/2006/relationships/ctrlProp" Target="../ctrlProps/ctrlProp365.xml"/><Relationship Id="rId47" Type="http://schemas.openxmlformats.org/officeDocument/2006/relationships/ctrlProp" Target="../ctrlProps/ctrlProp370.xml"/><Relationship Id="rId50" Type="http://schemas.openxmlformats.org/officeDocument/2006/relationships/ctrlProp" Target="../ctrlProps/ctrlProp373.xml"/><Relationship Id="rId55" Type="http://schemas.openxmlformats.org/officeDocument/2006/relationships/ctrlProp" Target="../ctrlProps/ctrlProp378.xml"/><Relationship Id="rId63" Type="http://schemas.openxmlformats.org/officeDocument/2006/relationships/ctrlProp" Target="../ctrlProps/ctrlProp386.xml"/><Relationship Id="rId7" Type="http://schemas.openxmlformats.org/officeDocument/2006/relationships/ctrlProp" Target="../ctrlProps/ctrlProp330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339.xml"/><Relationship Id="rId20" Type="http://schemas.openxmlformats.org/officeDocument/2006/relationships/ctrlProp" Target="../ctrlProps/ctrlProp343.xml"/><Relationship Id="rId29" Type="http://schemas.openxmlformats.org/officeDocument/2006/relationships/ctrlProp" Target="../ctrlProps/ctrlProp352.xml"/><Relationship Id="rId41" Type="http://schemas.openxmlformats.org/officeDocument/2006/relationships/ctrlProp" Target="../ctrlProps/ctrlProp364.xml"/><Relationship Id="rId54" Type="http://schemas.openxmlformats.org/officeDocument/2006/relationships/ctrlProp" Target="../ctrlProps/ctrlProp377.xml"/><Relationship Id="rId62" Type="http://schemas.openxmlformats.org/officeDocument/2006/relationships/ctrlProp" Target="../ctrlProps/ctrlProp38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29.xml"/><Relationship Id="rId11" Type="http://schemas.openxmlformats.org/officeDocument/2006/relationships/ctrlProp" Target="../ctrlProps/ctrlProp334.xml"/><Relationship Id="rId24" Type="http://schemas.openxmlformats.org/officeDocument/2006/relationships/ctrlProp" Target="../ctrlProps/ctrlProp347.xml"/><Relationship Id="rId32" Type="http://schemas.openxmlformats.org/officeDocument/2006/relationships/ctrlProp" Target="../ctrlProps/ctrlProp355.xml"/><Relationship Id="rId37" Type="http://schemas.openxmlformats.org/officeDocument/2006/relationships/ctrlProp" Target="../ctrlProps/ctrlProp360.xml"/><Relationship Id="rId40" Type="http://schemas.openxmlformats.org/officeDocument/2006/relationships/ctrlProp" Target="../ctrlProps/ctrlProp363.xml"/><Relationship Id="rId45" Type="http://schemas.openxmlformats.org/officeDocument/2006/relationships/ctrlProp" Target="../ctrlProps/ctrlProp368.xml"/><Relationship Id="rId53" Type="http://schemas.openxmlformats.org/officeDocument/2006/relationships/ctrlProp" Target="../ctrlProps/ctrlProp376.xml"/><Relationship Id="rId58" Type="http://schemas.openxmlformats.org/officeDocument/2006/relationships/ctrlProp" Target="../ctrlProps/ctrlProp381.xml"/><Relationship Id="rId5" Type="http://schemas.openxmlformats.org/officeDocument/2006/relationships/ctrlProp" Target="../ctrlProps/ctrlProp328.xml"/><Relationship Id="rId15" Type="http://schemas.openxmlformats.org/officeDocument/2006/relationships/ctrlProp" Target="../ctrlProps/ctrlProp338.xml"/><Relationship Id="rId23" Type="http://schemas.openxmlformats.org/officeDocument/2006/relationships/ctrlProp" Target="../ctrlProps/ctrlProp346.xml"/><Relationship Id="rId28" Type="http://schemas.openxmlformats.org/officeDocument/2006/relationships/ctrlProp" Target="../ctrlProps/ctrlProp351.xml"/><Relationship Id="rId36" Type="http://schemas.openxmlformats.org/officeDocument/2006/relationships/ctrlProp" Target="../ctrlProps/ctrlProp359.xml"/><Relationship Id="rId49" Type="http://schemas.openxmlformats.org/officeDocument/2006/relationships/ctrlProp" Target="../ctrlProps/ctrlProp372.xml"/><Relationship Id="rId57" Type="http://schemas.openxmlformats.org/officeDocument/2006/relationships/ctrlProp" Target="../ctrlProps/ctrlProp380.xml"/><Relationship Id="rId61" Type="http://schemas.openxmlformats.org/officeDocument/2006/relationships/ctrlProp" Target="../ctrlProps/ctrlProp384.xml"/><Relationship Id="rId10" Type="http://schemas.openxmlformats.org/officeDocument/2006/relationships/ctrlProp" Target="../ctrlProps/ctrlProp333.xml"/><Relationship Id="rId19" Type="http://schemas.openxmlformats.org/officeDocument/2006/relationships/ctrlProp" Target="../ctrlProps/ctrlProp342.xml"/><Relationship Id="rId31" Type="http://schemas.openxmlformats.org/officeDocument/2006/relationships/ctrlProp" Target="../ctrlProps/ctrlProp354.xml"/><Relationship Id="rId44" Type="http://schemas.openxmlformats.org/officeDocument/2006/relationships/ctrlProp" Target="../ctrlProps/ctrlProp367.xml"/><Relationship Id="rId52" Type="http://schemas.openxmlformats.org/officeDocument/2006/relationships/ctrlProp" Target="../ctrlProps/ctrlProp375.xml"/><Relationship Id="rId60" Type="http://schemas.openxmlformats.org/officeDocument/2006/relationships/ctrlProp" Target="../ctrlProps/ctrlProp383.xml"/><Relationship Id="rId4" Type="http://schemas.openxmlformats.org/officeDocument/2006/relationships/ctrlProp" Target="../ctrlProps/ctrlProp327.xml"/><Relationship Id="rId9" Type="http://schemas.openxmlformats.org/officeDocument/2006/relationships/ctrlProp" Target="../ctrlProps/ctrlProp332.xml"/><Relationship Id="rId14" Type="http://schemas.openxmlformats.org/officeDocument/2006/relationships/ctrlProp" Target="../ctrlProps/ctrlProp337.xml"/><Relationship Id="rId22" Type="http://schemas.openxmlformats.org/officeDocument/2006/relationships/ctrlProp" Target="../ctrlProps/ctrlProp345.xml"/><Relationship Id="rId27" Type="http://schemas.openxmlformats.org/officeDocument/2006/relationships/ctrlProp" Target="../ctrlProps/ctrlProp350.xml"/><Relationship Id="rId30" Type="http://schemas.openxmlformats.org/officeDocument/2006/relationships/ctrlProp" Target="../ctrlProps/ctrlProp353.xml"/><Relationship Id="rId35" Type="http://schemas.openxmlformats.org/officeDocument/2006/relationships/ctrlProp" Target="../ctrlProps/ctrlProp358.xml"/><Relationship Id="rId43" Type="http://schemas.openxmlformats.org/officeDocument/2006/relationships/ctrlProp" Target="../ctrlProps/ctrlProp366.xml"/><Relationship Id="rId48" Type="http://schemas.openxmlformats.org/officeDocument/2006/relationships/ctrlProp" Target="../ctrlProps/ctrlProp371.xml"/><Relationship Id="rId56" Type="http://schemas.openxmlformats.org/officeDocument/2006/relationships/ctrlProp" Target="../ctrlProps/ctrlProp379.xml"/><Relationship Id="rId64" Type="http://schemas.openxmlformats.org/officeDocument/2006/relationships/ctrlProp" Target="../ctrlProps/ctrlProp387.xml"/><Relationship Id="rId8" Type="http://schemas.openxmlformats.org/officeDocument/2006/relationships/ctrlProp" Target="../ctrlProps/ctrlProp331.xml"/><Relationship Id="rId51" Type="http://schemas.openxmlformats.org/officeDocument/2006/relationships/ctrlProp" Target="../ctrlProps/ctrlProp374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335.xml"/><Relationship Id="rId17" Type="http://schemas.openxmlformats.org/officeDocument/2006/relationships/ctrlProp" Target="../ctrlProps/ctrlProp340.xml"/><Relationship Id="rId25" Type="http://schemas.openxmlformats.org/officeDocument/2006/relationships/ctrlProp" Target="../ctrlProps/ctrlProp348.xml"/><Relationship Id="rId33" Type="http://schemas.openxmlformats.org/officeDocument/2006/relationships/ctrlProp" Target="../ctrlProps/ctrlProp356.xml"/><Relationship Id="rId38" Type="http://schemas.openxmlformats.org/officeDocument/2006/relationships/ctrlProp" Target="../ctrlProps/ctrlProp361.xml"/><Relationship Id="rId46" Type="http://schemas.openxmlformats.org/officeDocument/2006/relationships/ctrlProp" Target="../ctrlProps/ctrlProp369.xml"/><Relationship Id="rId59" Type="http://schemas.openxmlformats.org/officeDocument/2006/relationships/ctrlProp" Target="../ctrlProps/ctrlProp38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 tint="-0.249977111117893"/>
  </sheetPr>
  <dimension ref="A1:AI46"/>
  <sheetViews>
    <sheetView showGridLines="0" tabSelected="1" zoomScaleNormal="100" workbookViewId="0">
      <selection sqref="A1:X1"/>
    </sheetView>
  </sheetViews>
  <sheetFormatPr defaultRowHeight="15" x14ac:dyDescent="0.25"/>
  <cols>
    <col min="1" max="1" width="4.28515625" customWidth="1"/>
    <col min="2" max="3" width="10.85546875" customWidth="1"/>
    <col min="4" max="4" width="8.5703125" bestFit="1" customWidth="1"/>
    <col min="5" max="5" width="21.85546875" customWidth="1"/>
    <col min="6" max="6" width="5.85546875" customWidth="1"/>
    <col min="7" max="7" width="10.85546875" customWidth="1"/>
    <col min="8" max="8" width="6" bestFit="1" customWidth="1"/>
    <col min="9" max="9" width="20.85546875" customWidth="1"/>
    <col min="10" max="10" width="7.140625" customWidth="1"/>
    <col min="11" max="11" width="9.42578125" hidden="1" customWidth="1"/>
    <col min="12" max="12" width="10.85546875" hidden="1" customWidth="1"/>
    <col min="13" max="13" width="27.7109375" hidden="1" customWidth="1"/>
    <col min="14" max="15" width="9.140625" hidden="1" customWidth="1"/>
    <col min="16" max="16" width="28" hidden="1" customWidth="1"/>
    <col min="17" max="17" width="10.85546875" customWidth="1"/>
    <col min="18" max="18" width="11.140625" bestFit="1" customWidth="1"/>
    <col min="19" max="19" width="8.7109375" customWidth="1"/>
    <col min="20" max="20" width="8.7109375" bestFit="1" customWidth="1"/>
    <col min="21" max="23" width="8.7109375" customWidth="1"/>
    <col min="24" max="24" width="40.28515625" customWidth="1"/>
    <col min="25" max="28" width="9.140625" hidden="1" customWidth="1"/>
    <col min="30" max="30" width="11.140625" bestFit="1" customWidth="1"/>
    <col min="32" max="32" width="9.140625" customWidth="1"/>
  </cols>
  <sheetData>
    <row r="1" spans="1:35" ht="46.15" x14ac:dyDescent="0.85">
      <c r="A1" s="191" t="s">
        <v>62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81"/>
      <c r="Z1" s="81"/>
      <c r="AA1" s="81"/>
      <c r="AB1" s="81"/>
      <c r="AC1" s="81"/>
      <c r="AD1" s="81"/>
      <c r="AE1" s="81"/>
      <c r="AF1" s="82"/>
      <c r="AG1" s="82"/>
      <c r="AH1" s="82"/>
      <c r="AI1" s="82"/>
    </row>
    <row r="2" spans="1:35" thickBot="1" x14ac:dyDescent="0.35"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</row>
    <row r="3" spans="1:35" x14ac:dyDescent="0.25">
      <c r="B3" s="95" t="s">
        <v>184</v>
      </c>
      <c r="D3" s="31" t="s">
        <v>63</v>
      </c>
      <c r="E3" s="32" t="s">
        <v>118</v>
      </c>
      <c r="G3" s="195" t="s">
        <v>183</v>
      </c>
      <c r="I3" s="174" t="s">
        <v>187</v>
      </c>
      <c r="J3" s="175"/>
      <c r="K3" s="82"/>
      <c r="L3" s="83" t="s">
        <v>184</v>
      </c>
      <c r="M3" s="82"/>
      <c r="N3" s="82"/>
      <c r="O3" s="82"/>
      <c r="P3" s="82"/>
      <c r="Q3" s="82"/>
      <c r="R3" s="202" t="s">
        <v>27</v>
      </c>
      <c r="S3" s="203"/>
      <c r="T3" s="203"/>
      <c r="U3" s="204"/>
      <c r="V3" s="1"/>
      <c r="W3" s="85" t="s">
        <v>141</v>
      </c>
      <c r="X3" s="82"/>
      <c r="Y3" s="1" t="s">
        <v>60</v>
      </c>
      <c r="Z3" s="83" t="s">
        <v>60</v>
      </c>
      <c r="AB3" s="83" t="s">
        <v>141</v>
      </c>
      <c r="AC3" s="82"/>
      <c r="AD3" s="82"/>
      <c r="AE3" s="82"/>
      <c r="AF3" s="82"/>
      <c r="AG3" s="82"/>
      <c r="AH3" s="82"/>
      <c r="AI3" s="82"/>
    </row>
    <row r="4" spans="1:35" x14ac:dyDescent="0.25">
      <c r="B4" s="96"/>
      <c r="D4" s="98" t="str">
        <f>IF(NOT(OR(ISBLANK(Voidwarden!D2),Voidwarden!D2="&lt;NAME&gt;")),Voidwarden!S3,"-")</f>
        <v>-</v>
      </c>
      <c r="E4" s="29" t="str">
        <f>IF(NOT(OR(ISBLANK(Voidwarden!D2),Voidwarden!D2="&lt;NAME&gt;")),Voidwarden!D2,"")</f>
        <v/>
      </c>
      <c r="G4" s="196"/>
      <c r="I4" s="100" t="s">
        <v>188</v>
      </c>
      <c r="J4" s="102" t="str">
        <f>G5</f>
        <v>-</v>
      </c>
      <c r="L4" s="107">
        <v>2</v>
      </c>
      <c r="M4" s="82"/>
      <c r="N4" s="82"/>
      <c r="O4" s="82"/>
      <c r="P4" s="82"/>
      <c r="Q4" s="82"/>
      <c r="R4" s="44" t="s">
        <v>28</v>
      </c>
      <c r="S4" s="45"/>
      <c r="T4" s="45" t="s">
        <v>35</v>
      </c>
      <c r="U4" s="46"/>
      <c r="V4" s="106"/>
      <c r="W4" s="86"/>
      <c r="X4" s="82"/>
      <c r="Y4" s="82" t="b">
        <f>L11</f>
        <v>0</v>
      </c>
      <c r="Z4" s="82" t="b">
        <f>O33</f>
        <v>0</v>
      </c>
      <c r="AB4" s="109" t="b">
        <f>Hatchet!$S3&gt;=5</f>
        <v>0</v>
      </c>
      <c r="AC4" s="82"/>
      <c r="AD4" s="82"/>
      <c r="AE4" s="82"/>
      <c r="AF4" s="82"/>
      <c r="AG4" s="82"/>
      <c r="AH4" s="82"/>
      <c r="AI4" s="82"/>
    </row>
    <row r="5" spans="1:35" x14ac:dyDescent="0.25">
      <c r="B5" s="96"/>
      <c r="D5" s="98" t="str">
        <f>IF(NOT(OR(ISBLANK(Demolitionist!D2),Demolitionist!D2="&lt;NAME&gt;")),Demolitionist!S3,"-")</f>
        <v>-</v>
      </c>
      <c r="E5" s="29" t="str">
        <f>IF(NOT(OR(ISBLANK(Demolitionist!D2),Demolitionist!D2="&lt;NAME&gt;")),Demolitionist!D2,"")</f>
        <v/>
      </c>
      <c r="G5" s="197" t="str">
        <f>IF(AND(D4="-",D5="-",D6="-",D7="-"),"-",ROUNDUP(AVERAGE(D4:D7)/2,0)+L4-2)</f>
        <v>-</v>
      </c>
      <c r="I5" s="100" t="s">
        <v>189</v>
      </c>
      <c r="J5" s="102" t="str">
        <f>IF(NOT(L10),"-",IF(OR(G5=0,G5=1),2,IF(OR(G5=2,G5=3),3,IF(OR(G5=4,G5=5),4,IF(G5=6,5,IF(G5=7,6,"-"))))))</f>
        <v>-</v>
      </c>
      <c r="L5" s="109"/>
      <c r="M5" s="82"/>
      <c r="N5" s="82"/>
      <c r="O5" s="82"/>
      <c r="P5" s="82"/>
      <c r="Q5" s="82"/>
      <c r="R5" s="44" t="s">
        <v>29</v>
      </c>
      <c r="S5" s="45"/>
      <c r="T5" s="45" t="s">
        <v>36</v>
      </c>
      <c r="U5" s="46"/>
      <c r="V5" s="106"/>
      <c r="W5" s="86"/>
      <c r="X5" s="82"/>
      <c r="Y5" s="82" t="b">
        <f>L18</f>
        <v>0</v>
      </c>
      <c r="Z5" s="82" t="b">
        <f>OR(O27,L31)</f>
        <v>0</v>
      </c>
      <c r="AB5" s="109" t="b">
        <f>Demolitionist!$S3&gt;=5</f>
        <v>0</v>
      </c>
      <c r="AC5" s="82"/>
      <c r="AD5" s="82"/>
      <c r="AE5" s="82"/>
      <c r="AF5" s="82"/>
      <c r="AG5" s="82"/>
      <c r="AH5" s="82"/>
      <c r="AI5" s="82"/>
    </row>
    <row r="6" spans="1:35" x14ac:dyDescent="0.25">
      <c r="B6" s="96"/>
      <c r="D6" s="98" t="str">
        <f>IF(NOT(OR(ISBLANK(Hatchet!D2),Hatchet!D2="&lt;NAME&gt;")),Hatchet!S3,"-")</f>
        <v>-</v>
      </c>
      <c r="E6" s="29" t="str">
        <f>IF(NOT(OR(ISBLANK(Hatchet!D2),Hatchet!D2="&lt;NAME&gt;")),Hatchet!D2,"")</f>
        <v/>
      </c>
      <c r="G6" s="197"/>
      <c r="I6" s="100" t="s">
        <v>190</v>
      </c>
      <c r="J6" s="102" t="str">
        <f>IF(OR(NOT(L10),G5="-"),"-",G5+2)</f>
        <v>-</v>
      </c>
      <c r="L6" s="109"/>
      <c r="M6" s="82"/>
      <c r="N6" s="82"/>
      <c r="O6" s="82"/>
      <c r="P6" s="82"/>
      <c r="Q6" s="82"/>
      <c r="R6" s="44" t="s">
        <v>30</v>
      </c>
      <c r="S6" s="45" t="str">
        <f>IF(AND(Y16,NOT(L24)),26,"")</f>
        <v/>
      </c>
      <c r="T6" s="45" t="s">
        <v>37</v>
      </c>
      <c r="U6" s="46"/>
      <c r="V6" s="106"/>
      <c r="W6" s="86"/>
      <c r="X6" s="82"/>
      <c r="Y6" s="82" t="b">
        <f>L24</f>
        <v>0</v>
      </c>
      <c r="Z6" s="89" t="b">
        <v>0</v>
      </c>
      <c r="AB6" s="109" t="b">
        <f>Voidwarden!S3&gt;=5</f>
        <v>0</v>
      </c>
      <c r="AC6" s="82"/>
      <c r="AD6" s="82"/>
      <c r="AE6" s="82"/>
      <c r="AF6" s="82"/>
      <c r="AG6" s="82"/>
      <c r="AH6" s="82"/>
      <c r="AI6" s="82"/>
    </row>
    <row r="7" spans="1:35" ht="15.75" thickBot="1" x14ac:dyDescent="0.3">
      <c r="B7" s="96"/>
      <c r="D7" s="99" t="str">
        <f>IF(NOT(OR(ISBLANK('Red Guard'!D2),'Red Guard'!D2="&lt;NAME&gt;")),'Red Guard'!S3,"-")</f>
        <v>-</v>
      </c>
      <c r="E7" s="30" t="str">
        <f>IF(NOT(OR(ISBLANK('Red Guard'!D2),'Red Guard'!D2="&lt;NAME&gt;")),'Red Guard'!D2,"")</f>
        <v/>
      </c>
      <c r="G7" s="198"/>
      <c r="I7" s="101" t="s">
        <v>191</v>
      </c>
      <c r="J7" s="103" t="str">
        <f>IF(OR(NOT(L10),NOT(L11),G5="-"),"-",(G5*2)+4)</f>
        <v>-</v>
      </c>
      <c r="L7" s="109"/>
      <c r="M7" s="82"/>
      <c r="N7" s="82"/>
      <c r="O7" s="82"/>
      <c r="P7" s="82"/>
      <c r="Q7" s="82"/>
      <c r="R7" s="44" t="s">
        <v>31</v>
      </c>
      <c r="S7" s="88" t="str">
        <f>IF(AND(OR(O13,L13),NOT(AND(O13,L13))),1/2,"")</f>
        <v/>
      </c>
      <c r="T7" s="45" t="s">
        <v>38</v>
      </c>
      <c r="U7" s="46"/>
      <c r="V7" s="106"/>
      <c r="W7" s="87"/>
      <c r="X7" s="82"/>
      <c r="Y7" s="82" t="b">
        <f>OR(O13,L13)</f>
        <v>0</v>
      </c>
      <c r="Z7" s="82" t="b">
        <f>L34</f>
        <v>0</v>
      </c>
      <c r="AB7" s="109" t="b">
        <f>'Red Guard'!$S3&gt;=5</f>
        <v>0</v>
      </c>
      <c r="AC7" s="82"/>
      <c r="AD7" s="82"/>
      <c r="AE7" s="82"/>
      <c r="AF7" s="82"/>
      <c r="AG7" s="82"/>
      <c r="AH7" s="82"/>
      <c r="AI7" s="82"/>
    </row>
    <row r="8" spans="1:35" thickBot="1" x14ac:dyDescent="0.35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44" t="s">
        <v>32</v>
      </c>
      <c r="S8" s="45"/>
      <c r="T8" s="45" t="s">
        <v>39</v>
      </c>
      <c r="U8" s="46"/>
      <c r="V8" s="106"/>
      <c r="W8" s="106"/>
      <c r="X8" s="84"/>
      <c r="Y8" s="82" t="b">
        <f>O12</f>
        <v>0</v>
      </c>
      <c r="Z8" s="82" t="b">
        <f>L35</f>
        <v>0</v>
      </c>
      <c r="AB8" s="82"/>
      <c r="AC8" s="82"/>
      <c r="AD8" s="82"/>
      <c r="AE8" s="82"/>
      <c r="AF8" s="82"/>
      <c r="AG8" s="82"/>
      <c r="AH8" s="82"/>
      <c r="AI8" s="82"/>
    </row>
    <row r="9" spans="1:35" ht="14.45" x14ac:dyDescent="0.3">
      <c r="B9" s="22" t="s">
        <v>0</v>
      </c>
      <c r="C9" s="23" t="s">
        <v>1</v>
      </c>
      <c r="D9" s="23" t="s">
        <v>186</v>
      </c>
      <c r="E9" s="189" t="s">
        <v>2</v>
      </c>
      <c r="F9" s="190"/>
      <c r="G9" s="23" t="s">
        <v>142</v>
      </c>
      <c r="H9" s="23" t="s">
        <v>44</v>
      </c>
      <c r="I9" s="182" t="s">
        <v>43</v>
      </c>
      <c r="J9" s="183"/>
      <c r="K9" s="2" t="s">
        <v>0</v>
      </c>
      <c r="L9" s="2" t="s">
        <v>1</v>
      </c>
      <c r="M9" s="2" t="s">
        <v>42</v>
      </c>
      <c r="N9" s="2" t="s">
        <v>142</v>
      </c>
      <c r="O9" s="2" t="s">
        <v>44</v>
      </c>
      <c r="P9" s="2" t="s">
        <v>43</v>
      </c>
      <c r="Q9" s="82"/>
      <c r="R9" s="44" t="s">
        <v>33</v>
      </c>
      <c r="S9" s="45"/>
      <c r="T9" s="45" t="s">
        <v>40</v>
      </c>
      <c r="U9" s="46"/>
      <c r="V9" s="106"/>
      <c r="W9" s="106"/>
      <c r="X9" s="84"/>
      <c r="Y9" s="82" t="b">
        <f>OR(L20,L21)</f>
        <v>0</v>
      </c>
      <c r="Z9" s="82" t="b">
        <f>L36</f>
        <v>0</v>
      </c>
      <c r="AB9" s="82"/>
      <c r="AC9" s="82"/>
      <c r="AD9" s="82"/>
      <c r="AE9" s="82"/>
      <c r="AF9" s="82"/>
      <c r="AG9" s="82"/>
      <c r="AH9" s="82"/>
      <c r="AI9" s="82"/>
    </row>
    <row r="10" spans="1:35" thickBot="1" x14ac:dyDescent="0.35">
      <c r="B10" s="3"/>
      <c r="C10" s="4"/>
      <c r="D10" s="4">
        <v>1</v>
      </c>
      <c r="E10" s="170" t="str">
        <f>IF(K10,M10,"")</f>
        <v>Roadside Ambush</v>
      </c>
      <c r="F10" s="184"/>
      <c r="G10" s="4" t="str">
        <f>IF(K10,N10,"")</f>
        <v>B1</v>
      </c>
      <c r="H10" s="4"/>
      <c r="I10" s="170"/>
      <c r="J10" s="171"/>
      <c r="K10" s="34" t="b">
        <v>1</v>
      </c>
      <c r="L10" s="34" t="b">
        <v>0</v>
      </c>
      <c r="M10" t="s">
        <v>65</v>
      </c>
      <c r="N10" s="108" t="s">
        <v>89</v>
      </c>
      <c r="O10" s="34"/>
      <c r="Q10" s="82"/>
      <c r="R10" s="47" t="s">
        <v>34</v>
      </c>
      <c r="S10" s="48"/>
      <c r="T10" s="48" t="s">
        <v>41</v>
      </c>
      <c r="U10" s="49"/>
      <c r="V10" s="106"/>
      <c r="W10" s="106"/>
      <c r="X10" s="84"/>
      <c r="Y10" s="82" t="b">
        <f>L25</f>
        <v>0</v>
      </c>
      <c r="Z10" s="82" t="b">
        <f>L37</f>
        <v>0</v>
      </c>
      <c r="AB10" s="82"/>
      <c r="AC10" s="82"/>
      <c r="AD10" s="82"/>
      <c r="AE10" s="82"/>
      <c r="AF10" s="82"/>
      <c r="AG10" s="82"/>
      <c r="AH10" s="82"/>
      <c r="AI10" s="82"/>
    </row>
    <row r="11" spans="1:35" ht="14.45" x14ac:dyDescent="0.3">
      <c r="B11" s="3"/>
      <c r="C11" s="4"/>
      <c r="D11" s="4">
        <v>2</v>
      </c>
      <c r="E11" s="170" t="str">
        <f t="shared" ref="E11:E26" si="0">IF(K11,M11,"")</f>
        <v/>
      </c>
      <c r="F11" s="184"/>
      <c r="G11" s="4" t="str">
        <f t="shared" ref="G11:G37" si="1">IF(K11,N11,"")</f>
        <v/>
      </c>
      <c r="H11" s="4"/>
      <c r="I11" s="170" t="str">
        <f>IF(O11,P11,"")</f>
        <v/>
      </c>
      <c r="J11" s="171"/>
      <c r="K11" s="33" t="b">
        <f t="shared" ref="K11:K15" si="2">L10</f>
        <v>0</v>
      </c>
      <c r="L11" s="34" t="b">
        <v>0</v>
      </c>
      <c r="M11" t="s">
        <v>66</v>
      </c>
      <c r="N11" s="108" t="s">
        <v>89</v>
      </c>
      <c r="O11" s="34" t="b">
        <v>0</v>
      </c>
      <c r="P11" t="s">
        <v>45</v>
      </c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</row>
    <row r="12" spans="1:35" ht="14.45" x14ac:dyDescent="0.3">
      <c r="B12" s="3"/>
      <c r="C12" s="4"/>
      <c r="D12" s="4">
        <v>3</v>
      </c>
      <c r="E12" s="170" t="str">
        <f t="shared" si="0"/>
        <v/>
      </c>
      <c r="F12" s="184"/>
      <c r="G12" s="4" t="str">
        <f t="shared" si="1"/>
        <v/>
      </c>
      <c r="H12" s="4"/>
      <c r="I12" s="170" t="str">
        <f>IF(O12,P12,"")</f>
        <v/>
      </c>
      <c r="J12" s="171"/>
      <c r="K12" s="33" t="b">
        <f t="shared" si="2"/>
        <v>0</v>
      </c>
      <c r="L12" s="34" t="b">
        <v>0</v>
      </c>
      <c r="M12" t="s">
        <v>67</v>
      </c>
      <c r="N12" s="108" t="s">
        <v>90</v>
      </c>
      <c r="O12" s="34" t="b">
        <v>0</v>
      </c>
      <c r="P12" t="s">
        <v>46</v>
      </c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</row>
    <row r="13" spans="1:35" ht="14.45" x14ac:dyDescent="0.3">
      <c r="B13" s="3"/>
      <c r="C13" s="4"/>
      <c r="D13" s="4">
        <v>4</v>
      </c>
      <c r="E13" s="170" t="str">
        <f t="shared" si="0"/>
        <v/>
      </c>
      <c r="F13" s="184"/>
      <c r="G13" s="4" t="str">
        <f t="shared" si="1"/>
        <v/>
      </c>
      <c r="H13" s="4"/>
      <c r="I13" s="170" t="str">
        <f>IF(O13,P13,"")</f>
        <v/>
      </c>
      <c r="J13" s="171"/>
      <c r="K13" t="b">
        <f t="shared" si="2"/>
        <v>0</v>
      </c>
      <c r="L13" s="34" t="b">
        <v>0</v>
      </c>
      <c r="M13" t="s">
        <v>68</v>
      </c>
      <c r="N13" s="108" t="s">
        <v>91</v>
      </c>
      <c r="O13" s="34" t="b">
        <v>0</v>
      </c>
      <c r="P13" t="s">
        <v>47</v>
      </c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</row>
    <row r="14" spans="1:35" thickBot="1" x14ac:dyDescent="0.35">
      <c r="B14" s="3"/>
      <c r="C14" s="4"/>
      <c r="D14" s="4">
        <v>5</v>
      </c>
      <c r="E14" s="170" t="str">
        <f t="shared" si="0"/>
        <v/>
      </c>
      <c r="F14" s="184"/>
      <c r="G14" s="4" t="str">
        <f t="shared" si="1"/>
        <v/>
      </c>
      <c r="H14" s="4"/>
      <c r="I14" s="170" t="str">
        <f>IF(O14,P14,"")</f>
        <v/>
      </c>
      <c r="J14" s="171"/>
      <c r="K14" t="b">
        <f t="shared" si="2"/>
        <v>0</v>
      </c>
      <c r="L14" s="34" t="b">
        <v>0</v>
      </c>
      <c r="M14" t="s">
        <v>69</v>
      </c>
      <c r="N14" s="108" t="s">
        <v>91</v>
      </c>
      <c r="O14" s="34" t="b">
        <v>0</v>
      </c>
      <c r="P14" t="s">
        <v>48</v>
      </c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</row>
    <row r="15" spans="1:35" ht="14.45" x14ac:dyDescent="0.3">
      <c r="B15" s="3"/>
      <c r="C15" s="4"/>
      <c r="D15" s="4">
        <v>6</v>
      </c>
      <c r="E15" s="170" t="str">
        <f t="shared" si="0"/>
        <v/>
      </c>
      <c r="F15" s="184"/>
      <c r="G15" s="4" t="str">
        <f t="shared" si="1"/>
        <v/>
      </c>
      <c r="H15" s="4"/>
      <c r="I15" s="170"/>
      <c r="J15" s="171"/>
      <c r="K15" t="b">
        <f t="shared" si="2"/>
        <v>0</v>
      </c>
      <c r="L15" s="34" t="b">
        <v>0</v>
      </c>
      <c r="M15" t="s">
        <v>70</v>
      </c>
      <c r="N15" s="108" t="s">
        <v>92</v>
      </c>
      <c r="O15" s="34"/>
      <c r="Q15" s="82"/>
      <c r="R15" s="20" t="s">
        <v>59</v>
      </c>
      <c r="S15" s="21" t="s">
        <v>3</v>
      </c>
      <c r="T15" s="21" t="s">
        <v>4</v>
      </c>
      <c r="U15" s="199" t="s">
        <v>58</v>
      </c>
      <c r="V15" s="200"/>
      <c r="W15" s="200"/>
      <c r="X15" s="201"/>
      <c r="Y15" s="1" t="s">
        <v>3</v>
      </c>
      <c r="Z15" s="1" t="s">
        <v>56</v>
      </c>
      <c r="AA15" s="1" t="s">
        <v>4</v>
      </c>
      <c r="AB15" s="1" t="s">
        <v>57</v>
      </c>
      <c r="AC15" s="82"/>
      <c r="AD15" s="82"/>
      <c r="AE15" s="82"/>
      <c r="AF15" s="82"/>
      <c r="AG15" s="82"/>
      <c r="AH15" s="82"/>
      <c r="AI15" s="82"/>
    </row>
    <row r="16" spans="1:35" ht="14.45" x14ac:dyDescent="0.3">
      <c r="B16" s="3"/>
      <c r="C16" s="4"/>
      <c r="D16" s="4">
        <v>7</v>
      </c>
      <c r="E16" s="170" t="str">
        <f>IF(L17,M16&amp;" [CLOSED]",IF(K16,M16,""))</f>
        <v/>
      </c>
      <c r="F16" s="184"/>
      <c r="G16" s="4" t="str">
        <f t="shared" si="1"/>
        <v/>
      </c>
      <c r="H16" s="4"/>
      <c r="I16" s="170" t="str">
        <f>IF(O16,P16,"")</f>
        <v/>
      </c>
      <c r="J16" s="171"/>
      <c r="K16" t="b">
        <f>L15</f>
        <v>0</v>
      </c>
      <c r="L16" s="34" t="b">
        <v>0</v>
      </c>
      <c r="M16" t="s">
        <v>71</v>
      </c>
      <c r="N16" s="108" t="s">
        <v>93</v>
      </c>
      <c r="O16" s="34" t="b">
        <v>0</v>
      </c>
      <c r="P16" t="s">
        <v>48</v>
      </c>
      <c r="Q16" s="82"/>
      <c r="R16" s="16" t="s">
        <v>5</v>
      </c>
      <c r="S16" s="17"/>
      <c r="T16" s="17"/>
      <c r="U16" s="192" t="str">
        <f t="shared" ref="U16:U37" si="3">IF(AND(Y16,AA16),"NICE TRY!",IF(Y16,Z16,IF(AA16,AB16,"")))</f>
        <v/>
      </c>
      <c r="V16" s="193"/>
      <c r="W16" s="193"/>
      <c r="X16" s="194"/>
      <c r="Y16" s="80" t="b">
        <v>0</v>
      </c>
      <c r="Z16" s="24" t="s">
        <v>149</v>
      </c>
      <c r="AA16" s="80" t="b">
        <v>0</v>
      </c>
      <c r="AB16" s="24" t="s">
        <v>150</v>
      </c>
      <c r="AC16" s="82"/>
      <c r="AD16" s="82"/>
      <c r="AE16" s="82"/>
      <c r="AF16" s="82"/>
      <c r="AG16" s="82"/>
      <c r="AH16" s="82"/>
      <c r="AI16" s="82"/>
    </row>
    <row r="17" spans="2:35" ht="14.45" x14ac:dyDescent="0.3">
      <c r="B17" s="3"/>
      <c r="C17" s="4"/>
      <c r="D17" s="4">
        <v>8</v>
      </c>
      <c r="E17" s="170" t="str">
        <f>IF(L16,M17&amp;" [CLOSED]",IF(K17,M17,""))</f>
        <v/>
      </c>
      <c r="F17" s="184"/>
      <c r="G17" s="4" t="str">
        <f t="shared" si="1"/>
        <v/>
      </c>
      <c r="H17" s="4"/>
      <c r="I17" s="170" t="str">
        <f>IF(O17,P17,"")</f>
        <v/>
      </c>
      <c r="J17" s="171"/>
      <c r="K17" t="b">
        <f>L15</f>
        <v>0</v>
      </c>
      <c r="L17" s="34" t="b">
        <v>0</v>
      </c>
      <c r="M17" t="s">
        <v>72</v>
      </c>
      <c r="N17" s="108" t="s">
        <v>94</v>
      </c>
      <c r="O17" s="34" t="b">
        <v>0</v>
      </c>
      <c r="P17" t="s">
        <v>48</v>
      </c>
      <c r="Q17" s="82"/>
      <c r="R17" s="16" t="s">
        <v>6</v>
      </c>
      <c r="S17" s="17"/>
      <c r="T17" s="17"/>
      <c r="U17" s="192" t="str">
        <f t="shared" si="3"/>
        <v/>
      </c>
      <c r="V17" s="193"/>
      <c r="W17" s="193"/>
      <c r="X17" s="194"/>
      <c r="Y17" s="80" t="b">
        <v>0</v>
      </c>
      <c r="Z17" s="24" t="s">
        <v>151</v>
      </c>
      <c r="AA17" s="80" t="b">
        <v>0</v>
      </c>
      <c r="AB17" s="24" t="s">
        <v>152</v>
      </c>
      <c r="AC17" s="82"/>
      <c r="AD17" s="82"/>
      <c r="AE17" s="82"/>
      <c r="AF17" s="82"/>
      <c r="AG17" s="82"/>
      <c r="AH17" s="82"/>
      <c r="AI17" s="82"/>
    </row>
    <row r="18" spans="2:35" ht="14.45" x14ac:dyDescent="0.3">
      <c r="B18" s="3"/>
      <c r="C18" s="4"/>
      <c r="D18" s="4">
        <v>9</v>
      </c>
      <c r="E18" s="170" t="str">
        <f t="shared" si="0"/>
        <v/>
      </c>
      <c r="F18" s="184"/>
      <c r="G18" s="4" t="str">
        <f>IF(L16,N17,IF(L17,N16,""))</f>
        <v/>
      </c>
      <c r="H18" s="4"/>
      <c r="I18" s="170" t="str">
        <f>IF(O18,P18,"")</f>
        <v/>
      </c>
      <c r="J18" s="171"/>
      <c r="K18" t="b">
        <f>OR(L16,L17)</f>
        <v>0</v>
      </c>
      <c r="L18" s="34" t="b">
        <v>0</v>
      </c>
      <c r="M18" t="s">
        <v>73</v>
      </c>
      <c r="N18" s="108" t="s">
        <v>95</v>
      </c>
      <c r="O18" s="34" t="b">
        <v>0</v>
      </c>
      <c r="P18" t="s">
        <v>49</v>
      </c>
      <c r="Q18" s="82"/>
      <c r="R18" s="16" t="s">
        <v>7</v>
      </c>
      <c r="S18" s="17"/>
      <c r="T18" s="17"/>
      <c r="U18" s="192" t="str">
        <f t="shared" si="3"/>
        <v/>
      </c>
      <c r="V18" s="193"/>
      <c r="W18" s="193"/>
      <c r="X18" s="194"/>
      <c r="Y18" s="80" t="b">
        <v>0</v>
      </c>
      <c r="Z18" s="24" t="s">
        <v>146</v>
      </c>
      <c r="AA18" s="80" t="b">
        <v>0</v>
      </c>
      <c r="AB18" s="24" t="s">
        <v>145</v>
      </c>
      <c r="AC18" s="82"/>
      <c r="AD18" s="82"/>
      <c r="AE18" s="82"/>
      <c r="AF18" s="82"/>
      <c r="AG18" s="82"/>
      <c r="AH18" s="82"/>
      <c r="AI18" s="82"/>
    </row>
    <row r="19" spans="2:35" ht="14.45" x14ac:dyDescent="0.3">
      <c r="B19" s="3"/>
      <c r="C19" s="4"/>
      <c r="D19" s="4">
        <v>10</v>
      </c>
      <c r="E19" s="170" t="str">
        <f t="shared" si="0"/>
        <v/>
      </c>
      <c r="F19" s="184"/>
      <c r="G19" s="4" t="str">
        <f t="shared" si="1"/>
        <v/>
      </c>
      <c r="H19" s="4"/>
      <c r="I19" s="170" t="str">
        <f>IF(O19,P19,"")</f>
        <v/>
      </c>
      <c r="J19" s="171"/>
      <c r="K19" t="b">
        <f>L18</f>
        <v>0</v>
      </c>
      <c r="L19" s="34" t="b">
        <v>0</v>
      </c>
      <c r="M19" t="s">
        <v>74</v>
      </c>
      <c r="N19" s="108" t="s">
        <v>96</v>
      </c>
      <c r="O19" s="34" t="b">
        <v>0</v>
      </c>
      <c r="P19" t="s">
        <v>50</v>
      </c>
      <c r="Q19" s="82"/>
      <c r="R19" s="16" t="s">
        <v>8</v>
      </c>
      <c r="S19" s="17"/>
      <c r="T19" s="17"/>
      <c r="U19" s="192" t="str">
        <f t="shared" si="3"/>
        <v/>
      </c>
      <c r="V19" s="193"/>
      <c r="W19" s="193"/>
      <c r="X19" s="194"/>
      <c r="Y19" s="80" t="b">
        <v>0</v>
      </c>
      <c r="Z19" s="24" t="s">
        <v>146</v>
      </c>
      <c r="AA19" s="80" t="b">
        <v>0</v>
      </c>
      <c r="AB19" s="24" t="s">
        <v>145</v>
      </c>
      <c r="AC19" s="82"/>
      <c r="AD19" s="82"/>
      <c r="AE19" s="82"/>
      <c r="AF19" s="82"/>
      <c r="AG19" s="82"/>
      <c r="AH19" s="82"/>
      <c r="AI19" s="82"/>
    </row>
    <row r="20" spans="2:35" ht="14.45" x14ac:dyDescent="0.3">
      <c r="B20" s="3"/>
      <c r="C20" s="4"/>
      <c r="D20" s="4">
        <v>11</v>
      </c>
      <c r="E20" s="170" t="str">
        <f>IF(L21,M20&amp;" [CLOSED]",IF(K20,M20,""))</f>
        <v/>
      </c>
      <c r="F20" s="184"/>
      <c r="G20" s="4" t="str">
        <f t="shared" si="1"/>
        <v/>
      </c>
      <c r="H20" s="4"/>
      <c r="I20" s="170"/>
      <c r="J20" s="171"/>
      <c r="K20" t="b">
        <f>L19</f>
        <v>0</v>
      </c>
      <c r="L20" s="34" t="b">
        <v>0</v>
      </c>
      <c r="M20" t="s">
        <v>75</v>
      </c>
      <c r="N20" s="108" t="s">
        <v>93</v>
      </c>
      <c r="O20" s="34"/>
      <c r="Q20" s="82"/>
      <c r="R20" s="16" t="s">
        <v>9</v>
      </c>
      <c r="S20" s="17"/>
      <c r="T20" s="17"/>
      <c r="U20" s="192" t="str">
        <f t="shared" si="3"/>
        <v/>
      </c>
      <c r="V20" s="193"/>
      <c r="W20" s="193"/>
      <c r="X20" s="194"/>
      <c r="Y20" s="80" t="b">
        <v>0</v>
      </c>
      <c r="Z20" s="24" t="s">
        <v>153</v>
      </c>
      <c r="AA20" s="80" t="b">
        <v>0</v>
      </c>
      <c r="AB20" s="24" t="s">
        <v>154</v>
      </c>
      <c r="AC20" s="82"/>
      <c r="AD20" s="82"/>
      <c r="AE20" s="82"/>
      <c r="AF20" s="82"/>
      <c r="AG20" s="82"/>
      <c r="AH20" s="82"/>
      <c r="AI20" s="82"/>
    </row>
    <row r="21" spans="2:35" ht="14.45" x14ac:dyDescent="0.3">
      <c r="B21" s="3"/>
      <c r="C21" s="4"/>
      <c r="D21" s="4">
        <v>12</v>
      </c>
      <c r="E21" s="170" t="str">
        <f>IF(L20,M21&amp;" [CLOSED]",IF(K21,M21,""))</f>
        <v/>
      </c>
      <c r="F21" s="184"/>
      <c r="G21" s="4" t="str">
        <f t="shared" si="1"/>
        <v/>
      </c>
      <c r="H21" s="4"/>
      <c r="I21" s="170"/>
      <c r="J21" s="171"/>
      <c r="K21" t="b">
        <f>L19</f>
        <v>0</v>
      </c>
      <c r="L21" s="34" t="b">
        <v>0</v>
      </c>
      <c r="M21" t="s">
        <v>76</v>
      </c>
      <c r="N21" s="108" t="s">
        <v>97</v>
      </c>
      <c r="O21" s="34"/>
      <c r="Q21" s="82"/>
      <c r="R21" s="16" t="s">
        <v>10</v>
      </c>
      <c r="S21" s="17"/>
      <c r="T21" s="17"/>
      <c r="U21" s="192" t="str">
        <f t="shared" si="3"/>
        <v/>
      </c>
      <c r="V21" s="193"/>
      <c r="W21" s="193"/>
      <c r="X21" s="194"/>
      <c r="Y21" s="80" t="b">
        <v>0</v>
      </c>
      <c r="Z21" s="24" t="s">
        <v>147</v>
      </c>
      <c r="AA21" s="80" t="b">
        <v>0</v>
      </c>
      <c r="AB21" s="24" t="s">
        <v>148</v>
      </c>
      <c r="AC21" s="82"/>
      <c r="AD21" s="82"/>
      <c r="AE21" s="82"/>
      <c r="AF21" s="82"/>
      <c r="AG21" s="82"/>
      <c r="AH21" s="82"/>
      <c r="AI21" s="82"/>
    </row>
    <row r="22" spans="2:35" ht="14.45" x14ac:dyDescent="0.3">
      <c r="B22" s="3"/>
      <c r="C22" s="4"/>
      <c r="D22" s="4">
        <v>13</v>
      </c>
      <c r="E22" s="170" t="str">
        <f t="shared" si="0"/>
        <v/>
      </c>
      <c r="F22" s="184"/>
      <c r="G22" s="4" t="str">
        <f t="shared" si="1"/>
        <v/>
      </c>
      <c r="H22" s="4"/>
      <c r="I22" s="170" t="str">
        <f>IF(O22,P22,"")</f>
        <v/>
      </c>
      <c r="J22" s="171"/>
      <c r="K22" t="b">
        <f>L20</f>
        <v>0</v>
      </c>
      <c r="L22" s="34" t="b">
        <v>0</v>
      </c>
      <c r="M22" t="s">
        <v>77</v>
      </c>
      <c r="N22" s="108" t="s">
        <v>98</v>
      </c>
      <c r="O22" s="34" t="b">
        <v>0</v>
      </c>
      <c r="P22" t="s">
        <v>51</v>
      </c>
      <c r="Q22" s="82"/>
      <c r="R22" s="16" t="s">
        <v>11</v>
      </c>
      <c r="S22" s="17"/>
      <c r="T22" s="17"/>
      <c r="U22" s="192" t="str">
        <f t="shared" si="3"/>
        <v/>
      </c>
      <c r="V22" s="193"/>
      <c r="W22" s="193"/>
      <c r="X22" s="194"/>
      <c r="Y22" s="80" t="b">
        <v>0</v>
      </c>
      <c r="Z22" s="24" t="s">
        <v>155</v>
      </c>
      <c r="AA22" s="80" t="b">
        <v>0</v>
      </c>
      <c r="AB22" s="24" t="s">
        <v>156</v>
      </c>
      <c r="AC22" s="82"/>
      <c r="AD22" s="82"/>
      <c r="AE22" s="82"/>
      <c r="AF22" s="82"/>
      <c r="AG22" s="82"/>
      <c r="AH22" s="82"/>
      <c r="AI22" s="82"/>
    </row>
    <row r="23" spans="2:35" ht="14.45" x14ac:dyDescent="0.3">
      <c r="B23" s="3"/>
      <c r="C23" s="4"/>
      <c r="D23" s="4">
        <v>14</v>
      </c>
      <c r="E23" s="170" t="str">
        <f t="shared" si="0"/>
        <v/>
      </c>
      <c r="F23" s="184"/>
      <c r="G23" s="4" t="str">
        <f t="shared" si="1"/>
        <v/>
      </c>
      <c r="H23" s="4"/>
      <c r="I23" s="170" t="str">
        <f>IF(O23,P23,"")</f>
        <v/>
      </c>
      <c r="J23" s="171"/>
      <c r="K23" t="b">
        <f>L21</f>
        <v>0</v>
      </c>
      <c r="L23" s="34" t="b">
        <v>0</v>
      </c>
      <c r="M23" t="s">
        <v>78</v>
      </c>
      <c r="N23" s="108" t="s">
        <v>92</v>
      </c>
      <c r="O23" s="34" t="b">
        <v>0</v>
      </c>
      <c r="P23" t="s">
        <v>51</v>
      </c>
      <c r="Q23" s="82"/>
      <c r="R23" s="16" t="s">
        <v>12</v>
      </c>
      <c r="S23" s="17"/>
      <c r="T23" s="17"/>
      <c r="U23" s="192" t="str">
        <f t="shared" si="3"/>
        <v/>
      </c>
      <c r="V23" s="193"/>
      <c r="W23" s="193"/>
      <c r="X23" s="194"/>
      <c r="Y23" s="80" t="b">
        <v>0</v>
      </c>
      <c r="Z23" s="24" t="s">
        <v>154</v>
      </c>
      <c r="AA23" s="80" t="b">
        <v>0</v>
      </c>
      <c r="AB23" s="24" t="s">
        <v>145</v>
      </c>
      <c r="AC23" s="82"/>
      <c r="AD23" s="82"/>
      <c r="AE23" s="82"/>
      <c r="AF23" s="82"/>
      <c r="AG23" s="82"/>
      <c r="AH23" s="82"/>
      <c r="AI23" s="82"/>
    </row>
    <row r="24" spans="2:35" ht="14.45" x14ac:dyDescent="0.3">
      <c r="B24" s="3"/>
      <c r="C24" s="4"/>
      <c r="D24" s="4">
        <v>15</v>
      </c>
      <c r="E24" s="170" t="str">
        <f t="shared" si="0"/>
        <v/>
      </c>
      <c r="F24" s="184"/>
      <c r="G24" s="4" t="str">
        <f t="shared" si="1"/>
        <v/>
      </c>
      <c r="H24" s="4"/>
      <c r="I24" s="170"/>
      <c r="J24" s="171"/>
      <c r="K24" t="b">
        <f>OR(L22,L23)</f>
        <v>0</v>
      </c>
      <c r="L24" s="34" t="b">
        <v>0</v>
      </c>
      <c r="M24" t="s">
        <v>79</v>
      </c>
      <c r="N24" s="108" t="s">
        <v>94</v>
      </c>
      <c r="O24" s="34"/>
      <c r="Q24" s="82"/>
      <c r="R24" s="16" t="s">
        <v>13</v>
      </c>
      <c r="S24" s="17"/>
      <c r="T24" s="17"/>
      <c r="U24" s="192" t="str">
        <f t="shared" si="3"/>
        <v/>
      </c>
      <c r="V24" s="193"/>
      <c r="W24" s="193"/>
      <c r="X24" s="194"/>
      <c r="Y24" s="80" t="b">
        <v>0</v>
      </c>
      <c r="Z24" s="24" t="s">
        <v>157</v>
      </c>
      <c r="AA24" s="80" t="b">
        <v>0</v>
      </c>
      <c r="AB24" s="24" t="s">
        <v>158</v>
      </c>
      <c r="AC24" s="82"/>
      <c r="AD24" s="82"/>
      <c r="AE24" s="82"/>
      <c r="AF24" s="82"/>
      <c r="AG24" s="82"/>
      <c r="AH24" s="82"/>
      <c r="AI24" s="82"/>
    </row>
    <row r="25" spans="2:35" ht="14.45" x14ac:dyDescent="0.3">
      <c r="B25" s="3"/>
      <c r="C25" s="4"/>
      <c r="D25" s="4">
        <v>16</v>
      </c>
      <c r="E25" s="170" t="str">
        <f t="shared" si="0"/>
        <v/>
      </c>
      <c r="F25" s="184"/>
      <c r="G25" s="4" t="str">
        <f t="shared" si="1"/>
        <v/>
      </c>
      <c r="H25" s="4"/>
      <c r="I25" s="170"/>
      <c r="J25" s="171"/>
      <c r="K25" t="b">
        <f>L24</f>
        <v>0</v>
      </c>
      <c r="L25" s="34" t="b">
        <v>0</v>
      </c>
      <c r="M25" t="s">
        <v>80</v>
      </c>
      <c r="N25" s="108" t="s">
        <v>92</v>
      </c>
      <c r="O25" s="34"/>
      <c r="Q25" s="82"/>
      <c r="R25" s="16" t="s">
        <v>14</v>
      </c>
      <c r="S25" s="17"/>
      <c r="T25" s="17"/>
      <c r="U25" s="192" t="str">
        <f t="shared" si="3"/>
        <v/>
      </c>
      <c r="V25" s="193"/>
      <c r="W25" s="193"/>
      <c r="X25" s="194"/>
      <c r="Y25" s="80" t="b">
        <v>0</v>
      </c>
      <c r="Z25" s="24" t="s">
        <v>159</v>
      </c>
      <c r="AA25" s="80" t="b">
        <v>0</v>
      </c>
      <c r="AB25" s="24" t="s">
        <v>151</v>
      </c>
      <c r="AC25" s="82"/>
      <c r="AD25" s="82"/>
      <c r="AE25" s="82"/>
      <c r="AF25" s="82"/>
      <c r="AG25" s="82"/>
      <c r="AH25" s="82"/>
      <c r="AI25" s="82"/>
    </row>
    <row r="26" spans="2:35" ht="14.45" x14ac:dyDescent="0.3">
      <c r="B26" s="3"/>
      <c r="C26" s="4"/>
      <c r="D26" s="4">
        <v>17</v>
      </c>
      <c r="E26" s="170" t="str">
        <f t="shared" si="0"/>
        <v/>
      </c>
      <c r="F26" s="184"/>
      <c r="G26" s="4" t="str">
        <f t="shared" si="1"/>
        <v/>
      </c>
      <c r="H26" s="4"/>
      <c r="I26" s="170" t="str">
        <f>IF(O26,P26,"")</f>
        <v/>
      </c>
      <c r="J26" s="171"/>
      <c r="K26" t="b">
        <f>L25</f>
        <v>0</v>
      </c>
      <c r="L26" s="34" t="b">
        <v>0</v>
      </c>
      <c r="M26" t="s">
        <v>81</v>
      </c>
      <c r="N26" s="108" t="s">
        <v>99</v>
      </c>
      <c r="O26" s="34" t="b">
        <v>0</v>
      </c>
      <c r="P26" t="s">
        <v>52</v>
      </c>
      <c r="Q26" s="82"/>
      <c r="R26" s="16" t="s">
        <v>15</v>
      </c>
      <c r="S26" s="17"/>
      <c r="T26" s="17"/>
      <c r="U26" s="192" t="str">
        <f t="shared" si="3"/>
        <v/>
      </c>
      <c r="V26" s="193"/>
      <c r="W26" s="193"/>
      <c r="X26" s="194"/>
      <c r="Y26" s="80" t="b">
        <v>0</v>
      </c>
      <c r="Z26" s="24" t="s">
        <v>160</v>
      </c>
      <c r="AA26" s="80" t="b">
        <v>0</v>
      </c>
      <c r="AB26" s="24" t="s">
        <v>158</v>
      </c>
      <c r="AC26" s="82"/>
      <c r="AD26" s="82"/>
      <c r="AE26" s="82"/>
      <c r="AF26" s="82"/>
      <c r="AG26" s="82"/>
      <c r="AH26" s="82"/>
      <c r="AI26" s="82"/>
    </row>
    <row r="27" spans="2:35" ht="14.45" x14ac:dyDescent="0.3">
      <c r="B27" s="5"/>
      <c r="C27" s="6"/>
      <c r="D27" s="7">
        <v>18</v>
      </c>
      <c r="E27" s="180" t="str">
        <f>IF(K27,M27,"")</f>
        <v/>
      </c>
      <c r="F27" s="188"/>
      <c r="G27" s="6" t="str">
        <f t="shared" si="1"/>
        <v/>
      </c>
      <c r="H27" s="6"/>
      <c r="I27" s="180" t="str">
        <f>IF(O27,P27,"")</f>
        <v/>
      </c>
      <c r="J27" s="181"/>
      <c r="K27" t="b">
        <f>L21</f>
        <v>0</v>
      </c>
      <c r="L27" s="34" t="b">
        <v>0</v>
      </c>
      <c r="M27" t="s">
        <v>82</v>
      </c>
      <c r="N27" s="108" t="s">
        <v>100</v>
      </c>
      <c r="O27" s="34" t="b">
        <v>0</v>
      </c>
      <c r="P27" t="s">
        <v>53</v>
      </c>
      <c r="Q27" s="82"/>
      <c r="R27" s="16" t="s">
        <v>16</v>
      </c>
      <c r="S27" s="17"/>
      <c r="T27" s="17"/>
      <c r="U27" s="27" t="str">
        <f t="shared" si="3"/>
        <v/>
      </c>
      <c r="V27" s="104"/>
      <c r="W27" s="104"/>
      <c r="X27" s="28"/>
      <c r="Y27" s="80" t="b">
        <v>0</v>
      </c>
      <c r="Z27" s="24" t="s">
        <v>161</v>
      </c>
      <c r="AA27" s="80" t="b">
        <v>0</v>
      </c>
      <c r="AB27" s="24" t="s">
        <v>144</v>
      </c>
      <c r="AC27" s="82"/>
      <c r="AD27" s="82"/>
      <c r="AE27" s="82"/>
      <c r="AF27" s="82"/>
      <c r="AG27" s="82"/>
      <c r="AH27" s="82"/>
      <c r="AI27" s="82"/>
    </row>
    <row r="28" spans="2:35" ht="14.45" x14ac:dyDescent="0.3">
      <c r="B28" s="8"/>
      <c r="C28" s="9"/>
      <c r="D28" s="10"/>
      <c r="E28" s="176"/>
      <c r="F28" s="186"/>
      <c r="G28" s="9"/>
      <c r="H28" s="9"/>
      <c r="I28" s="176" t="str">
        <f>IF(O28,P28,"")</f>
        <v/>
      </c>
      <c r="J28" s="177"/>
      <c r="N28" s="108"/>
      <c r="O28" s="34" t="b">
        <v>0</v>
      </c>
      <c r="P28" t="s">
        <v>54</v>
      </c>
      <c r="Q28" s="82"/>
      <c r="R28" s="16" t="s">
        <v>17</v>
      </c>
      <c r="S28" s="17"/>
      <c r="T28" s="17"/>
      <c r="U28" s="27" t="str">
        <f t="shared" si="3"/>
        <v/>
      </c>
      <c r="V28" s="104"/>
      <c r="W28" s="104"/>
      <c r="X28" s="28"/>
      <c r="Y28" s="80" t="b">
        <v>0</v>
      </c>
      <c r="Z28" s="24" t="s">
        <v>162</v>
      </c>
      <c r="AA28" s="80" t="b">
        <v>0</v>
      </c>
      <c r="AB28" s="24" t="s">
        <v>145</v>
      </c>
      <c r="AC28" s="82"/>
      <c r="AD28" s="82"/>
      <c r="AE28" s="82"/>
      <c r="AF28" s="82"/>
      <c r="AG28" s="82"/>
      <c r="AH28" s="82"/>
      <c r="AI28" s="82"/>
    </row>
    <row r="29" spans="2:35" ht="14.45" x14ac:dyDescent="0.3">
      <c r="B29" s="8"/>
      <c r="C29" s="9"/>
      <c r="D29" s="10"/>
      <c r="E29" s="176"/>
      <c r="F29" s="186"/>
      <c r="G29" s="9"/>
      <c r="H29" s="9"/>
      <c r="I29" s="176" t="str">
        <f>IF(O29,P29,"")</f>
        <v/>
      </c>
      <c r="J29" s="177"/>
      <c r="N29" s="108"/>
      <c r="O29" s="34" t="b">
        <v>0</v>
      </c>
      <c r="P29" t="s">
        <v>48</v>
      </c>
      <c r="Q29" s="82"/>
      <c r="R29" s="16" t="s">
        <v>18</v>
      </c>
      <c r="S29" s="17"/>
      <c r="T29" s="17"/>
      <c r="U29" s="27" t="str">
        <f t="shared" si="3"/>
        <v/>
      </c>
      <c r="V29" s="104"/>
      <c r="W29" s="104"/>
      <c r="X29" s="28"/>
      <c r="Y29" s="80" t="b">
        <v>0</v>
      </c>
      <c r="Z29" s="24" t="s">
        <v>163</v>
      </c>
      <c r="AA29" s="80" t="b">
        <v>0</v>
      </c>
      <c r="AB29" s="24" t="s">
        <v>158</v>
      </c>
      <c r="AC29" s="82"/>
      <c r="AD29" s="82"/>
      <c r="AE29" s="82"/>
      <c r="AF29" s="82"/>
      <c r="AG29" s="82"/>
      <c r="AH29" s="82"/>
      <c r="AI29" s="82"/>
    </row>
    <row r="30" spans="2:35" ht="14.45" x14ac:dyDescent="0.3">
      <c r="B30" s="11"/>
      <c r="C30" s="12"/>
      <c r="D30" s="13"/>
      <c r="E30" s="178"/>
      <c r="F30" s="187"/>
      <c r="G30" s="12"/>
      <c r="H30" s="12"/>
      <c r="I30" s="178" t="str">
        <f>IF(O30,P30,"")</f>
        <v/>
      </c>
      <c r="J30" s="179"/>
      <c r="N30" s="108"/>
      <c r="O30" s="34" t="b">
        <v>0</v>
      </c>
      <c r="P30" t="s">
        <v>48</v>
      </c>
      <c r="Q30" s="82"/>
      <c r="R30" s="16" t="s">
        <v>19</v>
      </c>
      <c r="S30" s="17"/>
      <c r="T30" s="17"/>
      <c r="U30" s="27" t="str">
        <f t="shared" si="3"/>
        <v/>
      </c>
      <c r="V30" s="104"/>
      <c r="W30" s="104"/>
      <c r="X30" s="28"/>
      <c r="Y30" s="80" t="b">
        <v>0</v>
      </c>
      <c r="Z30" s="24" t="s">
        <v>164</v>
      </c>
      <c r="AA30" s="80" t="b">
        <v>0</v>
      </c>
      <c r="AB30" s="24" t="s">
        <v>161</v>
      </c>
      <c r="AC30" s="82"/>
      <c r="AD30" s="82"/>
      <c r="AE30" s="82"/>
      <c r="AF30" s="82"/>
      <c r="AG30" s="82"/>
      <c r="AH30" s="82"/>
      <c r="AI30" s="82"/>
    </row>
    <row r="31" spans="2:35" ht="14.45" x14ac:dyDescent="0.3">
      <c r="B31" s="3"/>
      <c r="C31" s="4"/>
      <c r="D31" s="4">
        <v>19</v>
      </c>
      <c r="E31" s="170" t="str">
        <f>IF(K31,M31,"")</f>
        <v/>
      </c>
      <c r="F31" s="184"/>
      <c r="G31" s="4" t="str">
        <f t="shared" si="1"/>
        <v/>
      </c>
      <c r="H31" s="4"/>
      <c r="I31" s="170"/>
      <c r="J31" s="171"/>
      <c r="K31" t="b">
        <f>L20</f>
        <v>0</v>
      </c>
      <c r="L31" s="34" t="b">
        <v>0</v>
      </c>
      <c r="M31" t="s">
        <v>83</v>
      </c>
      <c r="N31" s="108" t="s">
        <v>100</v>
      </c>
      <c r="O31" s="34"/>
      <c r="Q31" s="82"/>
      <c r="R31" s="16" t="s">
        <v>20</v>
      </c>
      <c r="S31" s="17"/>
      <c r="T31" s="17"/>
      <c r="U31" s="27" t="str">
        <f t="shared" si="3"/>
        <v/>
      </c>
      <c r="V31" s="104"/>
      <c r="W31" s="104"/>
      <c r="X31" s="28"/>
      <c r="Y31" s="80" t="b">
        <v>0</v>
      </c>
      <c r="Z31" s="24" t="s">
        <v>144</v>
      </c>
      <c r="AA31" s="80" t="b">
        <v>0</v>
      </c>
      <c r="AB31" s="24" t="s">
        <v>145</v>
      </c>
      <c r="AC31" s="82"/>
      <c r="AD31" s="82"/>
      <c r="AE31" s="82"/>
      <c r="AF31" s="82"/>
      <c r="AG31" s="82"/>
      <c r="AH31" s="82"/>
      <c r="AI31" s="82"/>
    </row>
    <row r="32" spans="2:35" ht="14.45" x14ac:dyDescent="0.3">
      <c r="B32" s="3"/>
      <c r="C32" s="4"/>
      <c r="D32" s="4">
        <v>20</v>
      </c>
      <c r="E32" s="170" t="str">
        <f t="shared" ref="E32:E37" si="4">IF(K32,M32,"")</f>
        <v/>
      </c>
      <c r="F32" s="184"/>
      <c r="G32" s="4" t="str">
        <f t="shared" si="1"/>
        <v/>
      </c>
      <c r="H32" s="4"/>
      <c r="I32" s="170"/>
      <c r="J32" s="171"/>
      <c r="K32" t="b">
        <f>OR(Y32,AA32)</f>
        <v>0</v>
      </c>
      <c r="L32" s="34" t="b">
        <v>0</v>
      </c>
      <c r="M32" t="s">
        <v>84</v>
      </c>
      <c r="N32" s="108" t="s">
        <v>101</v>
      </c>
      <c r="O32" s="34"/>
      <c r="Q32" s="82"/>
      <c r="R32" s="16" t="s">
        <v>21</v>
      </c>
      <c r="S32" s="17"/>
      <c r="T32" s="17"/>
      <c r="U32" s="27" t="str">
        <f t="shared" si="3"/>
        <v/>
      </c>
      <c r="V32" s="104"/>
      <c r="W32" s="104"/>
      <c r="X32" s="28"/>
      <c r="Y32" s="80" t="b">
        <v>0</v>
      </c>
      <c r="Z32" s="24" t="s">
        <v>165</v>
      </c>
      <c r="AA32" s="80" t="b">
        <v>0</v>
      </c>
      <c r="AB32" s="24" t="s">
        <v>166</v>
      </c>
      <c r="AC32" s="82"/>
      <c r="AD32" s="82"/>
      <c r="AE32" s="82"/>
      <c r="AF32" s="82"/>
      <c r="AG32" s="82"/>
      <c r="AH32" s="82"/>
      <c r="AI32" s="82"/>
    </row>
    <row r="33" spans="2:35" ht="14.45" x14ac:dyDescent="0.3">
      <c r="B33" s="3"/>
      <c r="C33" s="4"/>
      <c r="D33" s="4">
        <v>21</v>
      </c>
      <c r="E33" s="170" t="str">
        <f t="shared" si="4"/>
        <v/>
      </c>
      <c r="F33" s="184"/>
      <c r="G33" s="4" t="str">
        <f t="shared" si="1"/>
        <v/>
      </c>
      <c r="H33" s="4"/>
      <c r="I33" s="170" t="str">
        <f>IF(O33,P33,"")</f>
        <v/>
      </c>
      <c r="J33" s="171"/>
      <c r="K33" t="b">
        <f>OR(Y33,AA33)</f>
        <v>0</v>
      </c>
      <c r="L33" s="34" t="b">
        <v>0</v>
      </c>
      <c r="M33" t="s">
        <v>85</v>
      </c>
      <c r="N33" s="108" t="s">
        <v>102</v>
      </c>
      <c r="O33" s="34" t="b">
        <v>0</v>
      </c>
      <c r="P33" t="s">
        <v>55</v>
      </c>
      <c r="Q33" s="82"/>
      <c r="R33" s="16" t="s">
        <v>22</v>
      </c>
      <c r="S33" s="17"/>
      <c r="T33" s="17"/>
      <c r="U33" s="27" t="str">
        <f t="shared" si="3"/>
        <v/>
      </c>
      <c r="V33" s="104"/>
      <c r="W33" s="104"/>
      <c r="X33" s="28"/>
      <c r="Y33" s="80" t="b">
        <v>0</v>
      </c>
      <c r="Z33" s="24" t="s">
        <v>61</v>
      </c>
      <c r="AA33" s="80" t="b">
        <v>0</v>
      </c>
      <c r="AB33" s="24" t="s">
        <v>143</v>
      </c>
      <c r="AC33" s="82"/>
      <c r="AD33" s="82"/>
      <c r="AE33" s="82"/>
      <c r="AF33" s="82"/>
      <c r="AG33" s="82"/>
      <c r="AH33" s="82"/>
      <c r="AI33" s="82"/>
    </row>
    <row r="34" spans="2:35" ht="14.45" x14ac:dyDescent="0.3">
      <c r="B34" s="3"/>
      <c r="C34" s="4"/>
      <c r="D34" s="4">
        <v>22</v>
      </c>
      <c r="E34" s="170" t="str">
        <f t="shared" si="4"/>
        <v/>
      </c>
      <c r="F34" s="184"/>
      <c r="G34" s="4" t="str">
        <f t="shared" si="1"/>
        <v/>
      </c>
      <c r="H34" s="4"/>
      <c r="I34" s="170"/>
      <c r="J34" s="171"/>
      <c r="K34" t="b">
        <f>Y34</f>
        <v>0</v>
      </c>
      <c r="L34" s="34" t="b">
        <v>0</v>
      </c>
      <c r="M34" t="s">
        <v>86</v>
      </c>
      <c r="N34" s="108" t="s">
        <v>103</v>
      </c>
      <c r="O34" s="34"/>
      <c r="Q34" s="82"/>
      <c r="R34" s="16" t="s">
        <v>23</v>
      </c>
      <c r="S34" s="17"/>
      <c r="T34" s="17"/>
      <c r="U34" s="27" t="str">
        <f t="shared" si="3"/>
        <v/>
      </c>
      <c r="V34" s="104"/>
      <c r="W34" s="104"/>
      <c r="X34" s="28"/>
      <c r="Y34" s="80" t="b">
        <v>0</v>
      </c>
      <c r="Z34" s="24" t="s">
        <v>167</v>
      </c>
      <c r="AA34" s="80" t="b">
        <v>0</v>
      </c>
      <c r="AB34" s="24" t="s">
        <v>168</v>
      </c>
      <c r="AC34" s="82"/>
      <c r="AD34" s="82"/>
      <c r="AE34" s="82"/>
      <c r="AF34" s="82"/>
      <c r="AG34" s="82"/>
      <c r="AH34" s="82"/>
      <c r="AI34" s="82"/>
    </row>
    <row r="35" spans="2:35" ht="14.45" x14ac:dyDescent="0.3">
      <c r="B35" s="3"/>
      <c r="C35" s="4"/>
      <c r="D35" s="4">
        <v>23</v>
      </c>
      <c r="E35" s="170" t="str">
        <f t="shared" si="4"/>
        <v/>
      </c>
      <c r="F35" s="184"/>
      <c r="G35" s="4" t="str">
        <f t="shared" si="1"/>
        <v/>
      </c>
      <c r="H35" s="4"/>
      <c r="I35" s="170"/>
      <c r="J35" s="171"/>
      <c r="K35" t="b">
        <f>Y35</f>
        <v>0</v>
      </c>
      <c r="L35" s="34" t="b">
        <v>0</v>
      </c>
      <c r="M35" t="s">
        <v>87</v>
      </c>
      <c r="N35" s="108" t="s">
        <v>97</v>
      </c>
      <c r="O35" s="34"/>
      <c r="Q35" s="82"/>
      <c r="R35" s="16" t="s">
        <v>24</v>
      </c>
      <c r="S35" s="17"/>
      <c r="T35" s="17"/>
      <c r="U35" s="27" t="str">
        <f t="shared" si="3"/>
        <v/>
      </c>
      <c r="V35" s="104"/>
      <c r="W35" s="104"/>
      <c r="X35" s="28"/>
      <c r="Y35" s="80" t="b">
        <v>0</v>
      </c>
      <c r="Z35" s="24" t="s">
        <v>169</v>
      </c>
      <c r="AA35" s="80" t="b">
        <v>0</v>
      </c>
      <c r="AB35" s="24" t="s">
        <v>168</v>
      </c>
      <c r="AC35" s="82"/>
      <c r="AD35" s="82"/>
      <c r="AE35" s="82"/>
      <c r="AF35" s="82"/>
      <c r="AG35" s="82"/>
      <c r="AH35" s="82"/>
      <c r="AI35" s="82"/>
    </row>
    <row r="36" spans="2:35" ht="14.45" x14ac:dyDescent="0.3">
      <c r="B36" s="3"/>
      <c r="C36" s="4"/>
      <c r="D36" s="4">
        <v>24</v>
      </c>
      <c r="E36" s="170" t="str">
        <f t="shared" si="4"/>
        <v/>
      </c>
      <c r="F36" s="184"/>
      <c r="G36" s="4" t="str">
        <f t="shared" si="1"/>
        <v/>
      </c>
      <c r="H36" s="4"/>
      <c r="I36" s="170"/>
      <c r="J36" s="171"/>
      <c r="K36" t="b">
        <f>Y36</f>
        <v>0</v>
      </c>
      <c r="L36" s="34" t="b">
        <v>0</v>
      </c>
      <c r="M36" t="s">
        <v>171</v>
      </c>
      <c r="N36" s="108" t="s">
        <v>104</v>
      </c>
      <c r="O36" s="34"/>
      <c r="Q36" s="82"/>
      <c r="R36" s="16" t="s">
        <v>25</v>
      </c>
      <c r="S36" s="17"/>
      <c r="T36" s="17"/>
      <c r="U36" s="27" t="str">
        <f t="shared" si="3"/>
        <v/>
      </c>
      <c r="V36" s="104"/>
      <c r="W36" s="104"/>
      <c r="X36" s="28"/>
      <c r="Y36" s="80" t="b">
        <v>0</v>
      </c>
      <c r="Z36" s="24" t="s">
        <v>170</v>
      </c>
      <c r="AA36" s="80" t="b">
        <v>0</v>
      </c>
      <c r="AB36" s="24" t="s">
        <v>168</v>
      </c>
      <c r="AC36" s="82"/>
      <c r="AD36" s="82"/>
      <c r="AE36" s="82"/>
      <c r="AF36" s="82"/>
      <c r="AG36" s="82"/>
      <c r="AH36" s="82"/>
      <c r="AI36" s="82"/>
    </row>
    <row r="37" spans="2:35" thickBot="1" x14ac:dyDescent="0.35">
      <c r="B37" s="14"/>
      <c r="C37" s="15"/>
      <c r="D37" s="15">
        <v>25</v>
      </c>
      <c r="E37" s="172" t="str">
        <f t="shared" si="4"/>
        <v/>
      </c>
      <c r="F37" s="185"/>
      <c r="G37" s="15" t="str">
        <f t="shared" si="1"/>
        <v/>
      </c>
      <c r="H37" s="15"/>
      <c r="I37" s="172"/>
      <c r="J37" s="173"/>
      <c r="K37" t="b">
        <f>Y37</f>
        <v>0</v>
      </c>
      <c r="L37" s="34" t="b">
        <v>0</v>
      </c>
      <c r="M37" t="s">
        <v>88</v>
      </c>
      <c r="N37" s="108" t="s">
        <v>105</v>
      </c>
      <c r="O37" s="34"/>
      <c r="Q37" s="82"/>
      <c r="R37" s="18" t="s">
        <v>26</v>
      </c>
      <c r="S37" s="19"/>
      <c r="T37" s="19"/>
      <c r="U37" s="25" t="str">
        <f t="shared" si="3"/>
        <v/>
      </c>
      <c r="V37" s="105"/>
      <c r="W37" s="105"/>
      <c r="X37" s="26"/>
      <c r="Y37" s="80" t="b">
        <v>0</v>
      </c>
      <c r="Z37" s="24" t="s">
        <v>172</v>
      </c>
      <c r="AA37" s="80" t="b">
        <v>0</v>
      </c>
      <c r="AB37" s="24" t="s">
        <v>168</v>
      </c>
      <c r="AC37" s="82"/>
      <c r="AD37" s="82"/>
      <c r="AE37" s="82"/>
      <c r="AF37" s="82"/>
      <c r="AG37" s="82"/>
      <c r="AH37" s="82"/>
      <c r="AI37" s="82"/>
    </row>
    <row r="38" spans="2:35" x14ac:dyDescent="0.25"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</row>
    <row r="39" spans="2:35" x14ac:dyDescent="0.25"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</row>
    <row r="40" spans="2:35" x14ac:dyDescent="0.25">
      <c r="C40" s="82"/>
      <c r="D40" s="82"/>
      <c r="E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</row>
    <row r="41" spans="2:35" x14ac:dyDescent="0.25">
      <c r="C41" s="82"/>
      <c r="D41" s="82"/>
      <c r="E41" s="82"/>
      <c r="G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</row>
    <row r="42" spans="2:35" x14ac:dyDescent="0.25">
      <c r="C42" s="82"/>
      <c r="D42" s="82"/>
      <c r="E42" s="82"/>
      <c r="G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</row>
    <row r="43" spans="2:35" x14ac:dyDescent="0.25">
      <c r="C43" s="82"/>
      <c r="D43" s="82"/>
      <c r="E43" s="82"/>
      <c r="G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</row>
    <row r="44" spans="2:35" x14ac:dyDescent="0.25">
      <c r="C44" s="82"/>
      <c r="D44" s="82"/>
      <c r="E44" s="82"/>
      <c r="G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</row>
    <row r="45" spans="2:35" x14ac:dyDescent="0.25">
      <c r="B45" s="82"/>
      <c r="C45" s="82"/>
      <c r="D45" s="82"/>
      <c r="E45" s="82"/>
      <c r="F45" s="82"/>
      <c r="G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</row>
    <row r="46" spans="2:35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</row>
  </sheetData>
  <sheetProtection sheet="1" objects="1" scenarios="1" selectLockedCells="1"/>
  <mergeCells count="75">
    <mergeCell ref="A1:X1"/>
    <mergeCell ref="U25:X25"/>
    <mergeCell ref="U26:X26"/>
    <mergeCell ref="G3:G4"/>
    <mergeCell ref="G5:G7"/>
    <mergeCell ref="U15:X15"/>
    <mergeCell ref="U16:X16"/>
    <mergeCell ref="U17:X17"/>
    <mergeCell ref="U18:X18"/>
    <mergeCell ref="U19:X19"/>
    <mergeCell ref="U22:X22"/>
    <mergeCell ref="R3:U3"/>
    <mergeCell ref="U20:X20"/>
    <mergeCell ref="U21:X21"/>
    <mergeCell ref="U23:X23"/>
    <mergeCell ref="U24:X24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34:F34"/>
    <mergeCell ref="E35:F35"/>
    <mergeCell ref="E36:F36"/>
    <mergeCell ref="E37:F37"/>
    <mergeCell ref="E29:F29"/>
    <mergeCell ref="E30:F30"/>
    <mergeCell ref="E31:F31"/>
    <mergeCell ref="E32:F32"/>
    <mergeCell ref="E33:F33"/>
    <mergeCell ref="I9:J9"/>
    <mergeCell ref="I10:J10"/>
    <mergeCell ref="I11:J11"/>
    <mergeCell ref="I12:J12"/>
    <mergeCell ref="I13:J13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34:J34"/>
    <mergeCell ref="I35:J35"/>
    <mergeCell ref="I36:J36"/>
    <mergeCell ref="I37:J37"/>
    <mergeCell ref="I3:J3"/>
    <mergeCell ref="I29:J29"/>
    <mergeCell ref="I30:J30"/>
    <mergeCell ref="I31:J31"/>
    <mergeCell ref="I32:J32"/>
    <mergeCell ref="I33:J33"/>
    <mergeCell ref="I24:J24"/>
    <mergeCell ref="I25:J25"/>
    <mergeCell ref="I26:J26"/>
    <mergeCell ref="I27:J27"/>
    <mergeCell ref="I28:J28"/>
    <mergeCell ref="I19:J19"/>
  </mergeCells>
  <conditionalFormatting sqref="D10:E37 G10:G37">
    <cfRule type="expression" dxfId="0" priority="1">
      <formula>ISNUMBER(SEARCH("[CLOSED]",$E10))</formula>
    </cfRule>
  </conditionalFormatting>
  <pageMargins left="0.7" right="0.7" top="0.75" bottom="0.75" header="0.3" footer="0.3"/>
  <pageSetup orientation="portrait" r:id="rId1"/>
  <drawing r:id="rId2"/>
  <legacyDrawing r:id="rId3"/>
  <picture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247650</xdr:colOff>
                    <xdr:row>8</xdr:row>
                    <xdr:rowOff>171450</xdr:rowOff>
                  </from>
                  <to>
                    <xdr:col>1</xdr:col>
                    <xdr:colOff>466725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" name="Check Box 76">
              <controlPr defaultSize="0" autoFill="0" autoLine="0" autoPict="0">
                <anchor moveWithCells="1">
                  <from>
                    <xdr:col>1</xdr:col>
                    <xdr:colOff>247650</xdr:colOff>
                    <xdr:row>9</xdr:row>
                    <xdr:rowOff>171450</xdr:rowOff>
                  </from>
                  <to>
                    <xdr:col>1</xdr:col>
                    <xdr:colOff>466725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" name="Check Box 77">
              <controlPr defaultSize="0" autoFill="0" autoLine="0" autoPict="0">
                <anchor moveWithCells="1">
                  <from>
                    <xdr:col>1</xdr:col>
                    <xdr:colOff>247650</xdr:colOff>
                    <xdr:row>10</xdr:row>
                    <xdr:rowOff>171450</xdr:rowOff>
                  </from>
                  <to>
                    <xdr:col>1</xdr:col>
                    <xdr:colOff>466725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" name="Check Box 78">
              <controlPr defaultSize="0" autoFill="0" autoLine="0" autoPict="0">
                <anchor moveWithCells="1">
                  <from>
                    <xdr:col>1</xdr:col>
                    <xdr:colOff>247650</xdr:colOff>
                    <xdr:row>11</xdr:row>
                    <xdr:rowOff>171450</xdr:rowOff>
                  </from>
                  <to>
                    <xdr:col>1</xdr:col>
                    <xdr:colOff>466725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9" name="Check Box 79">
              <controlPr defaultSize="0" autoFill="0" autoLine="0" autoPict="0">
                <anchor moveWithCells="1">
                  <from>
                    <xdr:col>1</xdr:col>
                    <xdr:colOff>247650</xdr:colOff>
                    <xdr:row>12</xdr:row>
                    <xdr:rowOff>171450</xdr:rowOff>
                  </from>
                  <to>
                    <xdr:col>1</xdr:col>
                    <xdr:colOff>466725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0" name="Check Box 80">
              <controlPr defaultSize="0" autoFill="0" autoLine="0" autoPict="0">
                <anchor moveWithCells="1">
                  <from>
                    <xdr:col>1</xdr:col>
                    <xdr:colOff>247650</xdr:colOff>
                    <xdr:row>13</xdr:row>
                    <xdr:rowOff>171450</xdr:rowOff>
                  </from>
                  <to>
                    <xdr:col>1</xdr:col>
                    <xdr:colOff>466725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1" name="Check Box 81">
              <controlPr defaultSize="0" autoFill="0" autoLine="0" autoPict="0">
                <anchor moveWithCells="1">
                  <from>
                    <xdr:col>1</xdr:col>
                    <xdr:colOff>247650</xdr:colOff>
                    <xdr:row>14</xdr:row>
                    <xdr:rowOff>171450</xdr:rowOff>
                  </from>
                  <to>
                    <xdr:col>1</xdr:col>
                    <xdr:colOff>466725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2" name="Check Box 82">
              <controlPr defaultSize="0" autoFill="0" autoLine="0" autoPict="0">
                <anchor moveWithCells="1">
                  <from>
                    <xdr:col>1</xdr:col>
                    <xdr:colOff>247650</xdr:colOff>
                    <xdr:row>15</xdr:row>
                    <xdr:rowOff>171450</xdr:rowOff>
                  </from>
                  <to>
                    <xdr:col>1</xdr:col>
                    <xdr:colOff>466725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3" name="Check Box 83">
              <controlPr defaultSize="0" autoFill="0" autoLine="0" autoPict="0">
                <anchor moveWithCells="1">
                  <from>
                    <xdr:col>1</xdr:col>
                    <xdr:colOff>247650</xdr:colOff>
                    <xdr:row>16</xdr:row>
                    <xdr:rowOff>171450</xdr:rowOff>
                  </from>
                  <to>
                    <xdr:col>1</xdr:col>
                    <xdr:colOff>466725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4" name="Check Box 84">
              <controlPr defaultSize="0" autoFill="0" autoLine="0" autoPict="0">
                <anchor moveWithCells="1">
                  <from>
                    <xdr:col>1</xdr:col>
                    <xdr:colOff>247650</xdr:colOff>
                    <xdr:row>17</xdr:row>
                    <xdr:rowOff>171450</xdr:rowOff>
                  </from>
                  <to>
                    <xdr:col>1</xdr:col>
                    <xdr:colOff>466725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5" name="Check Box 85">
              <controlPr defaultSize="0" autoFill="0" autoLine="0" autoPict="0">
                <anchor moveWithCells="1">
                  <from>
                    <xdr:col>1</xdr:col>
                    <xdr:colOff>247650</xdr:colOff>
                    <xdr:row>18</xdr:row>
                    <xdr:rowOff>171450</xdr:rowOff>
                  </from>
                  <to>
                    <xdr:col>1</xdr:col>
                    <xdr:colOff>466725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6" name="Check Box 86">
              <controlPr defaultSize="0" autoFill="0" autoLine="0" autoPict="0">
                <anchor moveWithCells="1">
                  <from>
                    <xdr:col>1</xdr:col>
                    <xdr:colOff>247650</xdr:colOff>
                    <xdr:row>19</xdr:row>
                    <xdr:rowOff>171450</xdr:rowOff>
                  </from>
                  <to>
                    <xdr:col>1</xdr:col>
                    <xdr:colOff>466725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7" name="Check Box 87">
              <controlPr defaultSize="0" autoFill="0" autoLine="0" autoPict="0">
                <anchor moveWithCells="1">
                  <from>
                    <xdr:col>1</xdr:col>
                    <xdr:colOff>247650</xdr:colOff>
                    <xdr:row>20</xdr:row>
                    <xdr:rowOff>171450</xdr:rowOff>
                  </from>
                  <to>
                    <xdr:col>1</xdr:col>
                    <xdr:colOff>466725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8" name="Check Box 88">
              <controlPr defaultSize="0" autoFill="0" autoLine="0" autoPict="0">
                <anchor moveWithCells="1">
                  <from>
                    <xdr:col>1</xdr:col>
                    <xdr:colOff>247650</xdr:colOff>
                    <xdr:row>21</xdr:row>
                    <xdr:rowOff>171450</xdr:rowOff>
                  </from>
                  <to>
                    <xdr:col>1</xdr:col>
                    <xdr:colOff>466725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9" name="Check Box 89">
              <controlPr defaultSize="0" autoFill="0" autoLine="0" autoPict="0">
                <anchor moveWithCells="1">
                  <from>
                    <xdr:col>1</xdr:col>
                    <xdr:colOff>247650</xdr:colOff>
                    <xdr:row>22</xdr:row>
                    <xdr:rowOff>171450</xdr:rowOff>
                  </from>
                  <to>
                    <xdr:col>1</xdr:col>
                    <xdr:colOff>466725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0" name="Check Box 90">
              <controlPr defaultSize="0" autoFill="0" autoLine="0" autoPict="0">
                <anchor moveWithCells="1">
                  <from>
                    <xdr:col>1</xdr:col>
                    <xdr:colOff>247650</xdr:colOff>
                    <xdr:row>23</xdr:row>
                    <xdr:rowOff>171450</xdr:rowOff>
                  </from>
                  <to>
                    <xdr:col>1</xdr:col>
                    <xdr:colOff>466725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1" name="Check Box 91">
              <controlPr defaultSize="0" autoFill="0" autoLine="0" autoPict="0">
                <anchor moveWithCells="1">
                  <from>
                    <xdr:col>1</xdr:col>
                    <xdr:colOff>247650</xdr:colOff>
                    <xdr:row>24</xdr:row>
                    <xdr:rowOff>171450</xdr:rowOff>
                  </from>
                  <to>
                    <xdr:col>1</xdr:col>
                    <xdr:colOff>466725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2" name="Check Box 92">
              <controlPr defaultSize="0" autoFill="0" autoLine="0" autoPict="0">
                <anchor moveWithCells="1">
                  <from>
                    <xdr:col>1</xdr:col>
                    <xdr:colOff>247650</xdr:colOff>
                    <xdr:row>25</xdr:row>
                    <xdr:rowOff>171450</xdr:rowOff>
                  </from>
                  <to>
                    <xdr:col>1</xdr:col>
                    <xdr:colOff>466725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3" name="Check Box 93">
              <controlPr defaultSize="0" autoFill="0" autoLine="0" autoPict="0">
                <anchor moveWithCells="1">
                  <from>
                    <xdr:col>1</xdr:col>
                    <xdr:colOff>247650</xdr:colOff>
                    <xdr:row>29</xdr:row>
                    <xdr:rowOff>171450</xdr:rowOff>
                  </from>
                  <to>
                    <xdr:col>1</xdr:col>
                    <xdr:colOff>466725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4" name="Check Box 94">
              <controlPr defaultSize="0" autoFill="0" autoLine="0" autoPict="0">
                <anchor moveWithCells="1">
                  <from>
                    <xdr:col>1</xdr:col>
                    <xdr:colOff>247650</xdr:colOff>
                    <xdr:row>30</xdr:row>
                    <xdr:rowOff>171450</xdr:rowOff>
                  </from>
                  <to>
                    <xdr:col>1</xdr:col>
                    <xdr:colOff>466725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5" name="Check Box 95">
              <controlPr defaultSize="0" autoFill="0" autoLine="0" autoPict="0">
                <anchor moveWithCells="1">
                  <from>
                    <xdr:col>1</xdr:col>
                    <xdr:colOff>247650</xdr:colOff>
                    <xdr:row>31</xdr:row>
                    <xdr:rowOff>171450</xdr:rowOff>
                  </from>
                  <to>
                    <xdr:col>1</xdr:col>
                    <xdr:colOff>466725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6" name="Check Box 96">
              <controlPr defaultSize="0" autoFill="0" autoLine="0" autoPict="0">
                <anchor moveWithCells="1">
                  <from>
                    <xdr:col>1</xdr:col>
                    <xdr:colOff>247650</xdr:colOff>
                    <xdr:row>32</xdr:row>
                    <xdr:rowOff>171450</xdr:rowOff>
                  </from>
                  <to>
                    <xdr:col>1</xdr:col>
                    <xdr:colOff>466725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7" name="Check Box 97">
              <controlPr defaultSize="0" autoFill="0" autoLine="0" autoPict="0">
                <anchor moveWithCells="1">
                  <from>
                    <xdr:col>1</xdr:col>
                    <xdr:colOff>247650</xdr:colOff>
                    <xdr:row>33</xdr:row>
                    <xdr:rowOff>171450</xdr:rowOff>
                  </from>
                  <to>
                    <xdr:col>1</xdr:col>
                    <xdr:colOff>466725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8" name="Check Box 98">
              <controlPr defaultSize="0" autoFill="0" autoLine="0" autoPict="0">
                <anchor moveWithCells="1">
                  <from>
                    <xdr:col>1</xdr:col>
                    <xdr:colOff>247650</xdr:colOff>
                    <xdr:row>34</xdr:row>
                    <xdr:rowOff>171450</xdr:rowOff>
                  </from>
                  <to>
                    <xdr:col>1</xdr:col>
                    <xdr:colOff>466725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29" name="Check Box 99">
              <controlPr defaultSize="0" autoFill="0" autoLine="0" autoPict="0">
                <anchor moveWithCells="1">
                  <from>
                    <xdr:col>1</xdr:col>
                    <xdr:colOff>247650</xdr:colOff>
                    <xdr:row>35</xdr:row>
                    <xdr:rowOff>171450</xdr:rowOff>
                  </from>
                  <to>
                    <xdr:col>1</xdr:col>
                    <xdr:colOff>466725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0" name="Check Box 100">
              <controlPr defaultSize="0" autoFill="0" autoLine="0" autoPict="0">
                <anchor moveWithCells="1">
                  <from>
                    <xdr:col>2</xdr:col>
                    <xdr:colOff>247650</xdr:colOff>
                    <xdr:row>8</xdr:row>
                    <xdr:rowOff>171450</xdr:rowOff>
                  </from>
                  <to>
                    <xdr:col>2</xdr:col>
                    <xdr:colOff>466725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1" name="Check Box 101">
              <controlPr defaultSize="0" autoFill="0" autoLine="0" autoPict="0">
                <anchor moveWithCells="1">
                  <from>
                    <xdr:col>2</xdr:col>
                    <xdr:colOff>247650</xdr:colOff>
                    <xdr:row>9</xdr:row>
                    <xdr:rowOff>171450</xdr:rowOff>
                  </from>
                  <to>
                    <xdr:col>2</xdr:col>
                    <xdr:colOff>466725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2" name="Check Box 102">
              <controlPr defaultSize="0" autoFill="0" autoLine="0" autoPict="0">
                <anchor moveWithCells="1">
                  <from>
                    <xdr:col>2</xdr:col>
                    <xdr:colOff>247650</xdr:colOff>
                    <xdr:row>10</xdr:row>
                    <xdr:rowOff>171450</xdr:rowOff>
                  </from>
                  <to>
                    <xdr:col>2</xdr:col>
                    <xdr:colOff>466725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3" name="Check Box 103">
              <controlPr defaultSize="0" autoFill="0" autoLine="0" autoPict="0">
                <anchor moveWithCells="1">
                  <from>
                    <xdr:col>2</xdr:col>
                    <xdr:colOff>247650</xdr:colOff>
                    <xdr:row>11</xdr:row>
                    <xdr:rowOff>171450</xdr:rowOff>
                  </from>
                  <to>
                    <xdr:col>2</xdr:col>
                    <xdr:colOff>466725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4" name="Check Box 104">
              <controlPr defaultSize="0" autoFill="0" autoLine="0" autoPict="0">
                <anchor moveWithCells="1">
                  <from>
                    <xdr:col>2</xdr:col>
                    <xdr:colOff>247650</xdr:colOff>
                    <xdr:row>12</xdr:row>
                    <xdr:rowOff>171450</xdr:rowOff>
                  </from>
                  <to>
                    <xdr:col>2</xdr:col>
                    <xdr:colOff>466725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5" name="Check Box 105">
              <controlPr defaultSize="0" autoFill="0" autoLine="0" autoPict="0">
                <anchor moveWithCells="1">
                  <from>
                    <xdr:col>2</xdr:col>
                    <xdr:colOff>247650</xdr:colOff>
                    <xdr:row>13</xdr:row>
                    <xdr:rowOff>171450</xdr:rowOff>
                  </from>
                  <to>
                    <xdr:col>2</xdr:col>
                    <xdr:colOff>466725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6" name="Check Box 106">
              <controlPr defaultSize="0" autoFill="0" autoLine="0" autoPict="0">
                <anchor moveWithCells="1">
                  <from>
                    <xdr:col>2</xdr:col>
                    <xdr:colOff>247650</xdr:colOff>
                    <xdr:row>14</xdr:row>
                    <xdr:rowOff>171450</xdr:rowOff>
                  </from>
                  <to>
                    <xdr:col>2</xdr:col>
                    <xdr:colOff>466725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7" name="Check Box 107">
              <controlPr defaultSize="0" autoFill="0" autoLine="0" autoPict="0">
                <anchor moveWithCells="1">
                  <from>
                    <xdr:col>2</xdr:col>
                    <xdr:colOff>247650</xdr:colOff>
                    <xdr:row>15</xdr:row>
                    <xdr:rowOff>171450</xdr:rowOff>
                  </from>
                  <to>
                    <xdr:col>2</xdr:col>
                    <xdr:colOff>466725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8" name="Check Box 108">
              <controlPr defaultSize="0" autoFill="0" autoLine="0" autoPict="0">
                <anchor moveWithCells="1">
                  <from>
                    <xdr:col>2</xdr:col>
                    <xdr:colOff>247650</xdr:colOff>
                    <xdr:row>16</xdr:row>
                    <xdr:rowOff>171450</xdr:rowOff>
                  </from>
                  <to>
                    <xdr:col>2</xdr:col>
                    <xdr:colOff>466725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39" name="Check Box 109">
              <controlPr defaultSize="0" autoFill="0" autoLine="0" autoPict="0">
                <anchor moveWithCells="1">
                  <from>
                    <xdr:col>2</xdr:col>
                    <xdr:colOff>247650</xdr:colOff>
                    <xdr:row>17</xdr:row>
                    <xdr:rowOff>171450</xdr:rowOff>
                  </from>
                  <to>
                    <xdr:col>2</xdr:col>
                    <xdr:colOff>466725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0" name="Check Box 110">
              <controlPr defaultSize="0" autoFill="0" autoLine="0" autoPict="0">
                <anchor moveWithCells="1">
                  <from>
                    <xdr:col>2</xdr:col>
                    <xdr:colOff>247650</xdr:colOff>
                    <xdr:row>18</xdr:row>
                    <xdr:rowOff>171450</xdr:rowOff>
                  </from>
                  <to>
                    <xdr:col>2</xdr:col>
                    <xdr:colOff>466725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1" name="Check Box 111">
              <controlPr defaultSize="0" autoFill="0" autoLine="0" autoPict="0">
                <anchor moveWithCells="1">
                  <from>
                    <xdr:col>2</xdr:col>
                    <xdr:colOff>247650</xdr:colOff>
                    <xdr:row>19</xdr:row>
                    <xdr:rowOff>171450</xdr:rowOff>
                  </from>
                  <to>
                    <xdr:col>2</xdr:col>
                    <xdr:colOff>466725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2" name="Check Box 112">
              <controlPr defaultSize="0" autoFill="0" autoLine="0" autoPict="0">
                <anchor moveWithCells="1">
                  <from>
                    <xdr:col>2</xdr:col>
                    <xdr:colOff>247650</xdr:colOff>
                    <xdr:row>20</xdr:row>
                    <xdr:rowOff>171450</xdr:rowOff>
                  </from>
                  <to>
                    <xdr:col>2</xdr:col>
                    <xdr:colOff>466725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3" name="Check Box 113">
              <controlPr defaultSize="0" autoFill="0" autoLine="0" autoPict="0">
                <anchor moveWithCells="1">
                  <from>
                    <xdr:col>2</xdr:col>
                    <xdr:colOff>247650</xdr:colOff>
                    <xdr:row>21</xdr:row>
                    <xdr:rowOff>171450</xdr:rowOff>
                  </from>
                  <to>
                    <xdr:col>2</xdr:col>
                    <xdr:colOff>466725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4" name="Check Box 114">
              <controlPr defaultSize="0" autoFill="0" autoLine="0" autoPict="0">
                <anchor moveWithCells="1">
                  <from>
                    <xdr:col>2</xdr:col>
                    <xdr:colOff>247650</xdr:colOff>
                    <xdr:row>22</xdr:row>
                    <xdr:rowOff>171450</xdr:rowOff>
                  </from>
                  <to>
                    <xdr:col>2</xdr:col>
                    <xdr:colOff>466725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5" name="Check Box 115">
              <controlPr defaultSize="0" autoFill="0" autoLine="0" autoPict="0">
                <anchor moveWithCells="1">
                  <from>
                    <xdr:col>2</xdr:col>
                    <xdr:colOff>247650</xdr:colOff>
                    <xdr:row>23</xdr:row>
                    <xdr:rowOff>171450</xdr:rowOff>
                  </from>
                  <to>
                    <xdr:col>2</xdr:col>
                    <xdr:colOff>466725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6" name="Check Box 116">
              <controlPr defaultSize="0" autoFill="0" autoLine="0" autoPict="0">
                <anchor moveWithCells="1">
                  <from>
                    <xdr:col>2</xdr:col>
                    <xdr:colOff>247650</xdr:colOff>
                    <xdr:row>24</xdr:row>
                    <xdr:rowOff>171450</xdr:rowOff>
                  </from>
                  <to>
                    <xdr:col>2</xdr:col>
                    <xdr:colOff>466725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47" name="Check Box 117">
              <controlPr defaultSize="0" autoFill="0" autoLine="0" autoPict="0">
                <anchor moveWithCells="1">
                  <from>
                    <xdr:col>2</xdr:col>
                    <xdr:colOff>247650</xdr:colOff>
                    <xdr:row>25</xdr:row>
                    <xdr:rowOff>171450</xdr:rowOff>
                  </from>
                  <to>
                    <xdr:col>2</xdr:col>
                    <xdr:colOff>466725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48" name="Check Box 118">
              <controlPr defaultSize="0" autoFill="0" autoLine="0" autoPict="0">
                <anchor moveWithCells="1">
                  <from>
                    <xdr:col>2</xdr:col>
                    <xdr:colOff>247650</xdr:colOff>
                    <xdr:row>29</xdr:row>
                    <xdr:rowOff>171450</xdr:rowOff>
                  </from>
                  <to>
                    <xdr:col>2</xdr:col>
                    <xdr:colOff>466725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49" name="Check Box 119">
              <controlPr defaultSize="0" autoFill="0" autoLine="0" autoPict="0">
                <anchor moveWithCells="1">
                  <from>
                    <xdr:col>2</xdr:col>
                    <xdr:colOff>247650</xdr:colOff>
                    <xdr:row>30</xdr:row>
                    <xdr:rowOff>171450</xdr:rowOff>
                  </from>
                  <to>
                    <xdr:col>2</xdr:col>
                    <xdr:colOff>466725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0" name="Check Box 120">
              <controlPr defaultSize="0" autoFill="0" autoLine="0" autoPict="0">
                <anchor moveWithCells="1">
                  <from>
                    <xdr:col>2</xdr:col>
                    <xdr:colOff>247650</xdr:colOff>
                    <xdr:row>31</xdr:row>
                    <xdr:rowOff>171450</xdr:rowOff>
                  </from>
                  <to>
                    <xdr:col>2</xdr:col>
                    <xdr:colOff>466725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1" name="Check Box 121">
              <controlPr defaultSize="0" autoFill="0" autoLine="0" autoPict="0">
                <anchor moveWithCells="1">
                  <from>
                    <xdr:col>2</xdr:col>
                    <xdr:colOff>247650</xdr:colOff>
                    <xdr:row>32</xdr:row>
                    <xdr:rowOff>171450</xdr:rowOff>
                  </from>
                  <to>
                    <xdr:col>2</xdr:col>
                    <xdr:colOff>466725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2" name="Check Box 122">
              <controlPr defaultSize="0" autoFill="0" autoLine="0" autoPict="0">
                <anchor moveWithCells="1">
                  <from>
                    <xdr:col>2</xdr:col>
                    <xdr:colOff>247650</xdr:colOff>
                    <xdr:row>33</xdr:row>
                    <xdr:rowOff>171450</xdr:rowOff>
                  </from>
                  <to>
                    <xdr:col>2</xdr:col>
                    <xdr:colOff>466725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3" name="Check Box 123">
              <controlPr defaultSize="0" autoFill="0" autoLine="0" autoPict="0">
                <anchor moveWithCells="1">
                  <from>
                    <xdr:col>2</xdr:col>
                    <xdr:colOff>247650</xdr:colOff>
                    <xdr:row>34</xdr:row>
                    <xdr:rowOff>171450</xdr:rowOff>
                  </from>
                  <to>
                    <xdr:col>2</xdr:col>
                    <xdr:colOff>466725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4" name="Check Box 124">
              <controlPr defaultSize="0" autoFill="0" autoLine="0" autoPict="0">
                <anchor moveWithCells="1">
                  <from>
                    <xdr:col>2</xdr:col>
                    <xdr:colOff>247650</xdr:colOff>
                    <xdr:row>35</xdr:row>
                    <xdr:rowOff>171450</xdr:rowOff>
                  </from>
                  <to>
                    <xdr:col>2</xdr:col>
                    <xdr:colOff>466725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5" name="Check Box 126">
              <controlPr defaultSize="0" autoFill="0" autoLine="0" autoPict="0">
                <anchor moveWithCells="1">
                  <from>
                    <xdr:col>7</xdr:col>
                    <xdr:colOff>38100</xdr:colOff>
                    <xdr:row>9</xdr:row>
                    <xdr:rowOff>161925</xdr:rowOff>
                  </from>
                  <to>
                    <xdr:col>8</xdr:col>
                    <xdr:colOff>57150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56" name="Check Box 127">
              <controlPr defaultSize="0" autoFill="0" autoLine="0" autoPict="0">
                <anchor moveWithCells="1">
                  <from>
                    <xdr:col>7</xdr:col>
                    <xdr:colOff>38100</xdr:colOff>
                    <xdr:row>10</xdr:row>
                    <xdr:rowOff>161925</xdr:rowOff>
                  </from>
                  <to>
                    <xdr:col>8</xdr:col>
                    <xdr:colOff>57150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7" name="Check Box 128">
              <controlPr defaultSize="0" autoFill="0" autoLine="0" autoPict="0">
                <anchor moveWithCells="1">
                  <from>
                    <xdr:col>7</xdr:col>
                    <xdr:colOff>38100</xdr:colOff>
                    <xdr:row>11</xdr:row>
                    <xdr:rowOff>161925</xdr:rowOff>
                  </from>
                  <to>
                    <xdr:col>8</xdr:col>
                    <xdr:colOff>57150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58" name="Check Box 129">
              <controlPr defaultSize="0" autoFill="0" autoLine="0" autoPict="0">
                <anchor moveWithCells="1">
                  <from>
                    <xdr:col>7</xdr:col>
                    <xdr:colOff>38100</xdr:colOff>
                    <xdr:row>12</xdr:row>
                    <xdr:rowOff>161925</xdr:rowOff>
                  </from>
                  <to>
                    <xdr:col>8</xdr:col>
                    <xdr:colOff>57150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59" name="Check Box 131">
              <controlPr defaultSize="0" autoFill="0" autoLine="0" autoPict="0">
                <anchor moveWithCells="1">
                  <from>
                    <xdr:col>7</xdr:col>
                    <xdr:colOff>38100</xdr:colOff>
                    <xdr:row>14</xdr:row>
                    <xdr:rowOff>161925</xdr:rowOff>
                  </from>
                  <to>
                    <xdr:col>8</xdr:col>
                    <xdr:colOff>57150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0" name="Check Box 132">
              <controlPr defaultSize="0" autoFill="0" autoLine="0" autoPict="0">
                <anchor moveWithCells="1">
                  <from>
                    <xdr:col>7</xdr:col>
                    <xdr:colOff>38100</xdr:colOff>
                    <xdr:row>15</xdr:row>
                    <xdr:rowOff>161925</xdr:rowOff>
                  </from>
                  <to>
                    <xdr:col>8</xdr:col>
                    <xdr:colOff>57150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1" name="Check Box 133">
              <controlPr defaultSize="0" autoFill="0" autoLine="0" autoPict="0">
                <anchor moveWithCells="1">
                  <from>
                    <xdr:col>7</xdr:col>
                    <xdr:colOff>38100</xdr:colOff>
                    <xdr:row>16</xdr:row>
                    <xdr:rowOff>161925</xdr:rowOff>
                  </from>
                  <to>
                    <xdr:col>8</xdr:col>
                    <xdr:colOff>57150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2" name="Check Box 134">
              <controlPr defaultSize="0" autoFill="0" autoLine="0" autoPict="0">
                <anchor moveWithCells="1">
                  <from>
                    <xdr:col>7</xdr:col>
                    <xdr:colOff>38100</xdr:colOff>
                    <xdr:row>17</xdr:row>
                    <xdr:rowOff>161925</xdr:rowOff>
                  </from>
                  <to>
                    <xdr:col>8</xdr:col>
                    <xdr:colOff>57150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63" name="Check Box 137">
              <controlPr defaultSize="0" autoFill="0" autoLine="0" autoPict="0">
                <anchor moveWithCells="1">
                  <from>
                    <xdr:col>7</xdr:col>
                    <xdr:colOff>38100</xdr:colOff>
                    <xdr:row>20</xdr:row>
                    <xdr:rowOff>161925</xdr:rowOff>
                  </from>
                  <to>
                    <xdr:col>8</xdr:col>
                    <xdr:colOff>57150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4" name="Check Box 138">
              <controlPr defaultSize="0" autoFill="0" autoLine="0" autoPict="0">
                <anchor moveWithCells="1">
                  <from>
                    <xdr:col>7</xdr:col>
                    <xdr:colOff>38100</xdr:colOff>
                    <xdr:row>21</xdr:row>
                    <xdr:rowOff>161925</xdr:rowOff>
                  </from>
                  <to>
                    <xdr:col>8</xdr:col>
                    <xdr:colOff>57150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65" name="Check Box 141">
              <controlPr defaultSize="0" autoFill="0" autoLine="0" autoPict="0">
                <anchor moveWithCells="1">
                  <from>
                    <xdr:col>7</xdr:col>
                    <xdr:colOff>38100</xdr:colOff>
                    <xdr:row>24</xdr:row>
                    <xdr:rowOff>161925</xdr:rowOff>
                  </from>
                  <to>
                    <xdr:col>8</xdr:col>
                    <xdr:colOff>57150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66" name="Check Box 142">
              <controlPr defaultSize="0" autoFill="0" autoLine="0" autoPict="0">
                <anchor moveWithCells="1">
                  <from>
                    <xdr:col>7</xdr:col>
                    <xdr:colOff>38100</xdr:colOff>
                    <xdr:row>25</xdr:row>
                    <xdr:rowOff>161925</xdr:rowOff>
                  </from>
                  <to>
                    <xdr:col>8</xdr:col>
                    <xdr:colOff>57150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67" name="Check Box 145">
              <controlPr defaultSize="0" autoFill="0" autoLine="0" autoPict="0">
                <anchor moveWithCells="1">
                  <from>
                    <xdr:col>7</xdr:col>
                    <xdr:colOff>38100</xdr:colOff>
                    <xdr:row>26</xdr:row>
                    <xdr:rowOff>161925</xdr:rowOff>
                  </from>
                  <to>
                    <xdr:col>8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68" name="Check Box 158">
              <controlPr defaultSize="0" autoFill="0" autoLine="0" autoPict="0">
                <anchor moveWithCells="1">
                  <from>
                    <xdr:col>7</xdr:col>
                    <xdr:colOff>38100</xdr:colOff>
                    <xdr:row>27</xdr:row>
                    <xdr:rowOff>161925</xdr:rowOff>
                  </from>
                  <to>
                    <xdr:col>8</xdr:col>
                    <xdr:colOff>57150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69" name="Check Box 159">
              <controlPr defaultSize="0" autoFill="0" autoLine="0" autoPict="0">
                <anchor moveWithCells="1">
                  <from>
                    <xdr:col>7</xdr:col>
                    <xdr:colOff>38100</xdr:colOff>
                    <xdr:row>28</xdr:row>
                    <xdr:rowOff>161925</xdr:rowOff>
                  </from>
                  <to>
                    <xdr:col>8</xdr:col>
                    <xdr:colOff>57150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70" name="Check Box 162">
              <controlPr defaultSize="0" autoFill="0" autoLine="0" autoPict="0">
                <anchor moveWithCells="1">
                  <from>
                    <xdr:col>7</xdr:col>
                    <xdr:colOff>38100</xdr:colOff>
                    <xdr:row>31</xdr:row>
                    <xdr:rowOff>161925</xdr:rowOff>
                  </from>
                  <to>
                    <xdr:col>8</xdr:col>
                    <xdr:colOff>57150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71" name="Check Box 185">
              <controlPr defaultSize="0" autoFill="0" autoLine="0" autoPict="0">
                <anchor moveWithCells="1">
                  <from>
                    <xdr:col>18</xdr:col>
                    <xdr:colOff>200025</xdr:colOff>
                    <xdr:row>14</xdr:row>
                    <xdr:rowOff>171450</xdr:rowOff>
                  </from>
                  <to>
                    <xdr:col>18</xdr:col>
                    <xdr:colOff>419100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72" name="Check Box 186">
              <controlPr defaultSize="0" autoFill="0" autoLine="0" autoPict="0">
                <anchor moveWithCells="1">
                  <from>
                    <xdr:col>18</xdr:col>
                    <xdr:colOff>200025</xdr:colOff>
                    <xdr:row>15</xdr:row>
                    <xdr:rowOff>171450</xdr:rowOff>
                  </from>
                  <to>
                    <xdr:col>18</xdr:col>
                    <xdr:colOff>419100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73" name="Check Box 187">
              <controlPr defaultSize="0" autoFill="0" autoLine="0" autoPict="0">
                <anchor moveWithCells="1">
                  <from>
                    <xdr:col>18</xdr:col>
                    <xdr:colOff>200025</xdr:colOff>
                    <xdr:row>16</xdr:row>
                    <xdr:rowOff>171450</xdr:rowOff>
                  </from>
                  <to>
                    <xdr:col>18</xdr:col>
                    <xdr:colOff>419100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74" name="Check Box 188">
              <controlPr defaultSize="0" autoFill="0" autoLine="0" autoPict="0">
                <anchor moveWithCells="1">
                  <from>
                    <xdr:col>18</xdr:col>
                    <xdr:colOff>200025</xdr:colOff>
                    <xdr:row>17</xdr:row>
                    <xdr:rowOff>171450</xdr:rowOff>
                  </from>
                  <to>
                    <xdr:col>18</xdr:col>
                    <xdr:colOff>419100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75" name="Check Box 189">
              <controlPr defaultSize="0" autoFill="0" autoLine="0" autoPict="0">
                <anchor moveWithCells="1">
                  <from>
                    <xdr:col>18</xdr:col>
                    <xdr:colOff>200025</xdr:colOff>
                    <xdr:row>18</xdr:row>
                    <xdr:rowOff>171450</xdr:rowOff>
                  </from>
                  <to>
                    <xdr:col>18</xdr:col>
                    <xdr:colOff>419100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76" name="Check Box 190">
              <controlPr defaultSize="0" autoFill="0" autoLine="0" autoPict="0">
                <anchor moveWithCells="1">
                  <from>
                    <xdr:col>18</xdr:col>
                    <xdr:colOff>200025</xdr:colOff>
                    <xdr:row>19</xdr:row>
                    <xdr:rowOff>171450</xdr:rowOff>
                  </from>
                  <to>
                    <xdr:col>18</xdr:col>
                    <xdr:colOff>419100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77" name="Check Box 191">
              <controlPr defaultSize="0" autoFill="0" autoLine="0" autoPict="0">
                <anchor moveWithCells="1">
                  <from>
                    <xdr:col>18</xdr:col>
                    <xdr:colOff>200025</xdr:colOff>
                    <xdr:row>20</xdr:row>
                    <xdr:rowOff>171450</xdr:rowOff>
                  </from>
                  <to>
                    <xdr:col>18</xdr:col>
                    <xdr:colOff>419100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78" name="Check Box 192">
              <controlPr defaultSize="0" autoFill="0" autoLine="0" autoPict="0">
                <anchor moveWithCells="1">
                  <from>
                    <xdr:col>18</xdr:col>
                    <xdr:colOff>200025</xdr:colOff>
                    <xdr:row>21</xdr:row>
                    <xdr:rowOff>171450</xdr:rowOff>
                  </from>
                  <to>
                    <xdr:col>18</xdr:col>
                    <xdr:colOff>419100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79" name="Check Box 193">
              <controlPr defaultSize="0" autoFill="0" autoLine="0" autoPict="0">
                <anchor moveWithCells="1">
                  <from>
                    <xdr:col>18</xdr:col>
                    <xdr:colOff>200025</xdr:colOff>
                    <xdr:row>22</xdr:row>
                    <xdr:rowOff>171450</xdr:rowOff>
                  </from>
                  <to>
                    <xdr:col>18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80" name="Check Box 194">
              <controlPr defaultSize="0" autoFill="0" autoLine="0" autoPict="0">
                <anchor moveWithCells="1">
                  <from>
                    <xdr:col>18</xdr:col>
                    <xdr:colOff>200025</xdr:colOff>
                    <xdr:row>23</xdr:row>
                    <xdr:rowOff>171450</xdr:rowOff>
                  </from>
                  <to>
                    <xdr:col>18</xdr:col>
                    <xdr:colOff>419100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81" name="Check Box 195">
              <controlPr defaultSize="0" autoFill="0" autoLine="0" autoPict="0">
                <anchor moveWithCells="1">
                  <from>
                    <xdr:col>18</xdr:col>
                    <xdr:colOff>200025</xdr:colOff>
                    <xdr:row>24</xdr:row>
                    <xdr:rowOff>171450</xdr:rowOff>
                  </from>
                  <to>
                    <xdr:col>18</xdr:col>
                    <xdr:colOff>419100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82" name="Check Box 196">
              <controlPr defaultSize="0" autoFill="0" autoLine="0" autoPict="0">
                <anchor moveWithCells="1">
                  <from>
                    <xdr:col>18</xdr:col>
                    <xdr:colOff>200025</xdr:colOff>
                    <xdr:row>25</xdr:row>
                    <xdr:rowOff>171450</xdr:rowOff>
                  </from>
                  <to>
                    <xdr:col>18</xdr:col>
                    <xdr:colOff>419100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83" name="Check Box 197">
              <controlPr defaultSize="0" autoFill="0" autoLine="0" autoPict="0">
                <anchor moveWithCells="1">
                  <from>
                    <xdr:col>18</xdr:col>
                    <xdr:colOff>200025</xdr:colOff>
                    <xdr:row>26</xdr:row>
                    <xdr:rowOff>171450</xdr:rowOff>
                  </from>
                  <to>
                    <xdr:col>18</xdr:col>
                    <xdr:colOff>419100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84" name="Check Box 198">
              <controlPr defaultSize="0" autoFill="0" autoLine="0" autoPict="0">
                <anchor moveWithCells="1">
                  <from>
                    <xdr:col>18</xdr:col>
                    <xdr:colOff>200025</xdr:colOff>
                    <xdr:row>27</xdr:row>
                    <xdr:rowOff>171450</xdr:rowOff>
                  </from>
                  <to>
                    <xdr:col>18</xdr:col>
                    <xdr:colOff>419100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85" name="Check Box 199">
              <controlPr defaultSize="0" autoFill="0" autoLine="0" autoPict="0">
                <anchor moveWithCells="1">
                  <from>
                    <xdr:col>18</xdr:col>
                    <xdr:colOff>200025</xdr:colOff>
                    <xdr:row>28</xdr:row>
                    <xdr:rowOff>171450</xdr:rowOff>
                  </from>
                  <to>
                    <xdr:col>18</xdr:col>
                    <xdr:colOff>419100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86" name="Check Box 200">
              <controlPr defaultSize="0" autoFill="0" autoLine="0" autoPict="0">
                <anchor moveWithCells="1">
                  <from>
                    <xdr:col>18</xdr:col>
                    <xdr:colOff>200025</xdr:colOff>
                    <xdr:row>29</xdr:row>
                    <xdr:rowOff>171450</xdr:rowOff>
                  </from>
                  <to>
                    <xdr:col>18</xdr:col>
                    <xdr:colOff>419100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87" name="Check Box 201">
              <controlPr defaultSize="0" autoFill="0" autoLine="0" autoPict="0">
                <anchor moveWithCells="1">
                  <from>
                    <xdr:col>18</xdr:col>
                    <xdr:colOff>200025</xdr:colOff>
                    <xdr:row>30</xdr:row>
                    <xdr:rowOff>171450</xdr:rowOff>
                  </from>
                  <to>
                    <xdr:col>18</xdr:col>
                    <xdr:colOff>419100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88" name="Check Box 202">
              <controlPr defaultSize="0" autoFill="0" autoLine="0" autoPict="0">
                <anchor moveWithCells="1">
                  <from>
                    <xdr:col>18</xdr:col>
                    <xdr:colOff>200025</xdr:colOff>
                    <xdr:row>31</xdr:row>
                    <xdr:rowOff>171450</xdr:rowOff>
                  </from>
                  <to>
                    <xdr:col>18</xdr:col>
                    <xdr:colOff>419100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89" name="Check Box 203">
              <controlPr defaultSize="0" autoFill="0" autoLine="0" autoPict="0">
                <anchor moveWithCells="1">
                  <from>
                    <xdr:col>18</xdr:col>
                    <xdr:colOff>200025</xdr:colOff>
                    <xdr:row>32</xdr:row>
                    <xdr:rowOff>171450</xdr:rowOff>
                  </from>
                  <to>
                    <xdr:col>18</xdr:col>
                    <xdr:colOff>419100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90" name="Check Box 204">
              <controlPr defaultSize="0" autoFill="0" autoLine="0" autoPict="0">
                <anchor moveWithCells="1">
                  <from>
                    <xdr:col>18</xdr:col>
                    <xdr:colOff>200025</xdr:colOff>
                    <xdr:row>33</xdr:row>
                    <xdr:rowOff>171450</xdr:rowOff>
                  </from>
                  <to>
                    <xdr:col>18</xdr:col>
                    <xdr:colOff>419100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91" name="Check Box 205">
              <controlPr defaultSize="0" autoFill="0" autoLine="0" autoPict="0">
                <anchor moveWithCells="1">
                  <from>
                    <xdr:col>18</xdr:col>
                    <xdr:colOff>200025</xdr:colOff>
                    <xdr:row>34</xdr:row>
                    <xdr:rowOff>171450</xdr:rowOff>
                  </from>
                  <to>
                    <xdr:col>18</xdr:col>
                    <xdr:colOff>419100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92" name="Check Box 206">
              <controlPr defaultSize="0" autoFill="0" autoLine="0" autoPict="0">
                <anchor moveWithCells="1">
                  <from>
                    <xdr:col>18</xdr:col>
                    <xdr:colOff>200025</xdr:colOff>
                    <xdr:row>35</xdr:row>
                    <xdr:rowOff>171450</xdr:rowOff>
                  </from>
                  <to>
                    <xdr:col>18</xdr:col>
                    <xdr:colOff>419100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93" name="Check Box 207">
              <controlPr defaultSize="0" autoFill="0" autoLine="0" autoPict="0">
                <anchor moveWithCells="1">
                  <from>
                    <xdr:col>19</xdr:col>
                    <xdr:colOff>200025</xdr:colOff>
                    <xdr:row>14</xdr:row>
                    <xdr:rowOff>171450</xdr:rowOff>
                  </from>
                  <to>
                    <xdr:col>19</xdr:col>
                    <xdr:colOff>419100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94" name="Check Box 208">
              <controlPr defaultSize="0" autoFill="0" autoLine="0" autoPict="0">
                <anchor moveWithCells="1">
                  <from>
                    <xdr:col>19</xdr:col>
                    <xdr:colOff>200025</xdr:colOff>
                    <xdr:row>15</xdr:row>
                    <xdr:rowOff>171450</xdr:rowOff>
                  </from>
                  <to>
                    <xdr:col>19</xdr:col>
                    <xdr:colOff>419100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95" name="Check Box 209">
              <controlPr defaultSize="0" autoFill="0" autoLine="0" autoPict="0">
                <anchor moveWithCells="1">
                  <from>
                    <xdr:col>19</xdr:col>
                    <xdr:colOff>200025</xdr:colOff>
                    <xdr:row>16</xdr:row>
                    <xdr:rowOff>171450</xdr:rowOff>
                  </from>
                  <to>
                    <xdr:col>19</xdr:col>
                    <xdr:colOff>419100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96" name="Check Box 210">
              <controlPr defaultSize="0" autoFill="0" autoLine="0" autoPict="0">
                <anchor moveWithCells="1">
                  <from>
                    <xdr:col>19</xdr:col>
                    <xdr:colOff>200025</xdr:colOff>
                    <xdr:row>17</xdr:row>
                    <xdr:rowOff>171450</xdr:rowOff>
                  </from>
                  <to>
                    <xdr:col>19</xdr:col>
                    <xdr:colOff>419100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97" name="Check Box 211">
              <controlPr defaultSize="0" autoFill="0" autoLine="0" autoPict="0">
                <anchor moveWithCells="1">
                  <from>
                    <xdr:col>19</xdr:col>
                    <xdr:colOff>200025</xdr:colOff>
                    <xdr:row>18</xdr:row>
                    <xdr:rowOff>171450</xdr:rowOff>
                  </from>
                  <to>
                    <xdr:col>19</xdr:col>
                    <xdr:colOff>419100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98" name="Check Box 212">
              <controlPr defaultSize="0" autoFill="0" autoLine="0" autoPict="0">
                <anchor moveWithCells="1">
                  <from>
                    <xdr:col>19</xdr:col>
                    <xdr:colOff>200025</xdr:colOff>
                    <xdr:row>19</xdr:row>
                    <xdr:rowOff>171450</xdr:rowOff>
                  </from>
                  <to>
                    <xdr:col>19</xdr:col>
                    <xdr:colOff>419100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99" name="Check Box 213">
              <controlPr defaultSize="0" autoFill="0" autoLine="0" autoPict="0">
                <anchor moveWithCells="1">
                  <from>
                    <xdr:col>19</xdr:col>
                    <xdr:colOff>200025</xdr:colOff>
                    <xdr:row>20</xdr:row>
                    <xdr:rowOff>171450</xdr:rowOff>
                  </from>
                  <to>
                    <xdr:col>19</xdr:col>
                    <xdr:colOff>419100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00" name="Check Box 214">
              <controlPr defaultSize="0" autoFill="0" autoLine="0" autoPict="0">
                <anchor moveWithCells="1">
                  <from>
                    <xdr:col>19</xdr:col>
                    <xdr:colOff>200025</xdr:colOff>
                    <xdr:row>21</xdr:row>
                    <xdr:rowOff>171450</xdr:rowOff>
                  </from>
                  <to>
                    <xdr:col>19</xdr:col>
                    <xdr:colOff>419100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01" name="Check Box 215">
              <controlPr defaultSize="0" autoFill="0" autoLine="0" autoPict="0">
                <anchor moveWithCells="1">
                  <from>
                    <xdr:col>19</xdr:col>
                    <xdr:colOff>200025</xdr:colOff>
                    <xdr:row>22</xdr:row>
                    <xdr:rowOff>171450</xdr:rowOff>
                  </from>
                  <to>
                    <xdr:col>19</xdr:col>
                    <xdr:colOff>419100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02" name="Check Box 216">
              <controlPr defaultSize="0" autoFill="0" autoLine="0" autoPict="0">
                <anchor moveWithCells="1">
                  <from>
                    <xdr:col>19</xdr:col>
                    <xdr:colOff>200025</xdr:colOff>
                    <xdr:row>23</xdr:row>
                    <xdr:rowOff>171450</xdr:rowOff>
                  </from>
                  <to>
                    <xdr:col>19</xdr:col>
                    <xdr:colOff>419100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03" name="Check Box 217">
              <controlPr defaultSize="0" autoFill="0" autoLine="0" autoPict="0">
                <anchor moveWithCells="1">
                  <from>
                    <xdr:col>19</xdr:col>
                    <xdr:colOff>200025</xdr:colOff>
                    <xdr:row>24</xdr:row>
                    <xdr:rowOff>171450</xdr:rowOff>
                  </from>
                  <to>
                    <xdr:col>19</xdr:col>
                    <xdr:colOff>419100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04" name="Check Box 218">
              <controlPr defaultSize="0" autoFill="0" autoLine="0" autoPict="0">
                <anchor moveWithCells="1">
                  <from>
                    <xdr:col>19</xdr:col>
                    <xdr:colOff>200025</xdr:colOff>
                    <xdr:row>25</xdr:row>
                    <xdr:rowOff>171450</xdr:rowOff>
                  </from>
                  <to>
                    <xdr:col>19</xdr:col>
                    <xdr:colOff>419100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05" name="Check Box 219">
              <controlPr defaultSize="0" autoFill="0" autoLine="0" autoPict="0">
                <anchor moveWithCells="1">
                  <from>
                    <xdr:col>19</xdr:col>
                    <xdr:colOff>200025</xdr:colOff>
                    <xdr:row>26</xdr:row>
                    <xdr:rowOff>171450</xdr:rowOff>
                  </from>
                  <to>
                    <xdr:col>19</xdr:col>
                    <xdr:colOff>419100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06" name="Check Box 220">
              <controlPr defaultSize="0" autoFill="0" autoLine="0" autoPict="0">
                <anchor moveWithCells="1">
                  <from>
                    <xdr:col>19</xdr:col>
                    <xdr:colOff>200025</xdr:colOff>
                    <xdr:row>27</xdr:row>
                    <xdr:rowOff>171450</xdr:rowOff>
                  </from>
                  <to>
                    <xdr:col>19</xdr:col>
                    <xdr:colOff>419100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07" name="Check Box 221">
              <controlPr defaultSize="0" autoFill="0" autoLine="0" autoPict="0">
                <anchor moveWithCells="1">
                  <from>
                    <xdr:col>19</xdr:col>
                    <xdr:colOff>200025</xdr:colOff>
                    <xdr:row>28</xdr:row>
                    <xdr:rowOff>171450</xdr:rowOff>
                  </from>
                  <to>
                    <xdr:col>19</xdr:col>
                    <xdr:colOff>419100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08" name="Check Box 222">
              <controlPr defaultSize="0" autoFill="0" autoLine="0" autoPict="0">
                <anchor moveWithCells="1">
                  <from>
                    <xdr:col>19</xdr:col>
                    <xdr:colOff>200025</xdr:colOff>
                    <xdr:row>29</xdr:row>
                    <xdr:rowOff>171450</xdr:rowOff>
                  </from>
                  <to>
                    <xdr:col>19</xdr:col>
                    <xdr:colOff>419100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09" name="Check Box 223">
              <controlPr defaultSize="0" autoFill="0" autoLine="0" autoPict="0">
                <anchor moveWithCells="1">
                  <from>
                    <xdr:col>19</xdr:col>
                    <xdr:colOff>200025</xdr:colOff>
                    <xdr:row>30</xdr:row>
                    <xdr:rowOff>171450</xdr:rowOff>
                  </from>
                  <to>
                    <xdr:col>19</xdr:col>
                    <xdr:colOff>419100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10" name="Check Box 224">
              <controlPr defaultSize="0" autoFill="0" autoLine="0" autoPict="0">
                <anchor moveWithCells="1">
                  <from>
                    <xdr:col>19</xdr:col>
                    <xdr:colOff>200025</xdr:colOff>
                    <xdr:row>31</xdr:row>
                    <xdr:rowOff>171450</xdr:rowOff>
                  </from>
                  <to>
                    <xdr:col>19</xdr:col>
                    <xdr:colOff>419100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11" name="Check Box 225">
              <controlPr defaultSize="0" autoFill="0" autoLine="0" autoPict="0">
                <anchor moveWithCells="1">
                  <from>
                    <xdr:col>19</xdr:col>
                    <xdr:colOff>200025</xdr:colOff>
                    <xdr:row>32</xdr:row>
                    <xdr:rowOff>171450</xdr:rowOff>
                  </from>
                  <to>
                    <xdr:col>19</xdr:col>
                    <xdr:colOff>419100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12" name="Check Box 226">
              <controlPr defaultSize="0" autoFill="0" autoLine="0" autoPict="0">
                <anchor moveWithCells="1">
                  <from>
                    <xdr:col>19</xdr:col>
                    <xdr:colOff>200025</xdr:colOff>
                    <xdr:row>33</xdr:row>
                    <xdr:rowOff>171450</xdr:rowOff>
                  </from>
                  <to>
                    <xdr:col>19</xdr:col>
                    <xdr:colOff>419100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13" name="Check Box 227">
              <controlPr defaultSize="0" autoFill="0" autoLine="0" autoPict="0">
                <anchor moveWithCells="1">
                  <from>
                    <xdr:col>19</xdr:col>
                    <xdr:colOff>200025</xdr:colOff>
                    <xdr:row>34</xdr:row>
                    <xdr:rowOff>171450</xdr:rowOff>
                  </from>
                  <to>
                    <xdr:col>19</xdr:col>
                    <xdr:colOff>419100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14" name="Check Box 228">
              <controlPr defaultSize="0" autoFill="0" autoLine="0" autoPict="0">
                <anchor moveWithCells="1">
                  <from>
                    <xdr:col>19</xdr:col>
                    <xdr:colOff>200025</xdr:colOff>
                    <xdr:row>35</xdr:row>
                    <xdr:rowOff>171450</xdr:rowOff>
                  </from>
                  <to>
                    <xdr:col>19</xdr:col>
                    <xdr:colOff>419100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15" name="Check Box 229">
              <controlPr defaultSize="0" autoFill="0" autoLine="0" autoPict="0">
                <anchor moveWithCells="1">
                  <from>
                    <xdr:col>18</xdr:col>
                    <xdr:colOff>180975</xdr:colOff>
                    <xdr:row>2</xdr:row>
                    <xdr:rowOff>180975</xdr:rowOff>
                  </from>
                  <to>
                    <xdr:col>18</xdr:col>
                    <xdr:colOff>419100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16" name="Check Box 230">
              <controlPr defaultSize="0" autoFill="0" autoLine="0" autoPict="0">
                <anchor moveWithCells="1">
                  <from>
                    <xdr:col>18</xdr:col>
                    <xdr:colOff>180975</xdr:colOff>
                    <xdr:row>3</xdr:row>
                    <xdr:rowOff>180975</xdr:rowOff>
                  </from>
                  <to>
                    <xdr:col>18</xdr:col>
                    <xdr:colOff>419100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17" name="Check Box 231">
              <controlPr defaultSize="0" autoFill="0" autoLine="0" autoPict="0">
                <anchor moveWithCells="1">
                  <from>
                    <xdr:col>18</xdr:col>
                    <xdr:colOff>180975</xdr:colOff>
                    <xdr:row>4</xdr:row>
                    <xdr:rowOff>180975</xdr:rowOff>
                  </from>
                  <to>
                    <xdr:col>18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118" name="Check Box 232">
              <controlPr defaultSize="0" autoFill="0" autoLine="0" autoPict="0">
                <anchor moveWithCells="1">
                  <from>
                    <xdr:col>18</xdr:col>
                    <xdr:colOff>180975</xdr:colOff>
                    <xdr:row>5</xdr:row>
                    <xdr:rowOff>180975</xdr:rowOff>
                  </from>
                  <to>
                    <xdr:col>18</xdr:col>
                    <xdr:colOff>419100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119" name="Check Box 233">
              <controlPr defaultSize="0" autoFill="0" autoLine="0" autoPict="0">
                <anchor moveWithCells="1">
                  <from>
                    <xdr:col>18</xdr:col>
                    <xdr:colOff>180975</xdr:colOff>
                    <xdr:row>5</xdr:row>
                    <xdr:rowOff>180975</xdr:rowOff>
                  </from>
                  <to>
                    <xdr:col>18</xdr:col>
                    <xdr:colOff>419100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20" name="Check Box 234">
              <controlPr defaultSize="0" autoFill="0" autoLine="0" autoPict="0">
                <anchor moveWithCells="1">
                  <from>
                    <xdr:col>18</xdr:col>
                    <xdr:colOff>180975</xdr:colOff>
                    <xdr:row>6</xdr:row>
                    <xdr:rowOff>180975</xdr:rowOff>
                  </from>
                  <to>
                    <xdr:col>18</xdr:col>
                    <xdr:colOff>419100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21" name="Check Box 235">
              <controlPr defaultSize="0" autoFill="0" autoLine="0" autoPict="0">
                <anchor moveWithCells="1">
                  <from>
                    <xdr:col>18</xdr:col>
                    <xdr:colOff>180975</xdr:colOff>
                    <xdr:row>6</xdr:row>
                    <xdr:rowOff>180975</xdr:rowOff>
                  </from>
                  <to>
                    <xdr:col>18</xdr:col>
                    <xdr:colOff>419100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22" name="Check Box 236">
              <controlPr defaultSize="0" autoFill="0" autoLine="0" autoPict="0">
                <anchor moveWithCells="1">
                  <from>
                    <xdr:col>18</xdr:col>
                    <xdr:colOff>180975</xdr:colOff>
                    <xdr:row>7</xdr:row>
                    <xdr:rowOff>180975</xdr:rowOff>
                  </from>
                  <to>
                    <xdr:col>18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23" name="Check Box 237">
              <controlPr defaultSize="0" autoFill="0" autoLine="0" autoPict="0">
                <anchor moveWithCells="1">
                  <from>
                    <xdr:col>18</xdr:col>
                    <xdr:colOff>180975</xdr:colOff>
                    <xdr:row>7</xdr:row>
                    <xdr:rowOff>180975</xdr:rowOff>
                  </from>
                  <to>
                    <xdr:col>18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24" name="Check Box 238">
              <controlPr defaultSize="0" autoFill="0" autoLine="0" autoPict="0">
                <anchor moveWithCells="1">
                  <from>
                    <xdr:col>18</xdr:col>
                    <xdr:colOff>180975</xdr:colOff>
                    <xdr:row>9</xdr:row>
                    <xdr:rowOff>0</xdr:rowOff>
                  </from>
                  <to>
                    <xdr:col>18</xdr:col>
                    <xdr:colOff>419100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25" name="Check Box 239">
              <controlPr defaultSize="0" autoFill="0" autoLine="0" autoPict="0">
                <anchor moveWithCells="1">
                  <from>
                    <xdr:col>18</xdr:col>
                    <xdr:colOff>180975</xdr:colOff>
                    <xdr:row>9</xdr:row>
                    <xdr:rowOff>0</xdr:rowOff>
                  </from>
                  <to>
                    <xdr:col>18</xdr:col>
                    <xdr:colOff>419100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26" name="Check Box 240">
              <controlPr defaultSize="0" autoFill="0" autoLine="0" autoPict="0">
                <anchor moveWithCells="1">
                  <from>
                    <xdr:col>20</xdr:col>
                    <xdr:colOff>180975</xdr:colOff>
                    <xdr:row>2</xdr:row>
                    <xdr:rowOff>180975</xdr:rowOff>
                  </from>
                  <to>
                    <xdr:col>20</xdr:col>
                    <xdr:colOff>419100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27" name="Check Box 241">
              <controlPr defaultSize="0" autoFill="0" autoLine="0" autoPict="0">
                <anchor moveWithCells="1">
                  <from>
                    <xdr:col>20</xdr:col>
                    <xdr:colOff>180975</xdr:colOff>
                    <xdr:row>2</xdr:row>
                    <xdr:rowOff>180975</xdr:rowOff>
                  </from>
                  <to>
                    <xdr:col>20</xdr:col>
                    <xdr:colOff>419100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28" name="Check Box 242">
              <controlPr defaultSize="0" autoFill="0" autoLine="0" autoPict="0">
                <anchor moveWithCells="1">
                  <from>
                    <xdr:col>20</xdr:col>
                    <xdr:colOff>180975</xdr:colOff>
                    <xdr:row>3</xdr:row>
                    <xdr:rowOff>180975</xdr:rowOff>
                  </from>
                  <to>
                    <xdr:col>20</xdr:col>
                    <xdr:colOff>419100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29" name="Check Box 243">
              <controlPr defaultSize="0" autoFill="0" autoLine="0" autoPict="0">
                <anchor moveWithCells="1">
                  <from>
                    <xdr:col>20</xdr:col>
                    <xdr:colOff>180975</xdr:colOff>
                    <xdr:row>3</xdr:row>
                    <xdr:rowOff>180975</xdr:rowOff>
                  </from>
                  <to>
                    <xdr:col>20</xdr:col>
                    <xdr:colOff>419100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30" name="Check Box 244">
              <controlPr defaultSize="0" autoFill="0" autoLine="0" autoPict="0">
                <anchor moveWithCells="1">
                  <from>
                    <xdr:col>20</xdr:col>
                    <xdr:colOff>180975</xdr:colOff>
                    <xdr:row>4</xdr:row>
                    <xdr:rowOff>180975</xdr:rowOff>
                  </from>
                  <to>
                    <xdr:col>20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31" name="Check Box 245">
              <controlPr defaultSize="0" autoFill="0" autoLine="0" autoPict="0">
                <anchor moveWithCells="1">
                  <from>
                    <xdr:col>20</xdr:col>
                    <xdr:colOff>180975</xdr:colOff>
                    <xdr:row>4</xdr:row>
                    <xdr:rowOff>180975</xdr:rowOff>
                  </from>
                  <to>
                    <xdr:col>20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32" name="Check Box 246">
              <controlPr defaultSize="0" autoFill="0" autoLine="0" autoPict="0">
                <anchor moveWithCells="1">
                  <from>
                    <xdr:col>20</xdr:col>
                    <xdr:colOff>180975</xdr:colOff>
                    <xdr:row>5</xdr:row>
                    <xdr:rowOff>180975</xdr:rowOff>
                  </from>
                  <to>
                    <xdr:col>20</xdr:col>
                    <xdr:colOff>419100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33" name="Check Box 247">
              <controlPr defaultSize="0" autoFill="0" autoLine="0" autoPict="0">
                <anchor moveWithCells="1">
                  <from>
                    <xdr:col>20</xdr:col>
                    <xdr:colOff>180975</xdr:colOff>
                    <xdr:row>5</xdr:row>
                    <xdr:rowOff>180975</xdr:rowOff>
                  </from>
                  <to>
                    <xdr:col>20</xdr:col>
                    <xdr:colOff>419100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34" name="Check Box 248">
              <controlPr defaultSize="0" autoFill="0" autoLine="0" autoPict="0">
                <anchor moveWithCells="1">
                  <from>
                    <xdr:col>20</xdr:col>
                    <xdr:colOff>180975</xdr:colOff>
                    <xdr:row>6</xdr:row>
                    <xdr:rowOff>180975</xdr:rowOff>
                  </from>
                  <to>
                    <xdr:col>20</xdr:col>
                    <xdr:colOff>419100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135" name="Check Box 249">
              <controlPr defaultSize="0" autoFill="0" autoLine="0" autoPict="0">
                <anchor moveWithCells="1">
                  <from>
                    <xdr:col>20</xdr:col>
                    <xdr:colOff>180975</xdr:colOff>
                    <xdr:row>6</xdr:row>
                    <xdr:rowOff>180975</xdr:rowOff>
                  </from>
                  <to>
                    <xdr:col>20</xdr:col>
                    <xdr:colOff>419100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136" name="Check Box 250">
              <controlPr defaultSize="0" autoFill="0" autoLine="0" autoPict="0">
                <anchor moveWithCells="1">
                  <from>
                    <xdr:col>20</xdr:col>
                    <xdr:colOff>180975</xdr:colOff>
                    <xdr:row>7</xdr:row>
                    <xdr:rowOff>180975</xdr:rowOff>
                  </from>
                  <to>
                    <xdr:col>20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137" name="Check Box 251">
              <controlPr defaultSize="0" autoFill="0" autoLine="0" autoPict="0">
                <anchor moveWithCells="1">
                  <from>
                    <xdr:col>20</xdr:col>
                    <xdr:colOff>180975</xdr:colOff>
                    <xdr:row>7</xdr:row>
                    <xdr:rowOff>180975</xdr:rowOff>
                  </from>
                  <to>
                    <xdr:col>20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38" name="Check Box 252">
              <controlPr defaultSize="0" autoFill="0" autoLine="0" autoPict="0">
                <anchor moveWithCells="1">
                  <from>
                    <xdr:col>20</xdr:col>
                    <xdr:colOff>180975</xdr:colOff>
                    <xdr:row>9</xdr:row>
                    <xdr:rowOff>0</xdr:rowOff>
                  </from>
                  <to>
                    <xdr:col>20</xdr:col>
                    <xdr:colOff>419100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39" name="Check Box 253">
              <controlPr defaultSize="0" autoFill="0" autoLine="0" autoPict="0">
                <anchor moveWithCells="1">
                  <from>
                    <xdr:col>20</xdr:col>
                    <xdr:colOff>180975</xdr:colOff>
                    <xdr:row>9</xdr:row>
                    <xdr:rowOff>0</xdr:rowOff>
                  </from>
                  <to>
                    <xdr:col>20</xdr:col>
                    <xdr:colOff>419100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40" name="Check Box 254">
              <controlPr defaultSize="0" autoFill="0" autoLine="0" autoPict="0">
                <anchor moveWithCells="1">
                  <from>
                    <xdr:col>22</xdr:col>
                    <xdr:colOff>76200</xdr:colOff>
                    <xdr:row>3</xdr:row>
                    <xdr:rowOff>0</xdr:rowOff>
                  </from>
                  <to>
                    <xdr:col>22</xdr:col>
                    <xdr:colOff>409575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41" name="Check Box 255">
              <controlPr defaultSize="0" autoFill="0" autoLine="0" autoPict="0">
                <anchor moveWithCells="1">
                  <from>
                    <xdr:col>22</xdr:col>
                    <xdr:colOff>76200</xdr:colOff>
                    <xdr:row>4</xdr:row>
                    <xdr:rowOff>0</xdr:rowOff>
                  </from>
                  <to>
                    <xdr:col>22</xdr:col>
                    <xdr:colOff>409575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42" name="Check Box 256">
              <controlPr defaultSize="0" autoFill="0" autoLine="0" autoPict="0">
                <anchor moveWithCells="1">
                  <from>
                    <xdr:col>22</xdr:col>
                    <xdr:colOff>76200</xdr:colOff>
                    <xdr:row>5</xdr:row>
                    <xdr:rowOff>0</xdr:rowOff>
                  </from>
                  <to>
                    <xdr:col>22</xdr:col>
                    <xdr:colOff>409575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43" name="Check Box 257">
              <controlPr defaultSize="0" autoFill="0" autoLine="0" autoPict="0">
                <anchor moveWithCells="1">
                  <from>
                    <xdr:col>22</xdr:col>
                    <xdr:colOff>76200</xdr:colOff>
                    <xdr:row>6</xdr:row>
                    <xdr:rowOff>0</xdr:rowOff>
                  </from>
                  <to>
                    <xdr:col>22</xdr:col>
                    <xdr:colOff>409575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44" name="Option Button 265">
              <controlPr defaultSize="0" autoFill="0" autoLine="0" autoPict="0">
                <anchor moveWithCells="1">
                  <from>
                    <xdr:col>1</xdr:col>
                    <xdr:colOff>0</xdr:colOff>
                    <xdr:row>2</xdr:row>
                    <xdr:rowOff>180975</xdr:rowOff>
                  </from>
                  <to>
                    <xdr:col>1</xdr:col>
                    <xdr:colOff>647700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45" name="Option Button 266">
              <controlPr defaultSize="0" autoFill="0" autoLine="0" autoPict="0">
                <anchor moveWithCells="1">
                  <from>
                    <xdr:col>1</xdr:col>
                    <xdr:colOff>0</xdr:colOff>
                    <xdr:row>3</xdr:row>
                    <xdr:rowOff>180975</xdr:rowOff>
                  </from>
                  <to>
                    <xdr:col>1</xdr:col>
                    <xdr:colOff>647700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146" name="Option Button 267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180975</xdr:rowOff>
                  </from>
                  <to>
                    <xdr:col>1</xdr:col>
                    <xdr:colOff>647700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147" name="Option Button 268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180975</xdr:rowOff>
                  </from>
                  <to>
                    <xdr:col>1</xdr:col>
                    <xdr:colOff>647700</xdr:colOff>
                    <xdr:row>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B2B2B2"/>
  </sheetPr>
  <dimension ref="A1:AT46"/>
  <sheetViews>
    <sheetView zoomScale="130" zoomScaleNormal="130" workbookViewId="0">
      <selection activeCell="D2" sqref="D2:S2"/>
    </sheetView>
  </sheetViews>
  <sheetFormatPr defaultRowHeight="15" x14ac:dyDescent="0.25"/>
  <cols>
    <col min="1" max="1" width="1.140625" customWidth="1"/>
    <col min="2" max="4" width="4.28515625" customWidth="1"/>
    <col min="5" max="5" width="1.140625" customWidth="1"/>
    <col min="6" max="8" width="4.28515625" customWidth="1"/>
    <col min="9" max="9" width="1.140625" customWidth="1"/>
    <col min="10" max="10" width="3.5703125" customWidth="1"/>
    <col min="11" max="11" width="49.140625" customWidth="1"/>
    <col min="12" max="12" width="1.140625" customWidth="1"/>
    <col min="13" max="13" width="3.28515625" customWidth="1"/>
    <col min="14" max="14" width="20.7109375" customWidth="1"/>
    <col min="15" max="15" width="1.140625" customWidth="1"/>
    <col min="16" max="16" width="3.85546875" customWidth="1"/>
    <col min="17" max="17" width="3.28515625" customWidth="1"/>
    <col min="18" max="18" width="4.140625" customWidth="1"/>
    <col min="19" max="19" width="3" customWidth="1"/>
    <col min="20" max="24" width="9.140625" hidden="1" customWidth="1"/>
  </cols>
  <sheetData>
    <row r="1" spans="1:46" ht="6" customHeight="1" thickBo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</row>
    <row r="2" spans="1:46" ht="23.25" x14ac:dyDescent="0.35">
      <c r="A2" s="72"/>
      <c r="B2" s="236"/>
      <c r="C2" s="237"/>
      <c r="D2" s="233" t="s">
        <v>117</v>
      </c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4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</row>
    <row r="3" spans="1:46" ht="21.75" thickBot="1" x14ac:dyDescent="0.4">
      <c r="A3" s="72"/>
      <c r="B3" s="238"/>
      <c r="C3" s="239"/>
      <c r="D3" s="235" t="s">
        <v>209</v>
      </c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127" t="s">
        <v>63</v>
      </c>
      <c r="R3" s="157"/>
      <c r="S3" s="65">
        <f>IF(D5&gt;=500,9,IF(D5&gt;=420,8,IF(D5&gt;=345,7,IF(D5&gt;=275,6,IF(D5&gt;=210,5,IF(D5&gt;=150,4,IF(D5&gt;=95,3,IF(D5&gt;=45,2,1))))))))</f>
        <v>1</v>
      </c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</row>
    <row r="4" spans="1:46" s="35" customFormat="1" ht="6" customHeight="1" thickBot="1" x14ac:dyDescent="0.3">
      <c r="A4" s="71"/>
      <c r="B4" s="5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  <c r="P4" s="71"/>
      <c r="Q4" s="71"/>
      <c r="R4" s="71"/>
      <c r="S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</row>
    <row r="5" spans="1:46" ht="15" customHeight="1" x14ac:dyDescent="0.25">
      <c r="A5" s="72"/>
      <c r="B5" s="226" t="s">
        <v>106</v>
      </c>
      <c r="C5" s="227"/>
      <c r="D5" s="53"/>
      <c r="E5" s="55"/>
      <c r="F5" s="228" t="s">
        <v>64</v>
      </c>
      <c r="G5" s="228"/>
      <c r="H5" s="53"/>
      <c r="I5" s="54"/>
      <c r="J5" s="214" t="str">
        <f>"Available Perks: "&amp;T6</f>
        <v>Available Perks: 0</v>
      </c>
      <c r="K5" s="215"/>
      <c r="L5" s="118"/>
      <c r="M5" s="231" t="s">
        <v>223</v>
      </c>
      <c r="N5" s="232"/>
      <c r="O5" s="118"/>
      <c r="P5" s="240" t="s">
        <v>198</v>
      </c>
      <c r="Q5" s="241"/>
      <c r="R5" s="241"/>
      <c r="S5" s="242"/>
      <c r="T5" t="s">
        <v>115</v>
      </c>
      <c r="U5" t="s">
        <v>114</v>
      </c>
      <c r="V5" t="s">
        <v>116</v>
      </c>
      <c r="W5" t="s">
        <v>200</v>
      </c>
      <c r="X5" t="s">
        <v>199</v>
      </c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</row>
    <row r="6" spans="1:46" ht="15" customHeight="1" x14ac:dyDescent="0.25">
      <c r="A6" s="72"/>
      <c r="B6" s="216" t="s">
        <v>114</v>
      </c>
      <c r="C6" s="217"/>
      <c r="D6" s="217"/>
      <c r="E6" s="217"/>
      <c r="F6" s="217"/>
      <c r="G6" s="217"/>
      <c r="H6" s="218"/>
      <c r="I6" s="37"/>
      <c r="J6" s="51"/>
      <c r="K6" s="114" t="s">
        <v>107</v>
      </c>
      <c r="L6" s="116"/>
      <c r="M6" s="167" t="str">
        <f t="array" ref="M6">IFERROR(INDEX(Inventory!$B$5:$B$56,SMALL(IF($D$2=Inventory!$F$5:$F$56,ROW(Inventory!$F$5:$F$56)-4,""),1)),"")</f>
        <v/>
      </c>
      <c r="N6" s="155" t="str">
        <f t="array" ref="N6">IFERROR(INDEX(Inventory!$C$5:$C$56,SMALL(IF($D$2=Inventory!$F$5:$F$56,ROW(Inventory!$F$5:$F$56)-4,""),1)),"")</f>
        <v/>
      </c>
      <c r="O6" s="116"/>
      <c r="P6" s="209"/>
      <c r="Q6" s="211"/>
      <c r="R6" s="209"/>
      <c r="S6" s="210"/>
      <c r="T6">
        <f>ROUNDDOWN(COUNTIF(U6:U23,TRUE)/3,0)+COUNTIF(Campaign!L12,TRUE)+S3-1-COUNTIF(V6:V20,TRUE)</f>
        <v>0</v>
      </c>
      <c r="U6" s="34" t="b">
        <v>0</v>
      </c>
      <c r="V6" s="34" t="b">
        <v>0</v>
      </c>
      <c r="W6" s="34"/>
      <c r="X6" s="34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</row>
    <row r="7" spans="1:46" ht="15" customHeight="1" x14ac:dyDescent="0.25">
      <c r="A7" s="72"/>
      <c r="B7" s="56"/>
      <c r="C7" s="57"/>
      <c r="D7" s="57"/>
      <c r="E7" s="57"/>
      <c r="F7" s="57"/>
      <c r="G7" s="57"/>
      <c r="H7" s="58"/>
      <c r="I7" s="40"/>
      <c r="J7" s="51"/>
      <c r="K7" s="114" t="s">
        <v>108</v>
      </c>
      <c r="L7" s="116"/>
      <c r="M7" s="167" t="str">
        <f t="array" ref="M7">IFERROR(INDEX(Inventory!$B$5:$B$56,SMALL(IF($D$2=Inventory!$F$5:$F$56,ROW(Inventory!$F$5:$F$56)-4,""),2)),"")</f>
        <v/>
      </c>
      <c r="N7" s="155" t="str">
        <f t="array" ref="N7">IFERROR(INDEX(Inventory!$C$5:$C$56,SMALL(IF($D$2=Inventory!$F$5:$F$56,ROW(Inventory!$F$5:$F$56)-4,""),2)),"")</f>
        <v/>
      </c>
      <c r="O7" s="116"/>
      <c r="P7" s="209"/>
      <c r="Q7" s="211"/>
      <c r="R7" s="209"/>
      <c r="S7" s="210"/>
      <c r="U7" s="34" t="b">
        <v>0</v>
      </c>
      <c r="V7" s="34" t="b">
        <v>0</v>
      </c>
      <c r="W7" s="34"/>
      <c r="X7" s="34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</row>
    <row r="8" spans="1:46" ht="15" customHeight="1" x14ac:dyDescent="0.25">
      <c r="A8" s="72"/>
      <c r="B8" s="39"/>
      <c r="C8" s="40"/>
      <c r="D8" s="40"/>
      <c r="E8" s="40"/>
      <c r="F8" s="40"/>
      <c r="G8" s="40"/>
      <c r="H8" s="59"/>
      <c r="I8" s="41"/>
      <c r="J8" s="51"/>
      <c r="K8" s="114" t="s">
        <v>109</v>
      </c>
      <c r="L8" s="116"/>
      <c r="M8" s="167" t="str">
        <f t="array" ref="M8">IFERROR(INDEX(Inventory!$B$5:$B$56,SMALL(IF($D$2=Inventory!$F$5:$F$56,ROW(Inventory!$F$5:$F$56)-4,""),3)),"")</f>
        <v/>
      </c>
      <c r="N8" s="155" t="str">
        <f t="array" ref="N8">IFERROR(INDEX(Inventory!$C$5:$C$56,SMALL(IF($D$2=Inventory!$F$5:$F$56,ROW(Inventory!$F$5:$F$56)-4,""),3)),"")</f>
        <v/>
      </c>
      <c r="O8" s="116"/>
      <c r="P8" s="209"/>
      <c r="Q8" s="211"/>
      <c r="R8" s="209"/>
      <c r="S8" s="210"/>
      <c r="U8" s="34" t="b">
        <v>0</v>
      </c>
      <c r="V8" s="34" t="b">
        <v>0</v>
      </c>
      <c r="W8" s="34"/>
      <c r="X8" s="34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</row>
    <row r="9" spans="1:46" ht="15" customHeight="1" x14ac:dyDescent="0.25">
      <c r="A9" s="72"/>
      <c r="B9" s="60"/>
      <c r="C9" s="61"/>
      <c r="D9" s="61"/>
      <c r="E9" s="61"/>
      <c r="F9" s="61"/>
      <c r="G9" s="61"/>
      <c r="H9" s="62"/>
      <c r="I9" s="41"/>
      <c r="J9" s="51"/>
      <c r="K9" s="114" t="s">
        <v>109</v>
      </c>
      <c r="L9" s="116"/>
      <c r="M9" s="167" t="str">
        <f t="array" ref="M9">IFERROR(INDEX(Inventory!$B$5:$B$56,SMALL(IF($D$2=Inventory!$F$5:$F$56,ROW(Inventory!$F$5:$F$56)-4,""),4)),"")</f>
        <v/>
      </c>
      <c r="N9" s="155" t="str">
        <f t="array" ref="N9">IFERROR(INDEX(Inventory!$C$5:$C$56,SMALL(IF($D$2=Inventory!$F$5:$F$56,ROW(Inventory!$F$5:$F$56)-4,""),4)),"")</f>
        <v/>
      </c>
      <c r="O9" s="116"/>
      <c r="P9" s="209"/>
      <c r="Q9" s="211"/>
      <c r="R9" s="209"/>
      <c r="S9" s="210"/>
      <c r="U9" s="34" t="b">
        <v>0</v>
      </c>
      <c r="V9" s="34" t="b">
        <v>0</v>
      </c>
      <c r="W9" s="34"/>
      <c r="X9" s="34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</row>
    <row r="10" spans="1:46" ht="15" customHeight="1" x14ac:dyDescent="0.25">
      <c r="A10" s="72"/>
      <c r="B10" s="229" t="s">
        <v>210</v>
      </c>
      <c r="C10" s="230"/>
      <c r="D10" s="230"/>
      <c r="E10" s="230"/>
      <c r="F10" s="230"/>
      <c r="G10" s="230"/>
      <c r="H10" s="230"/>
      <c r="I10" s="37"/>
      <c r="J10" s="51"/>
      <c r="K10" s="114" t="s">
        <v>110</v>
      </c>
      <c r="L10" s="116"/>
      <c r="M10" s="167" t="str">
        <f t="array" ref="M10">IFERROR(INDEX(Inventory!$B$5:$B$56,SMALL(IF($D$2=Inventory!$F$5:$F$56,ROW(Inventory!$F$5:$F$56)-4,""),5)),"")</f>
        <v/>
      </c>
      <c r="N10" s="155" t="str">
        <f t="array" ref="N10">IFERROR(INDEX(Inventory!$C$5:$C$56,SMALL(IF($D$2=Inventory!$F$5:$F$56,ROW(Inventory!$F$5:$F$56)-4,""),5)),"")</f>
        <v/>
      </c>
      <c r="O10" s="116"/>
      <c r="P10" s="209"/>
      <c r="Q10" s="211"/>
      <c r="R10" s="209"/>
      <c r="S10" s="210"/>
      <c r="U10" s="34" t="b">
        <v>0</v>
      </c>
      <c r="V10" s="34" t="b">
        <v>0</v>
      </c>
      <c r="W10" s="34"/>
      <c r="X10" s="34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</row>
    <row r="11" spans="1:46" ht="15" customHeight="1" x14ac:dyDescent="0.25">
      <c r="A11" s="72"/>
      <c r="B11" s="208" t="s">
        <v>211</v>
      </c>
      <c r="C11" s="206"/>
      <c r="D11" s="206"/>
      <c r="E11" s="205"/>
      <c r="F11" s="206" t="s">
        <v>212</v>
      </c>
      <c r="G11" s="206"/>
      <c r="H11" s="207"/>
      <c r="I11" s="40"/>
      <c r="J11" s="51"/>
      <c r="K11" s="114" t="s">
        <v>110</v>
      </c>
      <c r="L11" s="116"/>
      <c r="M11" s="167" t="str">
        <f t="array" ref="M11">IFERROR(INDEX(Inventory!$B$5:$B$56,SMALL(IF($D$2=Inventory!$F$5:$F$56,ROW(Inventory!$F$5:$F$56)-4,""),6)),"")</f>
        <v/>
      </c>
      <c r="N11" s="155" t="str">
        <f t="array" ref="N11">IFERROR(INDEX(Inventory!$C$5:$C$56,SMALL(IF($D$2=Inventory!$F$5:$F$56,ROW(Inventory!$F$5:$F$56)-4,""),6)),"")</f>
        <v/>
      </c>
      <c r="O11" s="116"/>
      <c r="P11" s="209"/>
      <c r="Q11" s="211"/>
      <c r="R11" s="209"/>
      <c r="S11" s="210"/>
      <c r="U11" s="34" t="b">
        <v>0</v>
      </c>
      <c r="V11" s="34" t="b">
        <v>0</v>
      </c>
      <c r="W11" s="34"/>
      <c r="X11" s="34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</row>
    <row r="12" spans="1:46" ht="15" customHeight="1" x14ac:dyDescent="0.25">
      <c r="A12" s="72"/>
      <c r="B12" s="208" t="s">
        <v>214</v>
      </c>
      <c r="C12" s="206"/>
      <c r="D12" s="206"/>
      <c r="E12" s="205"/>
      <c r="F12" s="206" t="str">
        <f>"(-2): "&amp;1-V7</f>
        <v>(-2): 1</v>
      </c>
      <c r="G12" s="206"/>
      <c r="H12" s="207"/>
      <c r="I12" s="40"/>
      <c r="J12" s="51"/>
      <c r="K12" s="114" t="s">
        <v>135</v>
      </c>
      <c r="L12" s="116"/>
      <c r="M12" s="167" t="str">
        <f t="array" ref="M12">IFERROR(INDEX(Inventory!$B$5:$B$56,SMALL(IF($D$2=Inventory!$F$5:$F$56,ROW(Inventory!$F$5:$F$56)-4,""),7)),"")</f>
        <v/>
      </c>
      <c r="N12" s="155" t="str">
        <f t="array" ref="N12">IFERROR(INDEX(Inventory!$C$5:$C$56,SMALL(IF($D$2=Inventory!$F$5:$F$56,ROW(Inventory!$F$5:$F$56)-4,""),7)),"")</f>
        <v/>
      </c>
      <c r="O12" s="116"/>
      <c r="P12" s="209"/>
      <c r="Q12" s="211"/>
      <c r="R12" s="209"/>
      <c r="S12" s="210"/>
      <c r="U12" s="34" t="b">
        <v>0</v>
      </c>
      <c r="V12" s="34" t="b">
        <v>0</v>
      </c>
      <c r="W12" s="34"/>
      <c r="X12" s="34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</row>
    <row r="13" spans="1:46" ht="15" customHeight="1" x14ac:dyDescent="0.25">
      <c r="A13" s="72"/>
      <c r="B13" s="208" t="s">
        <v>213</v>
      </c>
      <c r="C13" s="206"/>
      <c r="D13" s="206"/>
      <c r="E13" s="205"/>
      <c r="F13" s="206" t="str">
        <f>"(-1): "&amp;5-(2*V6)-V12-V13</f>
        <v>(-1): 5</v>
      </c>
      <c r="G13" s="206"/>
      <c r="H13" s="207"/>
      <c r="I13" s="40"/>
      <c r="J13" s="51"/>
      <c r="K13" s="114" t="s">
        <v>135</v>
      </c>
      <c r="L13" s="116"/>
      <c r="M13" s="167" t="str">
        <f t="array" ref="M13">IFERROR(INDEX(Inventory!$B$5:$B$56,SMALL(IF($D$2=Inventory!$F$5:$F$56,ROW(Inventory!$F$5:$F$56)-4,""),8)),"")</f>
        <v/>
      </c>
      <c r="N13" s="155" t="str">
        <f t="array" ref="N13">IFERROR(INDEX(Inventory!$C$5:$C$56,SMALL(IF($D$2=Inventory!$F$5:$F$56,ROW(Inventory!$F$5:$F$56)-4,""),8)),"")</f>
        <v/>
      </c>
      <c r="O13" s="116"/>
      <c r="P13" s="209"/>
      <c r="Q13" s="211"/>
      <c r="R13" s="209"/>
      <c r="S13" s="210"/>
      <c r="U13" s="34" t="b">
        <v>0</v>
      </c>
      <c r="V13" s="34" t="b">
        <v>0</v>
      </c>
      <c r="W13" s="34"/>
      <c r="X13" s="34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</row>
    <row r="14" spans="1:46" ht="15" customHeight="1" x14ac:dyDescent="0.25">
      <c r="A14" s="72"/>
      <c r="B14" s="220" t="str">
        <f>"(+3): "&amp;0+V18</f>
        <v>(+3): 0</v>
      </c>
      <c r="C14" s="221"/>
      <c r="D14" s="221"/>
      <c r="E14" s="205"/>
      <c r="F14" s="221" t="str">
        <f>"(+0): "&amp;6-V8-V9-V10-V11</f>
        <v>(+0): 6</v>
      </c>
      <c r="G14" s="221"/>
      <c r="H14" s="222"/>
      <c r="I14" s="41"/>
      <c r="J14" s="51"/>
      <c r="K14" s="114" t="s">
        <v>136</v>
      </c>
      <c r="L14" s="116"/>
      <c r="M14" s="167" t="str">
        <f t="array" ref="M14">IFERROR(INDEX(Inventory!$B$5:$B$56,SMALL(IF($D$2=Inventory!$F$5:$F$56,ROW(Inventory!$F$5:$F$56)-4,""),9)),"")</f>
        <v/>
      </c>
      <c r="N14" s="155" t="str">
        <f t="array" ref="N14">IFERROR(INDEX(Inventory!$C$5:$C$56,SMALL(IF($D$2=Inventory!$F$5:$F$56,ROW(Inventory!$F$5:$F$56)-4,""),9)),"")</f>
        <v/>
      </c>
      <c r="O14" s="116"/>
      <c r="P14" s="209"/>
      <c r="Q14" s="211"/>
      <c r="R14" s="209"/>
      <c r="S14" s="210"/>
      <c r="U14" s="34" t="b">
        <v>0</v>
      </c>
      <c r="V14" s="34" t="b">
        <v>0</v>
      </c>
      <c r="W14" s="34"/>
      <c r="X14" s="34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</row>
    <row r="15" spans="1:46" ht="15" customHeight="1" x14ac:dyDescent="0.25">
      <c r="A15" s="72"/>
      <c r="B15" s="220" t="str">
        <f>"(+1) DARK: "&amp;0+V8+V9</f>
        <v>(+1) DARK: 0</v>
      </c>
      <c r="C15" s="221"/>
      <c r="D15" s="221"/>
      <c r="E15" s="205"/>
      <c r="F15" s="221" t="str">
        <f>"(+1) COLD: "&amp;0+V10+V11</f>
        <v>(+1) COLD: 0</v>
      </c>
      <c r="G15" s="221"/>
      <c r="H15" s="222"/>
      <c r="I15" s="41"/>
      <c r="J15" s="51"/>
      <c r="K15" s="114" t="s">
        <v>136</v>
      </c>
      <c r="L15" s="116"/>
      <c r="M15" s="167" t="str">
        <f t="array" ref="M15">IFERROR(INDEX(Inventory!$B$5:$B$56,SMALL(IF($D$2=Inventory!$F$5:$F$56,ROW(Inventory!$F$5:$F$56)-4,""),10)),"")</f>
        <v/>
      </c>
      <c r="N15" s="155" t="str">
        <f t="array" ref="N15">IFERROR(INDEX(Inventory!$C$5:$C$56,SMALL(IF($D$2=Inventory!$F$5:$F$56,ROW(Inventory!$F$5:$F$56)-4,""),10)),"")</f>
        <v/>
      </c>
      <c r="O15" s="116"/>
      <c r="P15" s="209"/>
      <c r="Q15" s="211"/>
      <c r="R15" s="209"/>
      <c r="S15" s="210"/>
      <c r="U15" s="34" t="b">
        <v>0</v>
      </c>
      <c r="V15" s="34" t="b">
        <v>0</v>
      </c>
      <c r="W15" s="34"/>
      <c r="X15" s="34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</row>
    <row r="16" spans="1:46" ht="15" customHeight="1" x14ac:dyDescent="0.25">
      <c r="A16" s="72"/>
      <c r="B16" s="220" t="str">
        <f>"(+0) HEAL ALLY: "&amp;0+V12+V13</f>
        <v>(+0) HEAL ALLY: 0</v>
      </c>
      <c r="C16" s="221"/>
      <c r="D16" s="221"/>
      <c r="E16" s="221"/>
      <c r="F16" s="221"/>
      <c r="G16" s="221"/>
      <c r="H16" s="222"/>
      <c r="I16" s="41"/>
      <c r="J16" s="51"/>
      <c r="K16" s="114" t="s">
        <v>136</v>
      </c>
      <c r="L16" s="116"/>
      <c r="M16" s="167" t="str">
        <f t="array" ref="M16">IFERROR(INDEX(Inventory!$B$5:$B$56,SMALL(IF($D$2=Inventory!$F$5:$F$56,ROW(Inventory!$F$5:$F$56)-4,""),11)),"")</f>
        <v/>
      </c>
      <c r="N16" s="155" t="str">
        <f t="array" ref="N16">IFERROR(INDEX(Inventory!$C$5:$C$56,SMALL(IF($D$2=Inventory!$F$5:$F$56,ROW(Inventory!$F$5:$F$56)-4,""),11)),"")</f>
        <v/>
      </c>
      <c r="O16" s="116"/>
      <c r="P16" s="209"/>
      <c r="Q16" s="211"/>
      <c r="R16" s="209"/>
      <c r="S16" s="210"/>
      <c r="U16" s="34" t="b">
        <v>0</v>
      </c>
      <c r="V16" s="34" t="b">
        <v>0</v>
      </c>
      <c r="W16" s="34"/>
      <c r="X16" s="34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</row>
    <row r="17" spans="1:46" ht="15" customHeight="1" x14ac:dyDescent="0.25">
      <c r="A17" s="72"/>
      <c r="B17" s="220" t="str">
        <f>"(+1) HEAL ALLY: "&amp;0+V14+V15+V16</f>
        <v>(+1) HEAL ALLY: 0</v>
      </c>
      <c r="C17" s="221"/>
      <c r="D17" s="221"/>
      <c r="E17" s="221"/>
      <c r="F17" s="221"/>
      <c r="G17" s="221"/>
      <c r="H17" s="222"/>
      <c r="I17" s="41"/>
      <c r="J17" s="51"/>
      <c r="K17" s="114" t="s">
        <v>111</v>
      </c>
      <c r="L17" s="116"/>
      <c r="M17" s="167" t="str">
        <f t="array" ref="M17">IFERROR(INDEX(Inventory!$B$5:$B$56,SMALL(IF($D$2=Inventory!$F$5:$F$56,ROW(Inventory!$F$5:$F$56)-4,""),12)),"")</f>
        <v/>
      </c>
      <c r="N17" s="155" t="str">
        <f t="array" ref="N17">IFERROR(INDEX(Inventory!$C$5:$C$56,SMALL(IF($D$2=Inventory!$F$5:$F$56,ROW(Inventory!$F$5:$F$56)-4,""),12)),"")</f>
        <v/>
      </c>
      <c r="O17" s="116"/>
      <c r="P17" s="209"/>
      <c r="Q17" s="211"/>
      <c r="R17" s="209"/>
      <c r="S17" s="210"/>
      <c r="U17" s="34" t="b">
        <v>0</v>
      </c>
      <c r="V17" s="34" t="b">
        <v>0</v>
      </c>
      <c r="W17" s="34"/>
      <c r="X17" s="34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</row>
    <row r="18" spans="1:46" ht="15" customHeight="1" x14ac:dyDescent="0.25">
      <c r="A18" s="72"/>
      <c r="B18" s="220" t="str">
        <f>"(+1) POISON: "&amp;0+V17</f>
        <v>(+1) POISON: 0</v>
      </c>
      <c r="C18" s="221"/>
      <c r="D18" s="221"/>
      <c r="E18" s="221"/>
      <c r="F18" s="221"/>
      <c r="G18" s="221"/>
      <c r="H18" s="222"/>
      <c r="I18" s="41"/>
      <c r="J18" s="51"/>
      <c r="K18" s="114" t="s">
        <v>112</v>
      </c>
      <c r="L18" s="116"/>
      <c r="M18" s="167" t="str">
        <f t="array" ref="M18">IFERROR(INDEX(Inventory!$B$5:$B$56,SMALL(IF($D$2=Inventory!$F$5:$F$56,ROW(Inventory!$F$5:$F$56)-4,""),13)),"")</f>
        <v/>
      </c>
      <c r="N18" s="155" t="str">
        <f t="array" ref="N18">IFERROR(INDEX(Inventory!$C$5:$C$56,SMALL(IF($D$2=Inventory!$F$5:$F$56,ROW(Inventory!$F$5:$F$56)-4,""),13)),"")</f>
        <v/>
      </c>
      <c r="O18" s="116"/>
      <c r="P18" s="209"/>
      <c r="Q18" s="211"/>
      <c r="R18" s="209"/>
      <c r="S18" s="210"/>
      <c r="U18" s="34" t="b">
        <v>0</v>
      </c>
      <c r="V18" s="34" t="b">
        <v>0</v>
      </c>
      <c r="W18" s="34"/>
      <c r="X18" s="34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</row>
    <row r="19" spans="1:46" ht="15" customHeight="1" x14ac:dyDescent="0.25">
      <c r="A19" s="72"/>
      <c r="B19" s="220" t="str">
        <f>"(+1) CURSE: "&amp;0+V19+V20</f>
        <v>(+1) CURSE: 0</v>
      </c>
      <c r="C19" s="221"/>
      <c r="D19" s="221"/>
      <c r="E19" s="221"/>
      <c r="F19" s="221"/>
      <c r="G19" s="221"/>
      <c r="H19" s="222"/>
      <c r="I19" s="38"/>
      <c r="J19" s="51"/>
      <c r="K19" s="114" t="s">
        <v>113</v>
      </c>
      <c r="L19" s="116"/>
      <c r="M19" s="167" t="str">
        <f t="array" ref="M19">IFERROR(INDEX(Inventory!$B$5:$B$56,SMALL(IF($D$2=Inventory!$F$5:$F$56,ROW(Inventory!$F$5:$F$56)-4,""),14)),"")</f>
        <v/>
      </c>
      <c r="N19" s="155" t="str">
        <f t="array" ref="N19">IFERROR(INDEX(Inventory!$C$5:$C$56,SMALL(IF($D$2=Inventory!$F$5:$F$56,ROW(Inventory!$F$5:$F$56)-4,""),14)),"")</f>
        <v/>
      </c>
      <c r="O19" s="116"/>
      <c r="P19" s="209"/>
      <c r="Q19" s="211"/>
      <c r="R19" s="209"/>
      <c r="S19" s="210"/>
      <c r="U19" s="34" t="b">
        <v>0</v>
      </c>
      <c r="V19" s="34" t="b">
        <v>0</v>
      </c>
      <c r="W19" s="34"/>
      <c r="X19" s="34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</row>
    <row r="20" spans="1:46" ht="15" customHeight="1" thickBot="1" x14ac:dyDescent="0.3">
      <c r="A20" s="72"/>
      <c r="B20" s="223" t="str">
        <f>"TOTAL CARDS: "&amp;20-(2*V6)-V7+V14+V15+V16+V17+V18+V19+V20</f>
        <v>TOTAL CARDS: 20</v>
      </c>
      <c r="C20" s="224"/>
      <c r="D20" s="224"/>
      <c r="E20" s="224"/>
      <c r="F20" s="224"/>
      <c r="G20" s="224"/>
      <c r="H20" s="225"/>
      <c r="I20" s="42"/>
      <c r="J20" s="52"/>
      <c r="K20" s="115" t="s">
        <v>113</v>
      </c>
      <c r="L20" s="117"/>
      <c r="M20" s="168" t="str">
        <f t="array" ref="M20">IFERROR(INDEX(Inventory!$B$5:$B$56,SMALL(IF($D$2=Inventory!$F$5:$F$56,ROW(Inventory!$F$5:$F$56)-4,""),15)),"")</f>
        <v/>
      </c>
      <c r="N20" s="156" t="str">
        <f t="array" ref="N20">IFERROR(INDEX(Inventory!$C$5:$C$56,SMALL(IF($D$2=Inventory!$F$5:$F$56,ROW(Inventory!$F$5:$F$56)-4,""),15)),"")</f>
        <v/>
      </c>
      <c r="O20" s="117"/>
      <c r="P20" s="212"/>
      <c r="Q20" s="219"/>
      <c r="R20" s="212"/>
      <c r="S20" s="213"/>
      <c r="U20" s="34" t="b">
        <v>0</v>
      </c>
      <c r="V20" s="34" t="b">
        <v>0</v>
      </c>
      <c r="W20" s="34"/>
      <c r="X20" s="34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</row>
    <row r="21" spans="1:46" x14ac:dyDescent="0.25">
      <c r="A21" s="72"/>
      <c r="B21" s="128"/>
      <c r="C21" s="128"/>
      <c r="D21" s="128"/>
      <c r="E21" s="128"/>
      <c r="F21" s="128"/>
      <c r="G21" s="128"/>
      <c r="H21" s="128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U21" s="34" t="b">
        <v>0</v>
      </c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</row>
    <row r="22" spans="1:46" x14ac:dyDescent="0.2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U22" s="34" t="b">
        <v>0</v>
      </c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</row>
    <row r="23" spans="1:46" x14ac:dyDescent="0.2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U23" s="34" t="b">
        <v>0</v>
      </c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</row>
    <row r="24" spans="1:46" x14ac:dyDescent="0.25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</row>
    <row r="25" spans="1:46" x14ac:dyDescent="0.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</row>
    <row r="26" spans="1:46" x14ac:dyDescent="0.2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</row>
    <row r="27" spans="1:46" x14ac:dyDescent="0.25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</row>
    <row r="28" spans="1:46" x14ac:dyDescent="0.2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</row>
    <row r="29" spans="1:46" x14ac:dyDescent="0.2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</row>
    <row r="30" spans="1:46" x14ac:dyDescent="0.2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</row>
    <row r="31" spans="1:46" x14ac:dyDescent="0.2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</row>
    <row r="32" spans="1:46" x14ac:dyDescent="0.2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</row>
    <row r="33" spans="1:46" x14ac:dyDescent="0.25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</row>
    <row r="34" spans="1:46" x14ac:dyDescent="0.2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</row>
    <row r="35" spans="1:46" x14ac:dyDescent="0.2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</row>
    <row r="36" spans="1:46" x14ac:dyDescent="0.25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</row>
    <row r="37" spans="1:46" x14ac:dyDescent="0.2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</row>
    <row r="38" spans="1:46" x14ac:dyDescent="0.2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</row>
    <row r="39" spans="1:46" x14ac:dyDescent="0.25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</row>
    <row r="40" spans="1:46" x14ac:dyDescent="0.2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</row>
    <row r="41" spans="1:46" x14ac:dyDescent="0.2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</row>
    <row r="42" spans="1:46" x14ac:dyDescent="0.25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</row>
    <row r="43" spans="1:46" x14ac:dyDescent="0.25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</row>
    <row r="44" spans="1:46" x14ac:dyDescent="0.25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</row>
    <row r="45" spans="1:46" x14ac:dyDescent="0.2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</row>
    <row r="46" spans="1:46" x14ac:dyDescent="0.25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</row>
  </sheetData>
  <sheetProtection sheet="1" objects="1" scenarios="1" selectLockedCells="1"/>
  <mergeCells count="56">
    <mergeCell ref="M5:N5"/>
    <mergeCell ref="R9:S9"/>
    <mergeCell ref="B14:D14"/>
    <mergeCell ref="D2:S2"/>
    <mergeCell ref="D3:P3"/>
    <mergeCell ref="B2:C3"/>
    <mergeCell ref="F11:H11"/>
    <mergeCell ref="F12:H12"/>
    <mergeCell ref="P6:Q6"/>
    <mergeCell ref="P7:Q7"/>
    <mergeCell ref="P8:Q8"/>
    <mergeCell ref="P9:Q9"/>
    <mergeCell ref="P5:S5"/>
    <mergeCell ref="R6:S6"/>
    <mergeCell ref="R7:S7"/>
    <mergeCell ref="R8:S8"/>
    <mergeCell ref="J5:K5"/>
    <mergeCell ref="B6:H6"/>
    <mergeCell ref="P18:Q18"/>
    <mergeCell ref="P19:Q19"/>
    <mergeCell ref="P20:Q20"/>
    <mergeCell ref="B19:H19"/>
    <mergeCell ref="B20:H20"/>
    <mergeCell ref="B5:C5"/>
    <mergeCell ref="F5:G5"/>
    <mergeCell ref="B17:H17"/>
    <mergeCell ref="B18:H18"/>
    <mergeCell ref="B10:H10"/>
    <mergeCell ref="B16:H16"/>
    <mergeCell ref="F14:H14"/>
    <mergeCell ref="F15:H15"/>
    <mergeCell ref="B15:D15"/>
    <mergeCell ref="R19:S19"/>
    <mergeCell ref="R20:S20"/>
    <mergeCell ref="R18:S18"/>
    <mergeCell ref="P15:Q15"/>
    <mergeCell ref="P16:Q16"/>
    <mergeCell ref="P17:Q17"/>
    <mergeCell ref="R14:S14"/>
    <mergeCell ref="R15:S15"/>
    <mergeCell ref="R16:S16"/>
    <mergeCell ref="R17:S17"/>
    <mergeCell ref="P14:Q14"/>
    <mergeCell ref="R10:S10"/>
    <mergeCell ref="R11:S11"/>
    <mergeCell ref="R12:S12"/>
    <mergeCell ref="R13:S13"/>
    <mergeCell ref="P10:Q10"/>
    <mergeCell ref="P11:Q11"/>
    <mergeCell ref="P12:Q12"/>
    <mergeCell ref="P13:Q13"/>
    <mergeCell ref="E11:E15"/>
    <mergeCell ref="F13:H13"/>
    <mergeCell ref="B11:D11"/>
    <mergeCell ref="B12:D12"/>
    <mergeCell ref="B13:D1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38100</xdr:colOff>
                    <xdr:row>5</xdr:row>
                    <xdr:rowOff>180975</xdr:rowOff>
                  </from>
                  <to>
                    <xdr:col>1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2</xdr:col>
                    <xdr:colOff>38100</xdr:colOff>
                    <xdr:row>5</xdr:row>
                    <xdr:rowOff>180975</xdr:rowOff>
                  </from>
                  <to>
                    <xdr:col>2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Check Box 6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180975</xdr:rowOff>
                  </from>
                  <to>
                    <xdr:col>3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7" name="Check Box 7">
              <controlPr defaultSize="0" autoFill="0" autoLine="0" autoPict="0">
                <anchor moveWithCells="1">
                  <from>
                    <xdr:col>1</xdr:col>
                    <xdr:colOff>38100</xdr:colOff>
                    <xdr:row>6</xdr:row>
                    <xdr:rowOff>180975</xdr:rowOff>
                  </from>
                  <to>
                    <xdr:col>1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8" name="Check Box 8">
              <controlPr defaultSize="0" autoFill="0" autoLine="0" autoPict="0">
                <anchor moveWithCells="1">
                  <from>
                    <xdr:col>2</xdr:col>
                    <xdr:colOff>38100</xdr:colOff>
                    <xdr:row>6</xdr:row>
                    <xdr:rowOff>180975</xdr:rowOff>
                  </from>
                  <to>
                    <xdr:col>2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9" name="Check Box 9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180975</xdr:rowOff>
                  </from>
                  <to>
                    <xdr:col>3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0" name="Check Box 10">
              <controlPr defaultSize="0" autoFill="0" autoLine="0" autoPict="0">
                <anchor moveWithCells="1">
                  <from>
                    <xdr:col>1</xdr:col>
                    <xdr:colOff>38100</xdr:colOff>
                    <xdr:row>7</xdr:row>
                    <xdr:rowOff>180975</xdr:rowOff>
                  </from>
                  <to>
                    <xdr:col>1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1" name="Check Box 11">
              <controlPr defaultSize="0" autoFill="0" autoLine="0" autoPict="0">
                <anchor moveWithCells="1">
                  <from>
                    <xdr:col>2</xdr:col>
                    <xdr:colOff>38100</xdr:colOff>
                    <xdr:row>7</xdr:row>
                    <xdr:rowOff>180975</xdr:rowOff>
                  </from>
                  <to>
                    <xdr:col>2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2" name="Check Box 12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180975</xdr:rowOff>
                  </from>
                  <to>
                    <xdr:col>3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3" name="Check Box 13">
              <controlPr defaultSize="0" autoFill="0" autoLine="0" autoPict="0">
                <anchor moveWithCells="1">
                  <from>
                    <xdr:col>5</xdr:col>
                    <xdr:colOff>38100</xdr:colOff>
                    <xdr:row>5</xdr:row>
                    <xdr:rowOff>180975</xdr:rowOff>
                  </from>
                  <to>
                    <xdr:col>5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4" name="Check Box 14">
              <controlPr defaultSize="0" autoFill="0" autoLine="0" autoPict="0">
                <anchor moveWithCells="1">
                  <from>
                    <xdr:col>6</xdr:col>
                    <xdr:colOff>38100</xdr:colOff>
                    <xdr:row>5</xdr:row>
                    <xdr:rowOff>180975</xdr:rowOff>
                  </from>
                  <to>
                    <xdr:col>6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5" name="Check Box 15">
              <controlPr defaultSize="0" autoFill="0" autoLine="0" autoPict="0">
                <anchor moveWithCells="1">
                  <from>
                    <xdr:col>7</xdr:col>
                    <xdr:colOff>38100</xdr:colOff>
                    <xdr:row>5</xdr:row>
                    <xdr:rowOff>180975</xdr:rowOff>
                  </from>
                  <to>
                    <xdr:col>7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6" name="Check Box 16">
              <controlPr defaultSize="0" autoFill="0" autoLine="0" autoPict="0">
                <anchor moveWithCells="1">
                  <from>
                    <xdr:col>5</xdr:col>
                    <xdr:colOff>38100</xdr:colOff>
                    <xdr:row>6</xdr:row>
                    <xdr:rowOff>180975</xdr:rowOff>
                  </from>
                  <to>
                    <xdr:col>5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7" name="Check Box 17">
              <controlPr defaultSize="0" autoFill="0" autoLine="0" autoPict="0">
                <anchor moveWithCells="1">
                  <from>
                    <xdr:col>6</xdr:col>
                    <xdr:colOff>38100</xdr:colOff>
                    <xdr:row>6</xdr:row>
                    <xdr:rowOff>180975</xdr:rowOff>
                  </from>
                  <to>
                    <xdr:col>6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8" name="Check Box 18">
              <controlPr defaultSize="0" autoFill="0" autoLine="0" autoPict="0">
                <anchor moveWithCells="1">
                  <from>
                    <xdr:col>7</xdr:col>
                    <xdr:colOff>38100</xdr:colOff>
                    <xdr:row>6</xdr:row>
                    <xdr:rowOff>180975</xdr:rowOff>
                  </from>
                  <to>
                    <xdr:col>7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9" name="Check Box 19">
              <controlPr defaultSize="0" autoFill="0" autoLine="0" autoPict="0">
                <anchor moveWithCells="1">
                  <from>
                    <xdr:col>5</xdr:col>
                    <xdr:colOff>38100</xdr:colOff>
                    <xdr:row>7</xdr:row>
                    <xdr:rowOff>180975</xdr:rowOff>
                  </from>
                  <to>
                    <xdr:col>5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0" name="Check Box 20">
              <controlPr defaultSize="0" autoFill="0" autoLine="0" autoPict="0">
                <anchor moveWithCells="1">
                  <from>
                    <xdr:col>6</xdr:col>
                    <xdr:colOff>38100</xdr:colOff>
                    <xdr:row>7</xdr:row>
                    <xdr:rowOff>180975</xdr:rowOff>
                  </from>
                  <to>
                    <xdr:col>6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1" name="Check Box 21">
              <controlPr defaultSize="0" autoFill="0" autoLine="0" autoPict="0">
                <anchor moveWithCells="1">
                  <from>
                    <xdr:col>7</xdr:col>
                    <xdr:colOff>38100</xdr:colOff>
                    <xdr:row>7</xdr:row>
                    <xdr:rowOff>180975</xdr:rowOff>
                  </from>
                  <to>
                    <xdr:col>7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2" name="Check Box 22">
              <controlPr defaultSize="0" autoFill="0" autoLine="0" autoPict="0">
                <anchor moveWithCells="1">
                  <from>
                    <xdr:col>9</xdr:col>
                    <xdr:colOff>19050</xdr:colOff>
                    <xdr:row>4</xdr:row>
                    <xdr:rowOff>180975</xdr:rowOff>
                  </from>
                  <to>
                    <xdr:col>10</xdr:col>
                    <xdr:colOff>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3" name="Check Box 27">
              <controlPr defaultSize="0" autoFill="0" autoLine="0" autoPict="0">
                <anchor moveWithCells="1">
                  <from>
                    <xdr:col>9</xdr:col>
                    <xdr:colOff>19050</xdr:colOff>
                    <xdr:row>5</xdr:row>
                    <xdr:rowOff>180975</xdr:rowOff>
                  </from>
                  <to>
                    <xdr:col>10</xdr:col>
                    <xdr:colOff>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4" name="Check Box 28">
              <controlPr defaultSize="0" autoFill="0" autoLine="0" autoPict="0">
                <anchor moveWithCells="1">
                  <from>
                    <xdr:col>9</xdr:col>
                    <xdr:colOff>19050</xdr:colOff>
                    <xdr:row>6</xdr:row>
                    <xdr:rowOff>180975</xdr:rowOff>
                  </from>
                  <to>
                    <xdr:col>10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5" name="Check Box 29">
              <controlPr defaultSize="0" autoFill="0" autoLine="0" autoPict="0">
                <anchor moveWithCells="1">
                  <from>
                    <xdr:col>9</xdr:col>
                    <xdr:colOff>19050</xdr:colOff>
                    <xdr:row>7</xdr:row>
                    <xdr:rowOff>180975</xdr:rowOff>
                  </from>
                  <to>
                    <xdr:col>10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6" name="Check Box 30">
              <controlPr defaultSize="0" autoFill="0" autoLine="0" autoPict="0">
                <anchor moveWithCells="1">
                  <from>
                    <xdr:col>9</xdr:col>
                    <xdr:colOff>19050</xdr:colOff>
                    <xdr:row>8</xdr:row>
                    <xdr:rowOff>180975</xdr:rowOff>
                  </from>
                  <to>
                    <xdr:col>10</xdr:col>
                    <xdr:colOff>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7" name="Check Box 31">
              <controlPr defaultSize="0" autoFill="0" autoLine="0" autoPict="0">
                <anchor moveWithCells="1">
                  <from>
                    <xdr:col>9</xdr:col>
                    <xdr:colOff>19050</xdr:colOff>
                    <xdr:row>9</xdr:row>
                    <xdr:rowOff>180975</xdr:rowOff>
                  </from>
                  <to>
                    <xdr:col>10</xdr:col>
                    <xdr:colOff>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28" name="Check Box 32">
              <controlPr defaultSize="0" autoFill="0" autoLine="0" autoPict="0">
                <anchor moveWithCells="1">
                  <from>
                    <xdr:col>9</xdr:col>
                    <xdr:colOff>19050</xdr:colOff>
                    <xdr:row>10</xdr:row>
                    <xdr:rowOff>180975</xdr:rowOff>
                  </from>
                  <to>
                    <xdr:col>10</xdr:col>
                    <xdr:colOff>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29" name="Check Box 33">
              <controlPr defaultSize="0" autoFill="0" autoLine="0" autoPict="0">
                <anchor moveWithCells="1">
                  <from>
                    <xdr:col>9</xdr:col>
                    <xdr:colOff>19050</xdr:colOff>
                    <xdr:row>11</xdr:row>
                    <xdr:rowOff>180975</xdr:rowOff>
                  </from>
                  <to>
                    <xdr:col>10</xdr:col>
                    <xdr:colOff>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0" name="Check Box 34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180975</xdr:rowOff>
                  </from>
                  <to>
                    <xdr:col>10</xdr:col>
                    <xdr:colOff>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1" name="Check Box 35">
              <controlPr defaultSize="0" autoFill="0" autoLine="0" autoPict="0">
                <anchor moveWithCells="1">
                  <from>
                    <xdr:col>9</xdr:col>
                    <xdr:colOff>19050</xdr:colOff>
                    <xdr:row>13</xdr:row>
                    <xdr:rowOff>180975</xdr:rowOff>
                  </from>
                  <to>
                    <xdr:col>10</xdr:col>
                    <xdr:colOff>0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2" name="Check Box 36">
              <controlPr defaultSize="0" autoFill="0" autoLine="0" autoPict="0">
                <anchor moveWithCells="1">
                  <from>
                    <xdr:col>9</xdr:col>
                    <xdr:colOff>19050</xdr:colOff>
                    <xdr:row>14</xdr:row>
                    <xdr:rowOff>180975</xdr:rowOff>
                  </from>
                  <to>
                    <xdr:col>10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3" name="Check Box 37">
              <controlPr defaultSize="0" autoFill="0" autoLine="0" autoPict="0">
                <anchor moveWithCells="1">
                  <from>
                    <xdr:col>9</xdr:col>
                    <xdr:colOff>19050</xdr:colOff>
                    <xdr:row>15</xdr:row>
                    <xdr:rowOff>180975</xdr:rowOff>
                  </from>
                  <to>
                    <xdr:col>10</xdr:col>
                    <xdr:colOff>0</xdr:colOff>
                    <xdr:row>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4" name="Check Box 38">
              <controlPr defaultSize="0" autoFill="0" autoLine="0" autoPict="0">
                <anchor moveWithCells="1">
                  <from>
                    <xdr:col>9</xdr:col>
                    <xdr:colOff>19050</xdr:colOff>
                    <xdr:row>16</xdr:row>
                    <xdr:rowOff>180975</xdr:rowOff>
                  </from>
                  <to>
                    <xdr:col>10</xdr:col>
                    <xdr:colOff>0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35" name="Check Box 39">
              <controlPr defaultSize="0" autoFill="0" autoLine="0" autoPict="0">
                <anchor moveWithCells="1">
                  <from>
                    <xdr:col>9</xdr:col>
                    <xdr:colOff>19050</xdr:colOff>
                    <xdr:row>17</xdr:row>
                    <xdr:rowOff>180975</xdr:rowOff>
                  </from>
                  <to>
                    <xdr:col>10</xdr:col>
                    <xdr:colOff>0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36" name="Check Box 40">
              <controlPr defaultSize="0" autoFill="0" autoLine="0" autoPict="0">
                <anchor moveWithCells="1">
                  <from>
                    <xdr:col>9</xdr:col>
                    <xdr:colOff>19050</xdr:colOff>
                    <xdr:row>18</xdr:row>
                    <xdr:rowOff>180975</xdr:rowOff>
                  </from>
                  <to>
                    <xdr:col>10</xdr:col>
                    <xdr:colOff>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37" name="Check Box 41">
              <controlPr defaultSize="0" autoFill="0" autoLine="0" autoPict="0">
                <anchor moveWithCells="1">
                  <from>
                    <xdr:col>15</xdr:col>
                    <xdr:colOff>0</xdr:colOff>
                    <xdr:row>4</xdr:row>
                    <xdr:rowOff>190500</xdr:rowOff>
                  </from>
                  <to>
                    <xdr:col>16</xdr:col>
                    <xdr:colOff>133350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38" name="Check Box 71">
              <controlPr defaultSize="0" autoFill="0" autoLine="0" autoPict="0">
                <anchor moveWithCells="1">
                  <from>
                    <xdr:col>15</xdr:col>
                    <xdr:colOff>0</xdr:colOff>
                    <xdr:row>5</xdr:row>
                    <xdr:rowOff>190500</xdr:rowOff>
                  </from>
                  <to>
                    <xdr:col>16</xdr:col>
                    <xdr:colOff>142875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39" name="Check Box 72">
              <controlPr defaultSize="0" autoFill="0" autoLine="0" autoPict="0">
                <anchor moveWithCells="1">
                  <from>
                    <xdr:col>15</xdr:col>
                    <xdr:colOff>0</xdr:colOff>
                    <xdr:row>6</xdr:row>
                    <xdr:rowOff>190500</xdr:rowOff>
                  </from>
                  <to>
                    <xdr:col>16</xdr:col>
                    <xdr:colOff>142875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40" name="Check Box 73">
              <controlPr defaultSize="0" autoFill="0" autoLine="0" autoPict="0">
                <anchor moveWithCells="1">
                  <from>
                    <xdr:col>15</xdr:col>
                    <xdr:colOff>0</xdr:colOff>
                    <xdr:row>7</xdr:row>
                    <xdr:rowOff>190500</xdr:rowOff>
                  </from>
                  <to>
                    <xdr:col>16</xdr:col>
                    <xdr:colOff>142875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41" name="Check Box 74">
              <controlPr defaultSize="0" autoFill="0" autoLine="0" autoPict="0">
                <anchor moveWithCells="1">
                  <from>
                    <xdr:col>15</xdr:col>
                    <xdr:colOff>0</xdr:colOff>
                    <xdr:row>8</xdr:row>
                    <xdr:rowOff>190500</xdr:rowOff>
                  </from>
                  <to>
                    <xdr:col>16</xdr:col>
                    <xdr:colOff>142875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42" name="Check Box 75">
              <controlPr defaultSize="0" autoFill="0" autoLine="0" autoPict="0">
                <anchor moveWithCells="1">
                  <from>
                    <xdr:col>15</xdr:col>
                    <xdr:colOff>0</xdr:colOff>
                    <xdr:row>9</xdr:row>
                    <xdr:rowOff>190500</xdr:rowOff>
                  </from>
                  <to>
                    <xdr:col>16</xdr:col>
                    <xdr:colOff>142875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43" name="Check Box 76">
              <controlPr defaultSize="0" autoFill="0" autoLine="0" autoPict="0">
                <anchor moveWithCells="1">
                  <from>
                    <xdr:col>15</xdr:col>
                    <xdr:colOff>0</xdr:colOff>
                    <xdr:row>10</xdr:row>
                    <xdr:rowOff>190500</xdr:rowOff>
                  </from>
                  <to>
                    <xdr:col>16</xdr:col>
                    <xdr:colOff>142875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44" name="Check Box 77">
              <controlPr defaultSize="0" autoFill="0" autoLine="0" autoPict="0">
                <anchor moveWithCells="1">
                  <from>
                    <xdr:col>15</xdr:col>
                    <xdr:colOff>0</xdr:colOff>
                    <xdr:row>11</xdr:row>
                    <xdr:rowOff>190500</xdr:rowOff>
                  </from>
                  <to>
                    <xdr:col>16</xdr:col>
                    <xdr:colOff>142875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45" name="Check Box 78">
              <controlPr defaultSize="0" autoFill="0" autoLine="0" autoPict="0">
                <anchor moveWithCells="1">
                  <from>
                    <xdr:col>15</xdr:col>
                    <xdr:colOff>0</xdr:colOff>
                    <xdr:row>12</xdr:row>
                    <xdr:rowOff>190500</xdr:rowOff>
                  </from>
                  <to>
                    <xdr:col>16</xdr:col>
                    <xdr:colOff>142875</xdr:colOff>
                    <xdr:row>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46" name="Check Box 79">
              <controlPr defaultSize="0" autoFill="0" autoLine="0" autoPict="0">
                <anchor moveWithCells="1">
                  <from>
                    <xdr:col>15</xdr:col>
                    <xdr:colOff>0</xdr:colOff>
                    <xdr:row>13</xdr:row>
                    <xdr:rowOff>190500</xdr:rowOff>
                  </from>
                  <to>
                    <xdr:col>16</xdr:col>
                    <xdr:colOff>142875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47" name="Check Box 80">
              <controlPr defaultSize="0" autoFill="0" autoLine="0" autoPict="0">
                <anchor moveWithCells="1">
                  <from>
                    <xdr:col>15</xdr:col>
                    <xdr:colOff>0</xdr:colOff>
                    <xdr:row>14</xdr:row>
                    <xdr:rowOff>190500</xdr:rowOff>
                  </from>
                  <to>
                    <xdr:col>16</xdr:col>
                    <xdr:colOff>142875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48" name="Check Box 81">
              <controlPr defaultSize="0" autoFill="0" autoLine="0" autoPict="0">
                <anchor moveWithCells="1">
                  <from>
                    <xdr:col>15</xdr:col>
                    <xdr:colOff>0</xdr:colOff>
                    <xdr:row>15</xdr:row>
                    <xdr:rowOff>190500</xdr:rowOff>
                  </from>
                  <to>
                    <xdr:col>16</xdr:col>
                    <xdr:colOff>142875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49" name="Check Box 82">
              <controlPr defaultSize="0" autoFill="0" autoLine="0" autoPict="0">
                <anchor moveWithCells="1">
                  <from>
                    <xdr:col>15</xdr:col>
                    <xdr:colOff>0</xdr:colOff>
                    <xdr:row>16</xdr:row>
                    <xdr:rowOff>190500</xdr:rowOff>
                  </from>
                  <to>
                    <xdr:col>16</xdr:col>
                    <xdr:colOff>142875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50" name="Check Box 83">
              <controlPr defaultSize="0" autoFill="0" autoLine="0" autoPict="0">
                <anchor moveWithCells="1">
                  <from>
                    <xdr:col>15</xdr:col>
                    <xdr:colOff>0</xdr:colOff>
                    <xdr:row>17</xdr:row>
                    <xdr:rowOff>190500</xdr:rowOff>
                  </from>
                  <to>
                    <xdr:col>16</xdr:col>
                    <xdr:colOff>142875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51" name="Check Box 84">
              <controlPr defaultSize="0" autoFill="0" autoLine="0" autoPict="0">
                <anchor moveWithCells="1">
                  <from>
                    <xdr:col>15</xdr:col>
                    <xdr:colOff>0</xdr:colOff>
                    <xdr:row>18</xdr:row>
                    <xdr:rowOff>190500</xdr:rowOff>
                  </from>
                  <to>
                    <xdr:col>16</xdr:col>
                    <xdr:colOff>142875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52" name="Check Box 85">
              <controlPr defaultSize="0" autoFill="0" autoLine="0" autoPict="0">
                <anchor moveWithCells="1">
                  <from>
                    <xdr:col>16</xdr:col>
                    <xdr:colOff>219075</xdr:colOff>
                    <xdr:row>4</xdr:row>
                    <xdr:rowOff>190500</xdr:rowOff>
                  </from>
                  <to>
                    <xdr:col>18</xdr:col>
                    <xdr:colOff>123825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53" name="Check Box 86">
              <controlPr defaultSize="0" autoFill="0" autoLine="0" autoPict="0">
                <anchor moveWithCells="1">
                  <from>
                    <xdr:col>16</xdr:col>
                    <xdr:colOff>219075</xdr:colOff>
                    <xdr:row>5</xdr:row>
                    <xdr:rowOff>190500</xdr:rowOff>
                  </from>
                  <to>
                    <xdr:col>18</xdr:col>
                    <xdr:colOff>123825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54" name="Check Box 87">
              <controlPr defaultSize="0" autoFill="0" autoLine="0" autoPict="0">
                <anchor moveWithCells="1">
                  <from>
                    <xdr:col>16</xdr:col>
                    <xdr:colOff>219075</xdr:colOff>
                    <xdr:row>6</xdr:row>
                    <xdr:rowOff>190500</xdr:rowOff>
                  </from>
                  <to>
                    <xdr:col>18</xdr:col>
                    <xdr:colOff>123825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55" name="Check Box 88">
              <controlPr defaultSize="0" autoFill="0" autoLine="0" autoPict="0">
                <anchor moveWithCells="1">
                  <from>
                    <xdr:col>16</xdr:col>
                    <xdr:colOff>219075</xdr:colOff>
                    <xdr:row>7</xdr:row>
                    <xdr:rowOff>190500</xdr:rowOff>
                  </from>
                  <to>
                    <xdr:col>18</xdr:col>
                    <xdr:colOff>123825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56" name="Check Box 89">
              <controlPr defaultSize="0" autoFill="0" autoLine="0" autoPict="0">
                <anchor moveWithCells="1">
                  <from>
                    <xdr:col>16</xdr:col>
                    <xdr:colOff>219075</xdr:colOff>
                    <xdr:row>8</xdr:row>
                    <xdr:rowOff>190500</xdr:rowOff>
                  </from>
                  <to>
                    <xdr:col>18</xdr:col>
                    <xdr:colOff>123825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57" name="Check Box 90">
              <controlPr defaultSize="0" autoFill="0" autoLine="0" autoPict="0">
                <anchor moveWithCells="1">
                  <from>
                    <xdr:col>16</xdr:col>
                    <xdr:colOff>219075</xdr:colOff>
                    <xdr:row>9</xdr:row>
                    <xdr:rowOff>190500</xdr:rowOff>
                  </from>
                  <to>
                    <xdr:col>18</xdr:col>
                    <xdr:colOff>123825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58" name="Check Box 91">
              <controlPr defaultSize="0" autoFill="0" autoLine="0" autoPict="0">
                <anchor moveWithCells="1">
                  <from>
                    <xdr:col>16</xdr:col>
                    <xdr:colOff>219075</xdr:colOff>
                    <xdr:row>10</xdr:row>
                    <xdr:rowOff>190500</xdr:rowOff>
                  </from>
                  <to>
                    <xdr:col>18</xdr:col>
                    <xdr:colOff>123825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59" name="Check Box 92">
              <controlPr defaultSize="0" autoFill="0" autoLine="0" autoPict="0">
                <anchor moveWithCells="1">
                  <from>
                    <xdr:col>16</xdr:col>
                    <xdr:colOff>219075</xdr:colOff>
                    <xdr:row>11</xdr:row>
                    <xdr:rowOff>190500</xdr:rowOff>
                  </from>
                  <to>
                    <xdr:col>18</xdr:col>
                    <xdr:colOff>123825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60" name="Check Box 93">
              <controlPr defaultSize="0" autoFill="0" autoLine="0" autoPict="0">
                <anchor moveWithCells="1">
                  <from>
                    <xdr:col>16</xdr:col>
                    <xdr:colOff>219075</xdr:colOff>
                    <xdr:row>12</xdr:row>
                    <xdr:rowOff>190500</xdr:rowOff>
                  </from>
                  <to>
                    <xdr:col>18</xdr:col>
                    <xdr:colOff>123825</xdr:colOff>
                    <xdr:row>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61" name="Check Box 94">
              <controlPr defaultSize="0" autoFill="0" autoLine="0" autoPict="0">
                <anchor moveWithCells="1">
                  <from>
                    <xdr:col>16</xdr:col>
                    <xdr:colOff>219075</xdr:colOff>
                    <xdr:row>13</xdr:row>
                    <xdr:rowOff>190500</xdr:rowOff>
                  </from>
                  <to>
                    <xdr:col>18</xdr:col>
                    <xdr:colOff>123825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62" name="Check Box 95">
              <controlPr defaultSize="0" autoFill="0" autoLine="0" autoPict="0">
                <anchor moveWithCells="1">
                  <from>
                    <xdr:col>16</xdr:col>
                    <xdr:colOff>219075</xdr:colOff>
                    <xdr:row>14</xdr:row>
                    <xdr:rowOff>190500</xdr:rowOff>
                  </from>
                  <to>
                    <xdr:col>18</xdr:col>
                    <xdr:colOff>123825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63" name="Check Box 96">
              <controlPr defaultSize="0" autoFill="0" autoLine="0" autoPict="0">
                <anchor moveWithCells="1">
                  <from>
                    <xdr:col>16</xdr:col>
                    <xdr:colOff>219075</xdr:colOff>
                    <xdr:row>15</xdr:row>
                    <xdr:rowOff>190500</xdr:rowOff>
                  </from>
                  <to>
                    <xdr:col>18</xdr:col>
                    <xdr:colOff>123825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64" name="Check Box 97">
              <controlPr defaultSize="0" autoFill="0" autoLine="0" autoPict="0">
                <anchor moveWithCells="1">
                  <from>
                    <xdr:col>16</xdr:col>
                    <xdr:colOff>219075</xdr:colOff>
                    <xdr:row>16</xdr:row>
                    <xdr:rowOff>190500</xdr:rowOff>
                  </from>
                  <to>
                    <xdr:col>18</xdr:col>
                    <xdr:colOff>123825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65" name="Check Box 98">
              <controlPr defaultSize="0" autoFill="0" autoLine="0" autoPict="0">
                <anchor moveWithCells="1">
                  <from>
                    <xdr:col>16</xdr:col>
                    <xdr:colOff>219075</xdr:colOff>
                    <xdr:row>17</xdr:row>
                    <xdr:rowOff>190500</xdr:rowOff>
                  </from>
                  <to>
                    <xdr:col>18</xdr:col>
                    <xdr:colOff>123825</xdr:colOff>
                    <xdr:row>18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A7D00"/>
  </sheetPr>
  <dimension ref="A1:AT46"/>
  <sheetViews>
    <sheetView zoomScale="130" zoomScaleNormal="130" workbookViewId="0">
      <selection activeCell="D2" sqref="D2:S2"/>
    </sheetView>
  </sheetViews>
  <sheetFormatPr defaultRowHeight="15" x14ac:dyDescent="0.25"/>
  <cols>
    <col min="1" max="1" width="1.140625" customWidth="1"/>
    <col min="2" max="4" width="4.28515625" customWidth="1"/>
    <col min="5" max="5" width="1.140625" customWidth="1"/>
    <col min="6" max="8" width="4.28515625" customWidth="1"/>
    <col min="9" max="9" width="1.140625" customWidth="1"/>
    <col min="10" max="10" width="3.5703125" customWidth="1"/>
    <col min="11" max="11" width="49.140625" customWidth="1"/>
    <col min="12" max="12" width="1.140625" customWidth="1"/>
    <col min="13" max="13" width="3.28515625" customWidth="1"/>
    <col min="14" max="14" width="20.7109375" customWidth="1"/>
    <col min="15" max="15" width="1.140625" customWidth="1"/>
    <col min="16" max="16" width="3.85546875" customWidth="1"/>
    <col min="17" max="17" width="3.28515625" customWidth="1"/>
    <col min="18" max="18" width="4.140625" customWidth="1"/>
    <col min="19" max="19" width="3" customWidth="1"/>
    <col min="20" max="24" width="9.140625" hidden="1" customWidth="1"/>
  </cols>
  <sheetData>
    <row r="1" spans="1:46" ht="6" customHeight="1" thickBot="1" x14ac:dyDescent="0.3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</row>
    <row r="2" spans="1:46" ht="23.25" x14ac:dyDescent="0.35">
      <c r="A2" s="66"/>
      <c r="B2" s="255"/>
      <c r="C2" s="256"/>
      <c r="D2" s="259" t="s">
        <v>117</v>
      </c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60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</row>
    <row r="3" spans="1:46" ht="21.75" thickBot="1" x14ac:dyDescent="0.4">
      <c r="A3" s="66"/>
      <c r="B3" s="257"/>
      <c r="C3" s="258"/>
      <c r="D3" s="261" t="s">
        <v>215</v>
      </c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2"/>
      <c r="Q3" s="119" t="s">
        <v>63</v>
      </c>
      <c r="R3" s="64"/>
      <c r="S3" s="65">
        <f>IF(D5&gt;=500,9,IF(D5&gt;=420,8,IF(D5&gt;=345,7,IF(D5&gt;=275,6,IF(D5&gt;=210,5,IF(D5&gt;=150,4,IF(D5&gt;=95,3,IF(D5&gt;=45,2,1))))))))</f>
        <v>1</v>
      </c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</row>
    <row r="4" spans="1:46" s="35" customFormat="1" ht="6" customHeight="1" thickBot="1" x14ac:dyDescent="0.3">
      <c r="A4" s="67"/>
      <c r="B4" s="68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</row>
    <row r="5" spans="1:46" ht="15" customHeight="1" x14ac:dyDescent="0.25">
      <c r="A5" s="66"/>
      <c r="B5" s="226" t="s">
        <v>106</v>
      </c>
      <c r="C5" s="227"/>
      <c r="D5" s="53"/>
      <c r="E5" s="55"/>
      <c r="F5" s="228" t="s">
        <v>64</v>
      </c>
      <c r="G5" s="228"/>
      <c r="H5" s="53"/>
      <c r="I5" s="54"/>
      <c r="J5" s="120" t="str">
        <f>"Available Perks: "&amp;T6</f>
        <v>Available Perks: 0</v>
      </c>
      <c r="K5" s="121"/>
      <c r="L5" s="124"/>
      <c r="M5" s="131" t="s">
        <v>223</v>
      </c>
      <c r="N5" s="169"/>
      <c r="O5" s="55"/>
      <c r="P5" s="252" t="s">
        <v>198</v>
      </c>
      <c r="Q5" s="253"/>
      <c r="R5" s="253"/>
      <c r="S5" s="254"/>
      <c r="T5" t="s">
        <v>115</v>
      </c>
      <c r="U5" t="s">
        <v>114</v>
      </c>
      <c r="V5" t="s">
        <v>116</v>
      </c>
      <c r="W5" t="s">
        <v>200</v>
      </c>
      <c r="X5" t="s">
        <v>199</v>
      </c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</row>
    <row r="6" spans="1:46" ht="15" customHeight="1" x14ac:dyDescent="0.25">
      <c r="A6" s="66"/>
      <c r="B6" s="216" t="s">
        <v>114</v>
      </c>
      <c r="C6" s="217"/>
      <c r="D6" s="217"/>
      <c r="E6" s="217"/>
      <c r="F6" s="217"/>
      <c r="G6" s="217"/>
      <c r="H6" s="218"/>
      <c r="I6" s="37"/>
      <c r="J6" s="51"/>
      <c r="K6" s="122" t="s">
        <v>119</v>
      </c>
      <c r="L6" s="125"/>
      <c r="M6" s="167" t="str">
        <f t="array" ref="M6">IFERROR(INDEX(Inventory!$B$5:$B$56,SMALL(IF($D$2=Inventory!$F$5:$F$56,ROW(Inventory!$F$5:$F$56)-4,""),1)),"")</f>
        <v/>
      </c>
      <c r="N6" s="155" t="str">
        <f t="array" ref="N6">IFERROR(INDEX(Inventory!$C$5:$C$56,SMALL(IF($D$2=Inventory!$F$5:$F$56,ROW(Inventory!$F$5:$F$56)-4,""),1)),"")</f>
        <v/>
      </c>
      <c r="O6" s="158"/>
      <c r="P6" s="209"/>
      <c r="Q6" s="211"/>
      <c r="R6" s="209"/>
      <c r="S6" s="210"/>
      <c r="T6">
        <f>ROUNDDOWN(COUNTIF(U6:U23,TRUE)/3,0)+COUNTIF(Campaign!L12,TRUE)+S3-1-COUNTIF(V6:V20,TRUE)</f>
        <v>0</v>
      </c>
      <c r="U6" s="34" t="b">
        <v>0</v>
      </c>
      <c r="V6" s="34" t="b">
        <v>0</v>
      </c>
      <c r="W6" s="34"/>
      <c r="X6" s="34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</row>
    <row r="7" spans="1:46" ht="15" customHeight="1" x14ac:dyDescent="0.25">
      <c r="A7" s="66"/>
      <c r="B7" s="56"/>
      <c r="C7" s="57"/>
      <c r="D7" s="57"/>
      <c r="E7" s="57"/>
      <c r="F7" s="57"/>
      <c r="G7" s="57"/>
      <c r="H7" s="58"/>
      <c r="I7" s="40"/>
      <c r="J7" s="51"/>
      <c r="K7" s="122" t="s">
        <v>107</v>
      </c>
      <c r="L7" s="125"/>
      <c r="M7" s="167" t="str">
        <f t="array" ref="M7">IFERROR(INDEX(Inventory!$B$5:$B$56,SMALL(IF($D$2=Inventory!$F$5:$F$56,ROW(Inventory!$F$5:$F$56)-4,""),2)),"")</f>
        <v/>
      </c>
      <c r="N7" s="155" t="str">
        <f t="array" ref="N7">IFERROR(INDEX(Inventory!$C$5:$C$56,SMALL(IF($D$2=Inventory!$F$5:$F$56,ROW(Inventory!$F$5:$F$56)-4,""),2)),"")</f>
        <v/>
      </c>
      <c r="O7" s="158"/>
      <c r="P7" s="209"/>
      <c r="Q7" s="211"/>
      <c r="R7" s="209"/>
      <c r="S7" s="210"/>
      <c r="U7" s="34" t="b">
        <v>0</v>
      </c>
      <c r="V7" s="34" t="b">
        <v>0</v>
      </c>
      <c r="W7" s="34"/>
      <c r="X7" s="34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</row>
    <row r="8" spans="1:46" ht="15" customHeight="1" x14ac:dyDescent="0.25">
      <c r="A8" s="66"/>
      <c r="B8" s="39"/>
      <c r="C8" s="40"/>
      <c r="D8" s="40"/>
      <c r="E8" s="40"/>
      <c r="F8" s="40"/>
      <c r="G8" s="40"/>
      <c r="H8" s="59"/>
      <c r="I8" s="41"/>
      <c r="J8" s="51"/>
      <c r="K8" s="122" t="s">
        <v>107</v>
      </c>
      <c r="L8" s="125"/>
      <c r="M8" s="167" t="str">
        <f t="array" ref="M8">IFERROR(INDEX(Inventory!$B$5:$B$56,SMALL(IF($D$2=Inventory!$F$5:$F$56,ROW(Inventory!$F$5:$F$56)-4,""),3)),"")</f>
        <v/>
      </c>
      <c r="N8" s="155" t="str">
        <f t="array" ref="N8">IFERROR(INDEX(Inventory!$C$5:$C$56,SMALL(IF($D$2=Inventory!$F$5:$F$56,ROW(Inventory!$F$5:$F$56)-4,""),3)),"")</f>
        <v/>
      </c>
      <c r="O8" s="158"/>
      <c r="P8" s="209"/>
      <c r="Q8" s="211"/>
      <c r="R8" s="209"/>
      <c r="S8" s="210"/>
      <c r="U8" s="34" t="b">
        <v>0</v>
      </c>
      <c r="V8" s="34" t="b">
        <v>0</v>
      </c>
      <c r="W8" s="34"/>
      <c r="X8" s="34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</row>
    <row r="9" spans="1:46" ht="15" customHeight="1" x14ac:dyDescent="0.25">
      <c r="A9" s="66"/>
      <c r="B9" s="60"/>
      <c r="C9" s="61"/>
      <c r="D9" s="61"/>
      <c r="E9" s="61"/>
      <c r="F9" s="61"/>
      <c r="G9" s="61"/>
      <c r="H9" s="62"/>
      <c r="I9" s="41"/>
      <c r="J9" s="51"/>
      <c r="K9" s="122" t="s">
        <v>120</v>
      </c>
      <c r="L9" s="125"/>
      <c r="M9" s="167" t="str">
        <f t="array" ref="M9">IFERROR(INDEX(Inventory!$B$5:$B$56,SMALL(IF($D$2=Inventory!$F$5:$F$56,ROW(Inventory!$F$5:$F$56)-4,""),4)),"")</f>
        <v/>
      </c>
      <c r="N9" s="155" t="str">
        <f t="array" ref="N9">IFERROR(INDEX(Inventory!$C$5:$C$56,SMALL(IF($D$2=Inventory!$F$5:$F$56,ROW(Inventory!$F$5:$F$56)-4,""),4)),"")</f>
        <v/>
      </c>
      <c r="O9" s="158"/>
      <c r="P9" s="209"/>
      <c r="Q9" s="211"/>
      <c r="R9" s="209"/>
      <c r="S9" s="210"/>
      <c r="U9" s="34" t="b">
        <v>0</v>
      </c>
      <c r="V9" s="34" t="b">
        <v>0</v>
      </c>
      <c r="W9" s="34"/>
      <c r="X9" s="34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</row>
    <row r="10" spans="1:46" ht="15" customHeight="1" x14ac:dyDescent="0.25">
      <c r="A10" s="66"/>
      <c r="B10" s="229" t="s">
        <v>210</v>
      </c>
      <c r="C10" s="230"/>
      <c r="D10" s="230"/>
      <c r="E10" s="230"/>
      <c r="F10" s="230"/>
      <c r="G10" s="230"/>
      <c r="H10" s="230"/>
      <c r="I10" s="37"/>
      <c r="J10" s="51"/>
      <c r="K10" s="122" t="s">
        <v>121</v>
      </c>
      <c r="L10" s="125"/>
      <c r="M10" s="167" t="str">
        <f t="array" ref="M10">IFERROR(INDEX(Inventory!$B$5:$B$56,SMALL(IF($D$2=Inventory!$F$5:$F$56,ROW(Inventory!$F$5:$F$56)-4,""),5)),"")</f>
        <v/>
      </c>
      <c r="N10" s="155" t="str">
        <f t="array" ref="N10">IFERROR(INDEX(Inventory!$C$5:$C$56,SMALL(IF($D$2=Inventory!$F$5:$F$56,ROW(Inventory!$F$5:$F$56)-4,""),5)),"")</f>
        <v/>
      </c>
      <c r="O10" s="158"/>
      <c r="P10" s="209"/>
      <c r="Q10" s="211"/>
      <c r="R10" s="209"/>
      <c r="S10" s="210"/>
      <c r="U10" s="34" t="b">
        <v>0</v>
      </c>
      <c r="V10" s="34" t="b">
        <v>0</v>
      </c>
      <c r="W10" s="34"/>
      <c r="X10" s="34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</row>
    <row r="11" spans="1:46" ht="15" customHeight="1" x14ac:dyDescent="0.25">
      <c r="A11" s="66"/>
      <c r="B11" s="208" t="s">
        <v>211</v>
      </c>
      <c r="C11" s="206"/>
      <c r="D11" s="206"/>
      <c r="E11" s="205"/>
      <c r="F11" s="206" t="s">
        <v>212</v>
      </c>
      <c r="G11" s="206"/>
      <c r="H11" s="207"/>
      <c r="I11" s="40"/>
      <c r="J11" s="51"/>
      <c r="K11" s="122" t="s">
        <v>121</v>
      </c>
      <c r="L11" s="125"/>
      <c r="M11" s="167" t="str">
        <f t="array" ref="M11">IFERROR(INDEX(Inventory!$B$5:$B$56,SMALL(IF($D$2=Inventory!$F$5:$F$56,ROW(Inventory!$F$5:$F$56)-4,""),6)),"")</f>
        <v/>
      </c>
      <c r="N11" s="155" t="str">
        <f t="array" ref="N11">IFERROR(INDEX(Inventory!$C$5:$C$56,SMALL(IF($D$2=Inventory!$F$5:$F$56,ROW(Inventory!$F$5:$F$56)-4,""),6)),"")</f>
        <v/>
      </c>
      <c r="O11" s="158"/>
      <c r="P11" s="209"/>
      <c r="Q11" s="211"/>
      <c r="R11" s="209"/>
      <c r="S11" s="210"/>
      <c r="U11" s="34" t="b">
        <v>0</v>
      </c>
      <c r="V11" s="34" t="b">
        <v>0</v>
      </c>
      <c r="W11" s="34"/>
      <c r="X11" s="34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</row>
    <row r="12" spans="1:46" ht="15" customHeight="1" x14ac:dyDescent="0.25">
      <c r="A12" s="66"/>
      <c r="B12" s="208" t="str">
        <f>"(+2): "&amp;1+V13+V14</f>
        <v>(+2): 1</v>
      </c>
      <c r="C12" s="206"/>
      <c r="D12" s="206"/>
      <c r="E12" s="205"/>
      <c r="F12" s="206" t="str">
        <f>"(-2): "&amp;1-V9</f>
        <v>(-2): 1</v>
      </c>
      <c r="G12" s="206"/>
      <c r="H12" s="207"/>
      <c r="I12" s="40"/>
      <c r="J12" s="51"/>
      <c r="K12" s="122" t="s">
        <v>122</v>
      </c>
      <c r="L12" s="125"/>
      <c r="M12" s="167" t="str">
        <f t="array" ref="M12">IFERROR(INDEX(Inventory!$B$5:$B$56,SMALL(IF($D$2=Inventory!$F$5:$F$56,ROW(Inventory!$F$5:$F$56)-4,""),7)),"")</f>
        <v/>
      </c>
      <c r="N12" s="155" t="str">
        <f t="array" ref="N12">IFERROR(INDEX(Inventory!$C$5:$C$56,SMALL(IF($D$2=Inventory!$F$5:$F$56,ROW(Inventory!$F$5:$F$56)-4,""),7)),"")</f>
        <v/>
      </c>
      <c r="O12" s="158"/>
      <c r="P12" s="209"/>
      <c r="Q12" s="211"/>
      <c r="R12" s="209"/>
      <c r="S12" s="210"/>
      <c r="U12" s="34" t="b">
        <v>0</v>
      </c>
      <c r="V12" s="34" t="b">
        <v>0</v>
      </c>
      <c r="W12" s="34"/>
      <c r="X12" s="34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</row>
    <row r="13" spans="1:46" ht="15" customHeight="1" x14ac:dyDescent="0.25">
      <c r="A13" s="66"/>
      <c r="B13" s="208" t="str">
        <f>"(+1): "&amp;5-V9-V15-V16-V17-V18</f>
        <v>(+1): 5</v>
      </c>
      <c r="C13" s="206"/>
      <c r="D13" s="206"/>
      <c r="E13" s="205"/>
      <c r="F13" s="206" t="str">
        <f>"(-1): "&amp;5-(2*V7)-(2*V8)-V12</f>
        <v>(-1): 5</v>
      </c>
      <c r="G13" s="206"/>
      <c r="H13" s="207"/>
      <c r="I13" s="40"/>
      <c r="J13" s="51"/>
      <c r="K13" s="122" t="s">
        <v>123</v>
      </c>
      <c r="L13" s="125"/>
      <c r="M13" s="167" t="str">
        <f t="array" ref="M13">IFERROR(INDEX(Inventory!$B$5:$B$56,SMALL(IF($D$2=Inventory!$F$5:$F$56,ROW(Inventory!$F$5:$F$56)-4,""),8)),"")</f>
        <v/>
      </c>
      <c r="N13" s="155" t="str">
        <f t="array" ref="N13">IFERROR(INDEX(Inventory!$C$5:$C$56,SMALL(IF($D$2=Inventory!$F$5:$F$56,ROW(Inventory!$F$5:$F$56)-4,""),8)),"")</f>
        <v/>
      </c>
      <c r="O13" s="158"/>
      <c r="P13" s="209"/>
      <c r="Q13" s="211"/>
      <c r="R13" s="209"/>
      <c r="S13" s="210"/>
      <c r="U13" s="34" t="b">
        <v>0</v>
      </c>
      <c r="V13" s="34" t="b">
        <v>0</v>
      </c>
      <c r="W13" s="34"/>
      <c r="X13" s="34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</row>
    <row r="14" spans="1:46" ht="15" customHeight="1" x14ac:dyDescent="0.25">
      <c r="A14" s="66"/>
      <c r="B14" s="208" t="str">
        <f>"(+2) EARTH: "&amp;0+V15+V16</f>
        <v>(+2) EARTH: 0</v>
      </c>
      <c r="C14" s="206"/>
      <c r="D14" s="206"/>
      <c r="E14" s="205"/>
      <c r="F14" s="206" t="str">
        <f>"(+0): "&amp;6-(4*V6)-V10-V11</f>
        <v>(+0): 6</v>
      </c>
      <c r="G14" s="206"/>
      <c r="H14" s="207"/>
      <c r="I14" s="41"/>
      <c r="J14" s="51"/>
      <c r="K14" s="122" t="s">
        <v>123</v>
      </c>
      <c r="L14" s="125"/>
      <c r="M14" s="167" t="str">
        <f t="array" ref="M14">IFERROR(INDEX(Inventory!$B$5:$B$56,SMALL(IF($D$2=Inventory!$F$5:$F$56,ROW(Inventory!$F$5:$F$56)-4,""),9)),"")</f>
        <v/>
      </c>
      <c r="N14" s="155" t="str">
        <f t="array" ref="N14">IFERROR(INDEX(Inventory!$C$5:$C$56,SMALL(IF($D$2=Inventory!$F$5:$F$56,ROW(Inventory!$F$5:$F$56)-4,""),9)),"")</f>
        <v/>
      </c>
      <c r="O14" s="158"/>
      <c r="P14" s="209"/>
      <c r="Q14" s="211"/>
      <c r="R14" s="209"/>
      <c r="S14" s="210"/>
      <c r="U14" s="34" t="b">
        <v>0</v>
      </c>
      <c r="V14" s="34" t="b">
        <v>0</v>
      </c>
      <c r="W14" s="34"/>
      <c r="X14" s="34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</row>
    <row r="15" spans="1:46" ht="15" customHeight="1" x14ac:dyDescent="0.25">
      <c r="A15" s="66"/>
      <c r="B15" s="208" t="str">
        <f>"(+2) FIRE: "&amp;0+V17+V18</f>
        <v>(+2) FIRE: 0</v>
      </c>
      <c r="C15" s="206"/>
      <c r="D15" s="207"/>
      <c r="E15" s="205"/>
      <c r="F15" s="263"/>
      <c r="G15" s="206"/>
      <c r="H15" s="207"/>
      <c r="I15" s="41"/>
      <c r="J15" s="51"/>
      <c r="K15" s="122" t="s">
        <v>124</v>
      </c>
      <c r="L15" s="125"/>
      <c r="M15" s="167" t="str">
        <f t="array" ref="M15">IFERROR(INDEX(Inventory!$B$5:$B$56,SMALL(IF($D$2=Inventory!$F$5:$F$56,ROW(Inventory!$F$5:$F$56)-4,""),10)),"")</f>
        <v/>
      </c>
      <c r="N15" s="155" t="str">
        <f t="array" ref="N15">IFERROR(INDEX(Inventory!$C$5:$C$56,SMALL(IF($D$2=Inventory!$F$5:$F$56,ROW(Inventory!$F$5:$F$56)-4,""),10)),"")</f>
        <v/>
      </c>
      <c r="O15" s="158"/>
      <c r="P15" s="209"/>
      <c r="Q15" s="211"/>
      <c r="R15" s="209"/>
      <c r="S15" s="210"/>
      <c r="U15" s="34" t="b">
        <v>0</v>
      </c>
      <c r="V15" s="34" t="b">
        <v>0</v>
      </c>
      <c r="W15" s="34"/>
      <c r="X15" s="34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</row>
    <row r="16" spans="1:46" ht="15" customHeight="1" x14ac:dyDescent="0.25">
      <c r="A16" s="66"/>
      <c r="B16" s="208" t="str">
        <f>"(+2) MUDDLE: "&amp;0+V10+V11</f>
        <v>(+2) MUDDLE: 0</v>
      </c>
      <c r="C16" s="206"/>
      <c r="D16" s="206"/>
      <c r="E16" s="206"/>
      <c r="F16" s="206"/>
      <c r="G16" s="206"/>
      <c r="H16" s="207"/>
      <c r="I16" s="41"/>
      <c r="J16" s="51"/>
      <c r="K16" s="122" t="s">
        <v>124</v>
      </c>
      <c r="L16" s="125"/>
      <c r="M16" s="167" t="str">
        <f t="array" ref="M16">IFERROR(INDEX(Inventory!$B$5:$B$56,SMALL(IF($D$2=Inventory!$F$5:$F$56,ROW(Inventory!$F$5:$F$56)-4,""),11)),"")</f>
        <v/>
      </c>
      <c r="N16" s="155" t="str">
        <f t="array" ref="N16">IFERROR(INDEX(Inventory!$C$5:$C$56,SMALL(IF($D$2=Inventory!$F$5:$F$56,ROW(Inventory!$F$5:$F$56)-4,""),11)),"")</f>
        <v/>
      </c>
      <c r="O16" s="158"/>
      <c r="P16" s="209"/>
      <c r="Q16" s="211"/>
      <c r="R16" s="209"/>
      <c r="S16" s="210"/>
      <c r="U16" s="34" t="b">
        <v>0</v>
      </c>
      <c r="V16" s="34" t="b">
        <v>0</v>
      </c>
      <c r="W16" s="34"/>
      <c r="X16" s="34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</row>
    <row r="17" spans="1:46" ht="15" customHeight="1" x14ac:dyDescent="0.25">
      <c r="A17" s="66"/>
      <c r="B17" s="208" t="str">
        <f>"(+0) POISON: "&amp;0+V12</f>
        <v>(+0) POISON: 0</v>
      </c>
      <c r="C17" s="206"/>
      <c r="D17" s="206"/>
      <c r="E17" s="206"/>
      <c r="F17" s="206"/>
      <c r="G17" s="206"/>
      <c r="H17" s="207"/>
      <c r="I17" s="41"/>
      <c r="J17" s="51"/>
      <c r="K17" s="122" t="s">
        <v>125</v>
      </c>
      <c r="L17" s="125"/>
      <c r="M17" s="167" t="str">
        <f t="array" ref="M17">IFERROR(INDEX(Inventory!$B$5:$B$56,SMALL(IF($D$2=Inventory!$F$5:$F$56,ROW(Inventory!$F$5:$F$56)-4,""),12)),"")</f>
        <v/>
      </c>
      <c r="N17" s="155" t="str">
        <f t="array" ref="N17">IFERROR(INDEX(Inventory!$C$5:$C$56,SMALL(IF($D$2=Inventory!$F$5:$F$56,ROW(Inventory!$F$5:$F$56)-4,""),12)),"")</f>
        <v/>
      </c>
      <c r="O17" s="158"/>
      <c r="P17" s="209"/>
      <c r="Q17" s="211"/>
      <c r="R17" s="209"/>
      <c r="S17" s="210"/>
      <c r="U17" s="34" t="b">
        <v>0</v>
      </c>
      <c r="V17" s="34" t="b">
        <v>0</v>
      </c>
      <c r="W17" s="34"/>
      <c r="X17" s="34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</row>
    <row r="18" spans="1:46" ht="15" customHeight="1" x14ac:dyDescent="0.25">
      <c r="A18" s="66"/>
      <c r="B18" s="246" t="str">
        <f>"(+0) All adjacent enemies
suffer 1 damage: "&amp;0+V19+V20</f>
        <v>(+0) All adjacent enemies
suffer 1 damage: 0</v>
      </c>
      <c r="C18" s="247"/>
      <c r="D18" s="247"/>
      <c r="E18" s="247"/>
      <c r="F18" s="247"/>
      <c r="G18" s="247"/>
      <c r="H18" s="248"/>
      <c r="I18" s="41"/>
      <c r="J18" s="51"/>
      <c r="K18" s="122" t="s">
        <v>125</v>
      </c>
      <c r="L18" s="125"/>
      <c r="M18" s="167" t="str">
        <f t="array" ref="M18">IFERROR(INDEX(Inventory!$B$5:$B$56,SMALL(IF($D$2=Inventory!$F$5:$F$56,ROW(Inventory!$F$5:$F$56)-4,""),13)),"")</f>
        <v/>
      </c>
      <c r="N18" s="155" t="str">
        <f t="array" ref="N18">IFERROR(INDEX(Inventory!$C$5:$C$56,SMALL(IF($D$2=Inventory!$F$5:$F$56,ROW(Inventory!$F$5:$F$56)-4,""),13)),"")</f>
        <v/>
      </c>
      <c r="O18" s="158"/>
      <c r="P18" s="209"/>
      <c r="Q18" s="211"/>
      <c r="R18" s="209"/>
      <c r="S18" s="210"/>
      <c r="U18" s="34" t="b">
        <v>0</v>
      </c>
      <c r="V18" s="34" t="b">
        <v>0</v>
      </c>
      <c r="W18" s="34"/>
      <c r="X18" s="34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</row>
    <row r="19" spans="1:46" ht="15" customHeight="1" x14ac:dyDescent="0.25">
      <c r="A19" s="66"/>
      <c r="B19" s="249"/>
      <c r="C19" s="250"/>
      <c r="D19" s="250"/>
      <c r="E19" s="250"/>
      <c r="F19" s="250"/>
      <c r="G19" s="250"/>
      <c r="H19" s="251"/>
      <c r="I19" s="38"/>
      <c r="J19" s="51"/>
      <c r="K19" s="122" t="s">
        <v>126</v>
      </c>
      <c r="L19" s="125"/>
      <c r="M19" s="167" t="str">
        <f t="array" ref="M19">IFERROR(INDEX(Inventory!$B$5:$B$56,SMALL(IF($D$2=Inventory!$F$5:$F$56,ROW(Inventory!$F$5:$F$56)-4,""),14)),"")</f>
        <v/>
      </c>
      <c r="N19" s="155" t="str">
        <f t="array" ref="N19">IFERROR(INDEX(Inventory!$C$5:$C$56,SMALL(IF($D$2=Inventory!$F$5:$F$56,ROW(Inventory!$F$5:$F$56)-4,""),14)),"")</f>
        <v/>
      </c>
      <c r="O19" s="158"/>
      <c r="P19" s="209"/>
      <c r="Q19" s="211"/>
      <c r="R19" s="209"/>
      <c r="S19" s="210"/>
      <c r="U19" s="34" t="b">
        <v>0</v>
      </c>
      <c r="V19" s="34" t="b">
        <v>0</v>
      </c>
      <c r="W19" s="34"/>
      <c r="X19" s="34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</row>
    <row r="20" spans="1:46" ht="15" customHeight="1" thickBot="1" x14ac:dyDescent="0.3">
      <c r="A20" s="66"/>
      <c r="B20" s="243" t="str">
        <f>"TOTAL CARDS: "&amp;20-(4*V6)-(2*V7)-(2*V8)-(2*V9)+V13+V14+V19+V20</f>
        <v>TOTAL CARDS: 20</v>
      </c>
      <c r="C20" s="244"/>
      <c r="D20" s="244"/>
      <c r="E20" s="244"/>
      <c r="F20" s="244"/>
      <c r="G20" s="244"/>
      <c r="H20" s="245"/>
      <c r="I20" s="42"/>
      <c r="J20" s="52"/>
      <c r="K20" s="123" t="s">
        <v>126</v>
      </c>
      <c r="L20" s="126"/>
      <c r="M20" s="168" t="str">
        <f t="array" ref="M20">IFERROR(INDEX(Inventory!$B$5:$B$56,SMALL(IF($D$2=Inventory!$F$5:$F$56,ROW(Inventory!$F$5:$F$56)-4,""),15)),"")</f>
        <v/>
      </c>
      <c r="N20" s="156" t="str">
        <f t="array" ref="N20">IFERROR(INDEX(Inventory!$C$5:$C$56,SMALL(IF($D$2=Inventory!$F$5:$F$56,ROW(Inventory!$F$5:$F$56)-4,""),15)),"")</f>
        <v/>
      </c>
      <c r="O20" s="159"/>
      <c r="P20" s="212"/>
      <c r="Q20" s="219"/>
      <c r="R20" s="212"/>
      <c r="S20" s="213"/>
      <c r="U20" s="34" t="b">
        <v>0</v>
      </c>
      <c r="V20" s="34" t="b">
        <v>0</v>
      </c>
      <c r="W20" s="34"/>
      <c r="X20" s="34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</row>
    <row r="21" spans="1:46" ht="15" customHeight="1" x14ac:dyDescent="0.25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U21" s="34" t="b">
        <v>0</v>
      </c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</row>
    <row r="22" spans="1:46" ht="15" customHeight="1" x14ac:dyDescent="0.2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U22" s="34" t="b">
        <v>0</v>
      </c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</row>
    <row r="23" spans="1:46" ht="15" customHeight="1" x14ac:dyDescent="0.2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U23" s="34" t="b">
        <v>0</v>
      </c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</row>
    <row r="24" spans="1:46" ht="15" customHeight="1" x14ac:dyDescent="0.2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</row>
    <row r="25" spans="1:46" ht="15" customHeight="1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</row>
    <row r="26" spans="1:46" ht="15" customHeight="1" x14ac:dyDescent="0.2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</row>
    <row r="27" spans="1:46" ht="15" customHeight="1" x14ac:dyDescent="0.2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</row>
    <row r="28" spans="1:46" ht="15" customHeight="1" x14ac:dyDescent="0.2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</row>
    <row r="29" spans="1:46" ht="15" customHeight="1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</row>
    <row r="30" spans="1:46" ht="15" customHeight="1" x14ac:dyDescent="0.2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</row>
    <row r="31" spans="1:46" ht="15" customHeight="1" x14ac:dyDescent="0.2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</row>
    <row r="32" spans="1:46" ht="15" customHeight="1" x14ac:dyDescent="0.25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</row>
    <row r="33" spans="1:46" ht="15" customHeight="1" x14ac:dyDescent="0.2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</row>
    <row r="34" spans="1:46" ht="15" customHeight="1" x14ac:dyDescent="0.2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</row>
    <row r="35" spans="1:46" ht="15" customHeight="1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</row>
    <row r="36" spans="1:46" ht="15" customHeight="1" x14ac:dyDescent="0.25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</row>
    <row r="37" spans="1:46" ht="15" customHeight="1" x14ac:dyDescent="0.2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</row>
    <row r="38" spans="1:46" ht="15" customHeight="1" x14ac:dyDescent="0.25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</row>
    <row r="39" spans="1:46" ht="15" customHeight="1" x14ac:dyDescent="0.25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</row>
    <row r="40" spans="1:46" ht="15" customHeight="1" x14ac:dyDescent="0.25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</row>
    <row r="41" spans="1:46" ht="15" customHeight="1" x14ac:dyDescent="0.2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</row>
    <row r="42" spans="1:46" ht="15" customHeight="1" x14ac:dyDescent="0.2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</row>
    <row r="43" spans="1:46" ht="15" customHeight="1" x14ac:dyDescent="0.2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</row>
    <row r="44" spans="1:46" ht="15" customHeight="1" x14ac:dyDescent="0.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</row>
    <row r="45" spans="1:46" ht="15" customHeight="1" x14ac:dyDescent="0.2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</row>
    <row r="46" spans="1:46" ht="15" customHeight="1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</row>
  </sheetData>
  <sheetProtection sheet="1" objects="1" scenarios="1" selectLockedCells="1"/>
  <mergeCells count="53">
    <mergeCell ref="B2:C3"/>
    <mergeCell ref="B11:D11"/>
    <mergeCell ref="B12:D12"/>
    <mergeCell ref="B13:D13"/>
    <mergeCell ref="B14:D14"/>
    <mergeCell ref="B5:C5"/>
    <mergeCell ref="D2:S2"/>
    <mergeCell ref="D3:P3"/>
    <mergeCell ref="F11:H11"/>
    <mergeCell ref="F12:H12"/>
    <mergeCell ref="F13:H13"/>
    <mergeCell ref="F14:H14"/>
    <mergeCell ref="E11:E15"/>
    <mergeCell ref="F15:H15"/>
    <mergeCell ref="P12:Q12"/>
    <mergeCell ref="P13:Q13"/>
    <mergeCell ref="P14:Q14"/>
    <mergeCell ref="P15:Q1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P11:Q11"/>
    <mergeCell ref="F5:G5"/>
    <mergeCell ref="B6:H6"/>
    <mergeCell ref="B10:H10"/>
    <mergeCell ref="P5:S5"/>
    <mergeCell ref="P6:Q6"/>
    <mergeCell ref="P7:Q7"/>
    <mergeCell ref="P8:Q8"/>
    <mergeCell ref="P9:Q9"/>
    <mergeCell ref="P10:Q10"/>
    <mergeCell ref="B16:H16"/>
    <mergeCell ref="B15:D15"/>
    <mergeCell ref="B17:H17"/>
    <mergeCell ref="P16:Q16"/>
    <mergeCell ref="P17:Q17"/>
    <mergeCell ref="R16:S16"/>
    <mergeCell ref="R17:S17"/>
    <mergeCell ref="R18:S18"/>
    <mergeCell ref="R19:S19"/>
    <mergeCell ref="R20:S20"/>
    <mergeCell ref="B20:H20"/>
    <mergeCell ref="P18:Q18"/>
    <mergeCell ref="P19:Q19"/>
    <mergeCell ref="P20:Q20"/>
    <mergeCell ref="B18:H1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1</xdr:col>
                    <xdr:colOff>38100</xdr:colOff>
                    <xdr:row>5</xdr:row>
                    <xdr:rowOff>180975</xdr:rowOff>
                  </from>
                  <to>
                    <xdr:col>1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2</xdr:col>
                    <xdr:colOff>38100</xdr:colOff>
                    <xdr:row>5</xdr:row>
                    <xdr:rowOff>180975</xdr:rowOff>
                  </from>
                  <to>
                    <xdr:col>2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180975</xdr:rowOff>
                  </from>
                  <to>
                    <xdr:col>3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1</xdr:col>
                    <xdr:colOff>38100</xdr:colOff>
                    <xdr:row>6</xdr:row>
                    <xdr:rowOff>180975</xdr:rowOff>
                  </from>
                  <to>
                    <xdr:col>1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2</xdr:col>
                    <xdr:colOff>38100</xdr:colOff>
                    <xdr:row>6</xdr:row>
                    <xdr:rowOff>180975</xdr:rowOff>
                  </from>
                  <to>
                    <xdr:col>2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180975</xdr:rowOff>
                  </from>
                  <to>
                    <xdr:col>3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Check Box 7">
              <controlPr defaultSize="0" autoFill="0" autoLine="0" autoPict="0">
                <anchor moveWithCells="1">
                  <from>
                    <xdr:col>1</xdr:col>
                    <xdr:colOff>38100</xdr:colOff>
                    <xdr:row>7</xdr:row>
                    <xdr:rowOff>180975</xdr:rowOff>
                  </from>
                  <to>
                    <xdr:col>1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Check Box 8">
              <controlPr defaultSize="0" autoFill="0" autoLine="0" autoPict="0">
                <anchor moveWithCells="1">
                  <from>
                    <xdr:col>2</xdr:col>
                    <xdr:colOff>38100</xdr:colOff>
                    <xdr:row>7</xdr:row>
                    <xdr:rowOff>180975</xdr:rowOff>
                  </from>
                  <to>
                    <xdr:col>2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Check Box 9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180975</xdr:rowOff>
                  </from>
                  <to>
                    <xdr:col>3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Check Box 10">
              <controlPr defaultSize="0" autoFill="0" autoLine="0" autoPict="0">
                <anchor moveWithCells="1">
                  <from>
                    <xdr:col>5</xdr:col>
                    <xdr:colOff>38100</xdr:colOff>
                    <xdr:row>5</xdr:row>
                    <xdr:rowOff>180975</xdr:rowOff>
                  </from>
                  <to>
                    <xdr:col>5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Check Box 11">
              <controlPr defaultSize="0" autoFill="0" autoLine="0" autoPict="0">
                <anchor moveWithCells="1">
                  <from>
                    <xdr:col>6</xdr:col>
                    <xdr:colOff>38100</xdr:colOff>
                    <xdr:row>5</xdr:row>
                    <xdr:rowOff>180975</xdr:rowOff>
                  </from>
                  <to>
                    <xdr:col>6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Check Box 12">
              <controlPr defaultSize="0" autoFill="0" autoLine="0" autoPict="0">
                <anchor moveWithCells="1">
                  <from>
                    <xdr:col>7</xdr:col>
                    <xdr:colOff>38100</xdr:colOff>
                    <xdr:row>5</xdr:row>
                    <xdr:rowOff>180975</xdr:rowOff>
                  </from>
                  <to>
                    <xdr:col>7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Check Box 13">
              <controlPr defaultSize="0" autoFill="0" autoLine="0" autoPict="0">
                <anchor moveWithCells="1">
                  <from>
                    <xdr:col>5</xdr:col>
                    <xdr:colOff>38100</xdr:colOff>
                    <xdr:row>6</xdr:row>
                    <xdr:rowOff>180975</xdr:rowOff>
                  </from>
                  <to>
                    <xdr:col>5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Check Box 14">
              <controlPr defaultSize="0" autoFill="0" autoLine="0" autoPict="0">
                <anchor moveWithCells="1">
                  <from>
                    <xdr:col>6</xdr:col>
                    <xdr:colOff>38100</xdr:colOff>
                    <xdr:row>6</xdr:row>
                    <xdr:rowOff>180975</xdr:rowOff>
                  </from>
                  <to>
                    <xdr:col>6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Check Box 15">
              <controlPr defaultSize="0" autoFill="0" autoLine="0" autoPict="0">
                <anchor moveWithCells="1">
                  <from>
                    <xdr:col>7</xdr:col>
                    <xdr:colOff>38100</xdr:colOff>
                    <xdr:row>6</xdr:row>
                    <xdr:rowOff>180975</xdr:rowOff>
                  </from>
                  <to>
                    <xdr:col>7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Check Box 16">
              <controlPr defaultSize="0" autoFill="0" autoLine="0" autoPict="0">
                <anchor moveWithCells="1">
                  <from>
                    <xdr:col>5</xdr:col>
                    <xdr:colOff>38100</xdr:colOff>
                    <xdr:row>7</xdr:row>
                    <xdr:rowOff>180975</xdr:rowOff>
                  </from>
                  <to>
                    <xdr:col>5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Check Box 17">
              <controlPr defaultSize="0" autoFill="0" autoLine="0" autoPict="0">
                <anchor moveWithCells="1">
                  <from>
                    <xdr:col>6</xdr:col>
                    <xdr:colOff>38100</xdr:colOff>
                    <xdr:row>7</xdr:row>
                    <xdr:rowOff>180975</xdr:rowOff>
                  </from>
                  <to>
                    <xdr:col>6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Check Box 18">
              <controlPr defaultSize="0" autoFill="0" autoLine="0" autoPict="0">
                <anchor moveWithCells="1">
                  <from>
                    <xdr:col>7</xdr:col>
                    <xdr:colOff>38100</xdr:colOff>
                    <xdr:row>7</xdr:row>
                    <xdr:rowOff>180975</xdr:rowOff>
                  </from>
                  <to>
                    <xdr:col>7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Check Box 19">
              <controlPr defaultSize="0" autoFill="0" autoLine="0" autoPict="0">
                <anchor moveWithCells="1">
                  <from>
                    <xdr:col>9</xdr:col>
                    <xdr:colOff>19050</xdr:colOff>
                    <xdr:row>4</xdr:row>
                    <xdr:rowOff>180975</xdr:rowOff>
                  </from>
                  <to>
                    <xdr:col>10</xdr:col>
                    <xdr:colOff>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Check Box 20">
              <controlPr defaultSize="0" autoFill="0" autoLine="0" autoPict="0">
                <anchor moveWithCells="1">
                  <from>
                    <xdr:col>9</xdr:col>
                    <xdr:colOff>19050</xdr:colOff>
                    <xdr:row>5</xdr:row>
                    <xdr:rowOff>180975</xdr:rowOff>
                  </from>
                  <to>
                    <xdr:col>10</xdr:col>
                    <xdr:colOff>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Check Box 21">
              <controlPr defaultSize="0" autoFill="0" autoLine="0" autoPict="0">
                <anchor moveWithCells="1">
                  <from>
                    <xdr:col>9</xdr:col>
                    <xdr:colOff>19050</xdr:colOff>
                    <xdr:row>6</xdr:row>
                    <xdr:rowOff>180975</xdr:rowOff>
                  </from>
                  <to>
                    <xdr:col>10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Check Box 22">
              <controlPr defaultSize="0" autoFill="0" autoLine="0" autoPict="0">
                <anchor moveWithCells="1">
                  <from>
                    <xdr:col>9</xdr:col>
                    <xdr:colOff>19050</xdr:colOff>
                    <xdr:row>7</xdr:row>
                    <xdr:rowOff>180975</xdr:rowOff>
                  </from>
                  <to>
                    <xdr:col>10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Check Box 23">
              <controlPr defaultSize="0" autoFill="0" autoLine="0" autoPict="0">
                <anchor moveWithCells="1">
                  <from>
                    <xdr:col>9</xdr:col>
                    <xdr:colOff>19050</xdr:colOff>
                    <xdr:row>8</xdr:row>
                    <xdr:rowOff>180975</xdr:rowOff>
                  </from>
                  <to>
                    <xdr:col>10</xdr:col>
                    <xdr:colOff>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7" name="Check Box 24">
              <controlPr defaultSize="0" autoFill="0" autoLine="0" autoPict="0">
                <anchor moveWithCells="1">
                  <from>
                    <xdr:col>9</xdr:col>
                    <xdr:colOff>19050</xdr:colOff>
                    <xdr:row>9</xdr:row>
                    <xdr:rowOff>180975</xdr:rowOff>
                  </from>
                  <to>
                    <xdr:col>10</xdr:col>
                    <xdr:colOff>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8" name="Check Box 25">
              <controlPr defaultSize="0" autoFill="0" autoLine="0" autoPict="0">
                <anchor moveWithCells="1">
                  <from>
                    <xdr:col>9</xdr:col>
                    <xdr:colOff>19050</xdr:colOff>
                    <xdr:row>10</xdr:row>
                    <xdr:rowOff>180975</xdr:rowOff>
                  </from>
                  <to>
                    <xdr:col>10</xdr:col>
                    <xdr:colOff>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9" name="Check Box 26">
              <controlPr defaultSize="0" autoFill="0" autoLine="0" autoPict="0">
                <anchor moveWithCells="1">
                  <from>
                    <xdr:col>9</xdr:col>
                    <xdr:colOff>19050</xdr:colOff>
                    <xdr:row>11</xdr:row>
                    <xdr:rowOff>180975</xdr:rowOff>
                  </from>
                  <to>
                    <xdr:col>10</xdr:col>
                    <xdr:colOff>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30" name="Check Box 27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180975</xdr:rowOff>
                  </from>
                  <to>
                    <xdr:col>10</xdr:col>
                    <xdr:colOff>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31" name="Check Box 28">
              <controlPr defaultSize="0" autoFill="0" autoLine="0" autoPict="0">
                <anchor moveWithCells="1">
                  <from>
                    <xdr:col>9</xdr:col>
                    <xdr:colOff>19050</xdr:colOff>
                    <xdr:row>13</xdr:row>
                    <xdr:rowOff>180975</xdr:rowOff>
                  </from>
                  <to>
                    <xdr:col>10</xdr:col>
                    <xdr:colOff>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32" name="Check Box 29">
              <controlPr defaultSize="0" autoFill="0" autoLine="0" autoPict="0">
                <anchor moveWithCells="1">
                  <from>
                    <xdr:col>9</xdr:col>
                    <xdr:colOff>19050</xdr:colOff>
                    <xdr:row>14</xdr:row>
                    <xdr:rowOff>180975</xdr:rowOff>
                  </from>
                  <to>
                    <xdr:col>10</xdr:col>
                    <xdr:colOff>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33" name="Check Box 30">
              <controlPr defaultSize="0" autoFill="0" autoLine="0" autoPict="0">
                <anchor moveWithCells="1">
                  <from>
                    <xdr:col>9</xdr:col>
                    <xdr:colOff>19050</xdr:colOff>
                    <xdr:row>15</xdr:row>
                    <xdr:rowOff>180975</xdr:rowOff>
                  </from>
                  <to>
                    <xdr:col>10</xdr:col>
                    <xdr:colOff>0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34" name="Check Box 31">
              <controlPr defaultSize="0" autoFill="0" autoLine="0" autoPict="0">
                <anchor moveWithCells="1">
                  <from>
                    <xdr:col>9</xdr:col>
                    <xdr:colOff>19050</xdr:colOff>
                    <xdr:row>16</xdr:row>
                    <xdr:rowOff>180975</xdr:rowOff>
                  </from>
                  <to>
                    <xdr:col>10</xdr:col>
                    <xdr:colOff>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35" name="Check Box 32">
              <controlPr defaultSize="0" autoFill="0" autoLine="0" autoPict="0">
                <anchor moveWithCells="1">
                  <from>
                    <xdr:col>9</xdr:col>
                    <xdr:colOff>19050</xdr:colOff>
                    <xdr:row>17</xdr:row>
                    <xdr:rowOff>180975</xdr:rowOff>
                  </from>
                  <to>
                    <xdr:col>10</xdr:col>
                    <xdr:colOff>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36" name="Check Box 33">
              <controlPr defaultSize="0" autoFill="0" autoLine="0" autoPict="0">
                <anchor moveWithCells="1">
                  <from>
                    <xdr:col>9</xdr:col>
                    <xdr:colOff>19050</xdr:colOff>
                    <xdr:row>18</xdr:row>
                    <xdr:rowOff>180975</xdr:rowOff>
                  </from>
                  <to>
                    <xdr:col>10</xdr:col>
                    <xdr:colOff>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37" name="Check Box 34">
              <controlPr defaultSize="0" autoFill="0" autoLine="0" autoPict="0">
                <anchor moveWithCells="1">
                  <from>
                    <xdr:col>15</xdr:col>
                    <xdr:colOff>0</xdr:colOff>
                    <xdr:row>4</xdr:row>
                    <xdr:rowOff>190500</xdr:rowOff>
                  </from>
                  <to>
                    <xdr:col>16</xdr:col>
                    <xdr:colOff>152400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38" name="Check Box 35">
              <controlPr defaultSize="0" autoFill="0" autoLine="0" autoPict="0">
                <anchor moveWithCells="1">
                  <from>
                    <xdr:col>15</xdr:col>
                    <xdr:colOff>0</xdr:colOff>
                    <xdr:row>5</xdr:row>
                    <xdr:rowOff>190500</xdr:rowOff>
                  </from>
                  <to>
                    <xdr:col>16</xdr:col>
                    <xdr:colOff>133350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39" name="Check Box 36">
              <controlPr defaultSize="0" autoFill="0" autoLine="0" autoPict="0">
                <anchor moveWithCells="1">
                  <from>
                    <xdr:col>15</xdr:col>
                    <xdr:colOff>0</xdr:colOff>
                    <xdr:row>6</xdr:row>
                    <xdr:rowOff>190500</xdr:rowOff>
                  </from>
                  <to>
                    <xdr:col>16</xdr:col>
                    <xdr:colOff>133350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40" name="Check Box 37">
              <controlPr defaultSize="0" autoFill="0" autoLine="0" autoPict="0">
                <anchor moveWithCells="1">
                  <from>
                    <xdr:col>15</xdr:col>
                    <xdr:colOff>0</xdr:colOff>
                    <xdr:row>7</xdr:row>
                    <xdr:rowOff>190500</xdr:rowOff>
                  </from>
                  <to>
                    <xdr:col>16</xdr:col>
                    <xdr:colOff>133350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41" name="Check Box 38">
              <controlPr defaultSize="0" autoFill="0" autoLine="0" autoPict="0">
                <anchor moveWithCells="1">
                  <from>
                    <xdr:col>15</xdr:col>
                    <xdr:colOff>0</xdr:colOff>
                    <xdr:row>8</xdr:row>
                    <xdr:rowOff>190500</xdr:rowOff>
                  </from>
                  <to>
                    <xdr:col>16</xdr:col>
                    <xdr:colOff>133350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42" name="Check Box 39">
              <controlPr defaultSize="0" autoFill="0" autoLine="0" autoPict="0">
                <anchor moveWithCells="1">
                  <from>
                    <xdr:col>15</xdr:col>
                    <xdr:colOff>0</xdr:colOff>
                    <xdr:row>9</xdr:row>
                    <xdr:rowOff>190500</xdr:rowOff>
                  </from>
                  <to>
                    <xdr:col>16</xdr:col>
                    <xdr:colOff>133350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43" name="Check Box 40">
              <controlPr defaultSize="0" autoFill="0" autoLine="0" autoPict="0">
                <anchor moveWithCells="1">
                  <from>
                    <xdr:col>15</xdr:col>
                    <xdr:colOff>0</xdr:colOff>
                    <xdr:row>10</xdr:row>
                    <xdr:rowOff>190500</xdr:rowOff>
                  </from>
                  <to>
                    <xdr:col>16</xdr:col>
                    <xdr:colOff>133350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44" name="Check Box 41">
              <controlPr defaultSize="0" autoFill="0" autoLine="0" autoPict="0">
                <anchor moveWithCells="1">
                  <from>
                    <xdr:col>15</xdr:col>
                    <xdr:colOff>0</xdr:colOff>
                    <xdr:row>11</xdr:row>
                    <xdr:rowOff>190500</xdr:rowOff>
                  </from>
                  <to>
                    <xdr:col>16</xdr:col>
                    <xdr:colOff>133350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45" name="Check Box 42">
              <controlPr defaultSize="0" autoFill="0" autoLine="0" autoPict="0">
                <anchor moveWithCells="1">
                  <from>
                    <xdr:col>15</xdr:col>
                    <xdr:colOff>0</xdr:colOff>
                    <xdr:row>12</xdr:row>
                    <xdr:rowOff>190500</xdr:rowOff>
                  </from>
                  <to>
                    <xdr:col>16</xdr:col>
                    <xdr:colOff>133350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46" name="Check Box 43">
              <controlPr defaultSize="0" autoFill="0" autoLine="0" autoPict="0">
                <anchor moveWithCells="1">
                  <from>
                    <xdr:col>15</xdr:col>
                    <xdr:colOff>0</xdr:colOff>
                    <xdr:row>13</xdr:row>
                    <xdr:rowOff>190500</xdr:rowOff>
                  </from>
                  <to>
                    <xdr:col>16</xdr:col>
                    <xdr:colOff>142875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47" name="Check Box 44">
              <controlPr defaultSize="0" autoFill="0" autoLine="0" autoPict="0">
                <anchor moveWithCells="1">
                  <from>
                    <xdr:col>15</xdr:col>
                    <xdr:colOff>0</xdr:colOff>
                    <xdr:row>14</xdr:row>
                    <xdr:rowOff>190500</xdr:rowOff>
                  </from>
                  <to>
                    <xdr:col>16</xdr:col>
                    <xdr:colOff>133350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48" name="Check Box 45">
              <controlPr defaultSize="0" autoFill="0" autoLine="0" autoPict="0">
                <anchor moveWithCells="1">
                  <from>
                    <xdr:col>15</xdr:col>
                    <xdr:colOff>0</xdr:colOff>
                    <xdr:row>15</xdr:row>
                    <xdr:rowOff>190500</xdr:rowOff>
                  </from>
                  <to>
                    <xdr:col>16</xdr:col>
                    <xdr:colOff>142875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4" r:id="rId49" name="Check Box 46">
              <controlPr defaultSize="0" autoFill="0" autoLine="0" autoPict="0">
                <anchor moveWithCells="1">
                  <from>
                    <xdr:col>15</xdr:col>
                    <xdr:colOff>0</xdr:colOff>
                    <xdr:row>16</xdr:row>
                    <xdr:rowOff>190500</xdr:rowOff>
                  </from>
                  <to>
                    <xdr:col>16</xdr:col>
                    <xdr:colOff>133350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5" r:id="rId50" name="Check Box 47">
              <controlPr defaultSize="0" autoFill="0" autoLine="0" autoPict="0">
                <anchor moveWithCells="1">
                  <from>
                    <xdr:col>15</xdr:col>
                    <xdr:colOff>0</xdr:colOff>
                    <xdr:row>17</xdr:row>
                    <xdr:rowOff>190500</xdr:rowOff>
                  </from>
                  <to>
                    <xdr:col>16</xdr:col>
                    <xdr:colOff>133350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7" r:id="rId51" name="Check Box 49">
              <controlPr defaultSize="0" autoFill="0" autoLine="0" autoPict="0">
                <anchor moveWithCells="1">
                  <from>
                    <xdr:col>17</xdr:col>
                    <xdr:colOff>0</xdr:colOff>
                    <xdr:row>4</xdr:row>
                    <xdr:rowOff>190500</xdr:rowOff>
                  </from>
                  <to>
                    <xdr:col>18</xdr:col>
                    <xdr:colOff>123825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8" r:id="rId52" name="Check Box 50">
              <controlPr defaultSize="0" autoFill="0" autoLine="0" autoPict="0">
                <anchor moveWithCells="1">
                  <from>
                    <xdr:col>17</xdr:col>
                    <xdr:colOff>0</xdr:colOff>
                    <xdr:row>5</xdr:row>
                    <xdr:rowOff>190500</xdr:rowOff>
                  </from>
                  <to>
                    <xdr:col>18</xdr:col>
                    <xdr:colOff>123825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9" r:id="rId53" name="Check Box 51">
              <controlPr defaultSize="0" autoFill="0" autoLine="0" autoPict="0">
                <anchor moveWithCells="1">
                  <from>
                    <xdr:col>17</xdr:col>
                    <xdr:colOff>0</xdr:colOff>
                    <xdr:row>6</xdr:row>
                    <xdr:rowOff>190500</xdr:rowOff>
                  </from>
                  <to>
                    <xdr:col>18</xdr:col>
                    <xdr:colOff>123825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0" r:id="rId54" name="Check Box 52">
              <controlPr defaultSize="0" autoFill="0" autoLine="0" autoPict="0">
                <anchor moveWithCells="1">
                  <from>
                    <xdr:col>17</xdr:col>
                    <xdr:colOff>0</xdr:colOff>
                    <xdr:row>7</xdr:row>
                    <xdr:rowOff>190500</xdr:rowOff>
                  </from>
                  <to>
                    <xdr:col>18</xdr:col>
                    <xdr:colOff>123825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1" r:id="rId55" name="Check Box 53">
              <controlPr defaultSize="0" autoFill="0" autoLine="0" autoPict="0">
                <anchor moveWithCells="1">
                  <from>
                    <xdr:col>17</xdr:col>
                    <xdr:colOff>0</xdr:colOff>
                    <xdr:row>8</xdr:row>
                    <xdr:rowOff>190500</xdr:rowOff>
                  </from>
                  <to>
                    <xdr:col>18</xdr:col>
                    <xdr:colOff>123825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56" name="Check Box 54">
              <controlPr defaultSize="0" autoFill="0" autoLine="0" autoPict="0">
                <anchor moveWithCells="1">
                  <from>
                    <xdr:col>17</xdr:col>
                    <xdr:colOff>0</xdr:colOff>
                    <xdr:row>9</xdr:row>
                    <xdr:rowOff>190500</xdr:rowOff>
                  </from>
                  <to>
                    <xdr:col>18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3" r:id="rId57" name="Check Box 55">
              <controlPr defaultSize="0" autoFill="0" autoLine="0" autoPict="0">
                <anchor moveWithCells="1">
                  <from>
                    <xdr:col>17</xdr:col>
                    <xdr:colOff>0</xdr:colOff>
                    <xdr:row>10</xdr:row>
                    <xdr:rowOff>190500</xdr:rowOff>
                  </from>
                  <to>
                    <xdr:col>18</xdr:col>
                    <xdr:colOff>123825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58" name="Check Box 56">
              <controlPr defaultSize="0" autoFill="0" autoLine="0" autoPict="0">
                <anchor moveWithCells="1">
                  <from>
                    <xdr:col>17</xdr:col>
                    <xdr:colOff>0</xdr:colOff>
                    <xdr:row>11</xdr:row>
                    <xdr:rowOff>190500</xdr:rowOff>
                  </from>
                  <to>
                    <xdr:col>18</xdr:col>
                    <xdr:colOff>123825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59" name="Check Box 57">
              <controlPr defaultSize="0" autoFill="0" autoLine="0" autoPict="0">
                <anchor moveWithCells="1">
                  <from>
                    <xdr:col>17</xdr:col>
                    <xdr:colOff>0</xdr:colOff>
                    <xdr:row>12</xdr:row>
                    <xdr:rowOff>190500</xdr:rowOff>
                  </from>
                  <to>
                    <xdr:col>18</xdr:col>
                    <xdr:colOff>123825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60" name="Check Box 58">
              <controlPr defaultSize="0" autoFill="0" autoLine="0" autoPict="0">
                <anchor moveWithCells="1">
                  <from>
                    <xdr:col>17</xdr:col>
                    <xdr:colOff>0</xdr:colOff>
                    <xdr:row>13</xdr:row>
                    <xdr:rowOff>190500</xdr:rowOff>
                  </from>
                  <to>
                    <xdr:col>18</xdr:col>
                    <xdr:colOff>123825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61" name="Check Box 59">
              <controlPr defaultSize="0" autoFill="0" autoLine="0" autoPict="0">
                <anchor moveWithCells="1">
                  <from>
                    <xdr:col>17</xdr:col>
                    <xdr:colOff>0</xdr:colOff>
                    <xdr:row>14</xdr:row>
                    <xdr:rowOff>190500</xdr:rowOff>
                  </from>
                  <to>
                    <xdr:col>18</xdr:col>
                    <xdr:colOff>123825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8" r:id="rId62" name="Check Box 60">
              <controlPr defaultSize="0" autoFill="0" autoLine="0" autoPict="0">
                <anchor moveWithCells="1">
                  <from>
                    <xdr:col>17</xdr:col>
                    <xdr:colOff>0</xdr:colOff>
                    <xdr:row>15</xdr:row>
                    <xdr:rowOff>190500</xdr:rowOff>
                  </from>
                  <to>
                    <xdr:col>18</xdr:col>
                    <xdr:colOff>123825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9" r:id="rId63" name="Check Box 61">
              <controlPr defaultSize="0" autoFill="0" autoLine="0" autoPict="0">
                <anchor moveWithCells="1">
                  <from>
                    <xdr:col>17</xdr:col>
                    <xdr:colOff>0</xdr:colOff>
                    <xdr:row>16</xdr:row>
                    <xdr:rowOff>190500</xdr:rowOff>
                  </from>
                  <to>
                    <xdr:col>18</xdr:col>
                    <xdr:colOff>123825</xdr:colOff>
                    <xdr:row>18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7A9FF"/>
  </sheetPr>
  <dimension ref="A1:AT46"/>
  <sheetViews>
    <sheetView zoomScale="130" zoomScaleNormal="130" workbookViewId="0">
      <selection activeCell="D2" sqref="D2:S2"/>
    </sheetView>
  </sheetViews>
  <sheetFormatPr defaultRowHeight="15" x14ac:dyDescent="0.25"/>
  <cols>
    <col min="1" max="1" width="1.140625" customWidth="1"/>
    <col min="2" max="4" width="4.28515625" customWidth="1"/>
    <col min="5" max="5" width="1.140625" customWidth="1"/>
    <col min="6" max="8" width="4.28515625" customWidth="1"/>
    <col min="9" max="9" width="1.140625" customWidth="1"/>
    <col min="10" max="10" width="3.5703125" customWidth="1"/>
    <col min="11" max="11" width="49.140625" customWidth="1"/>
    <col min="12" max="12" width="1.140625" customWidth="1"/>
    <col min="13" max="13" width="3.28515625" customWidth="1"/>
    <col min="14" max="14" width="20.7109375" customWidth="1"/>
    <col min="15" max="15" width="1.140625" customWidth="1"/>
    <col min="16" max="16" width="3.85546875" customWidth="1"/>
    <col min="17" max="17" width="3.28515625" customWidth="1"/>
    <col min="18" max="18" width="4.140625" customWidth="1"/>
    <col min="19" max="19" width="3" customWidth="1"/>
    <col min="20" max="24" width="9.140625" hidden="1" customWidth="1"/>
  </cols>
  <sheetData>
    <row r="1" spans="1:46" ht="6" customHeight="1" thickBot="1" x14ac:dyDescent="0.3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</row>
    <row r="2" spans="1:46" ht="23.25" x14ac:dyDescent="0.35">
      <c r="A2" s="79"/>
      <c r="B2" s="267"/>
      <c r="C2" s="268"/>
      <c r="D2" s="259" t="s">
        <v>117</v>
      </c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60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</row>
    <row r="3" spans="1:46" ht="21.75" thickBot="1" x14ac:dyDescent="0.4">
      <c r="A3" s="79"/>
      <c r="B3" s="269"/>
      <c r="C3" s="270"/>
      <c r="D3" s="261" t="s">
        <v>201</v>
      </c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2"/>
      <c r="Q3" s="119" t="s">
        <v>63</v>
      </c>
      <c r="R3" s="64"/>
      <c r="S3" s="65">
        <f>IF(D5&gt;=500,9,IF(D5&gt;=420,8,IF(D5&gt;=345,7,IF(D5&gt;=275,6,IF(D5&gt;=210,5,IF(D5&gt;=150,4,IF(D5&gt;=95,3,IF(D5&gt;=45,2,1))))))))</f>
        <v>1</v>
      </c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</row>
    <row r="4" spans="1:46" s="35" customFormat="1" ht="6" customHeight="1" thickBot="1" x14ac:dyDescent="0.3">
      <c r="A4" s="78"/>
      <c r="B4" s="36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</row>
    <row r="5" spans="1:46" ht="15" customHeight="1" x14ac:dyDescent="0.25">
      <c r="A5" s="79"/>
      <c r="B5" s="226" t="s">
        <v>106</v>
      </c>
      <c r="C5" s="227"/>
      <c r="D5" s="53"/>
      <c r="E5" s="55"/>
      <c r="F5" s="228" t="s">
        <v>64</v>
      </c>
      <c r="G5" s="228"/>
      <c r="H5" s="53"/>
      <c r="I5" s="54"/>
      <c r="J5" s="120" t="str">
        <f>"Available Perks: "&amp;T6</f>
        <v>Available Perks: 0</v>
      </c>
      <c r="K5" s="163"/>
      <c r="L5" s="162"/>
      <c r="M5" s="131" t="s">
        <v>223</v>
      </c>
      <c r="N5" s="166"/>
      <c r="O5" s="124"/>
      <c r="P5" s="252" t="s">
        <v>198</v>
      </c>
      <c r="Q5" s="253"/>
      <c r="R5" s="253"/>
      <c r="S5" s="254"/>
      <c r="T5" t="s">
        <v>115</v>
      </c>
      <c r="U5" t="s">
        <v>114</v>
      </c>
      <c r="V5" t="s">
        <v>116</v>
      </c>
      <c r="W5" t="s">
        <v>200</v>
      </c>
      <c r="X5" t="s">
        <v>199</v>
      </c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</row>
    <row r="6" spans="1:46" ht="15" customHeight="1" x14ac:dyDescent="0.25">
      <c r="A6" s="79"/>
      <c r="B6" s="216" t="s">
        <v>114</v>
      </c>
      <c r="C6" s="217"/>
      <c r="D6" s="217"/>
      <c r="E6" s="217"/>
      <c r="F6" s="217"/>
      <c r="G6" s="217"/>
      <c r="H6" s="218"/>
      <c r="I6" s="37"/>
      <c r="J6" s="51"/>
      <c r="K6" s="164" t="s">
        <v>107</v>
      </c>
      <c r="L6" s="160"/>
      <c r="M6" s="167" t="str">
        <f t="array" ref="M6">IFERROR(INDEX(Inventory!$B$5:$B$56,SMALL(IF($D$2=Inventory!$F$5:$F$56,ROW(Inventory!$F$5:$F$56)-4,""),1)),"")</f>
        <v/>
      </c>
      <c r="N6" s="155" t="str">
        <f t="array" ref="N6">IFERROR(INDEX(Inventory!$C$5:$C$56,SMALL(IF($D$2=Inventory!$F$5:$F$56,ROW(Inventory!$F$5:$F$56)-4,""),1)),"")</f>
        <v/>
      </c>
      <c r="O6" s="125"/>
      <c r="P6" s="209"/>
      <c r="Q6" s="211"/>
      <c r="R6" s="209"/>
      <c r="S6" s="210"/>
      <c r="T6">
        <f>ROUNDDOWN(COUNTIF(U6:U23,TRUE)/3,0)+COUNTIF(Campaign!L12,TRUE)+S3-1-COUNTIF(V6:V20,TRUE)</f>
        <v>0</v>
      </c>
      <c r="U6" s="34" t="b">
        <v>0</v>
      </c>
      <c r="V6" s="34" t="b">
        <v>0</v>
      </c>
      <c r="W6" s="34"/>
      <c r="X6" s="34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</row>
    <row r="7" spans="1:46" ht="15" customHeight="1" x14ac:dyDescent="0.25">
      <c r="A7" s="79"/>
      <c r="B7" s="56"/>
      <c r="C7" s="57"/>
      <c r="D7" s="57"/>
      <c r="E7" s="57"/>
      <c r="F7" s="57"/>
      <c r="G7" s="57"/>
      <c r="H7" s="58"/>
      <c r="I7" s="40"/>
      <c r="J7" s="51"/>
      <c r="K7" s="164" t="s">
        <v>107</v>
      </c>
      <c r="L7" s="160"/>
      <c r="M7" s="167" t="str">
        <f t="array" ref="M7">IFERROR(INDEX(Inventory!$B$5:$B$56,SMALL(IF($D$2=Inventory!$F$5:$F$56,ROW(Inventory!$F$5:$F$56)-4,""),2)),"")</f>
        <v/>
      </c>
      <c r="N7" s="155" t="str">
        <f t="array" ref="N7">IFERROR(INDEX(Inventory!$C$5:$C$56,SMALL(IF($D$2=Inventory!$F$5:$F$56,ROW(Inventory!$F$5:$F$56)-4,""),2)),"")</f>
        <v/>
      </c>
      <c r="O7" s="125"/>
      <c r="P7" s="209"/>
      <c r="Q7" s="211"/>
      <c r="R7" s="209"/>
      <c r="S7" s="210"/>
      <c r="U7" s="34" t="b">
        <v>0</v>
      </c>
      <c r="V7" s="34" t="b">
        <v>0</v>
      </c>
      <c r="W7" s="34"/>
      <c r="X7" s="34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</row>
    <row r="8" spans="1:46" ht="15" customHeight="1" x14ac:dyDescent="0.25">
      <c r="A8" s="79"/>
      <c r="B8" s="39"/>
      <c r="C8" s="40"/>
      <c r="D8" s="40"/>
      <c r="E8" s="40"/>
      <c r="F8" s="40"/>
      <c r="G8" s="40"/>
      <c r="H8" s="59"/>
      <c r="I8" s="41"/>
      <c r="J8" s="51"/>
      <c r="K8" s="164" t="s">
        <v>121</v>
      </c>
      <c r="L8" s="160"/>
      <c r="M8" s="167" t="str">
        <f t="array" ref="M8">IFERROR(INDEX(Inventory!$B$5:$B$56,SMALL(IF($D$2=Inventory!$F$5:$F$56,ROW(Inventory!$F$5:$F$56)-4,""),3)),"")</f>
        <v/>
      </c>
      <c r="N8" s="155" t="str">
        <f t="array" ref="N8">IFERROR(INDEX(Inventory!$C$5:$C$56,SMALL(IF($D$2=Inventory!$F$5:$F$56,ROW(Inventory!$F$5:$F$56)-4,""),3)),"")</f>
        <v/>
      </c>
      <c r="O8" s="125"/>
      <c r="P8" s="209"/>
      <c r="Q8" s="211"/>
      <c r="R8" s="209"/>
      <c r="S8" s="210"/>
      <c r="U8" s="34" t="b">
        <v>0</v>
      </c>
      <c r="V8" s="34" t="b">
        <v>0</v>
      </c>
      <c r="W8" s="34"/>
      <c r="X8" s="34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</row>
    <row r="9" spans="1:46" ht="15" customHeight="1" x14ac:dyDescent="0.25">
      <c r="A9" s="79"/>
      <c r="B9" s="60"/>
      <c r="C9" s="61"/>
      <c r="D9" s="61"/>
      <c r="E9" s="61"/>
      <c r="F9" s="61"/>
      <c r="G9" s="61"/>
      <c r="H9" s="62"/>
      <c r="I9" s="41"/>
      <c r="J9" s="51"/>
      <c r="K9" s="164" t="s">
        <v>127</v>
      </c>
      <c r="L9" s="160"/>
      <c r="M9" s="167" t="str">
        <f t="array" ref="M9">IFERROR(INDEX(Inventory!$B$5:$B$56,SMALL(IF($D$2=Inventory!$F$5:$F$56,ROW(Inventory!$F$5:$F$56)-4,""),4)),"")</f>
        <v/>
      </c>
      <c r="N9" s="155" t="str">
        <f t="array" ref="N9">IFERROR(INDEX(Inventory!$C$5:$C$56,SMALL(IF($D$2=Inventory!$F$5:$F$56,ROW(Inventory!$F$5:$F$56)-4,""),4)),"")</f>
        <v/>
      </c>
      <c r="O9" s="125"/>
      <c r="P9" s="209"/>
      <c r="Q9" s="211"/>
      <c r="R9" s="209"/>
      <c r="S9" s="210"/>
      <c r="U9" s="34" t="b">
        <v>0</v>
      </c>
      <c r="V9" s="34" t="b">
        <v>0</v>
      </c>
      <c r="W9" s="34"/>
      <c r="X9" s="34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</row>
    <row r="10" spans="1:46" ht="15" customHeight="1" x14ac:dyDescent="0.25">
      <c r="A10" s="79"/>
      <c r="B10" s="229" t="s">
        <v>210</v>
      </c>
      <c r="C10" s="230"/>
      <c r="D10" s="230"/>
      <c r="E10" s="230"/>
      <c r="F10" s="230"/>
      <c r="G10" s="230"/>
      <c r="H10" s="230"/>
      <c r="I10" s="37"/>
      <c r="J10" s="51"/>
      <c r="K10" s="164" t="s">
        <v>128</v>
      </c>
      <c r="L10" s="160"/>
      <c r="M10" s="167" t="str">
        <f t="array" ref="M10">IFERROR(INDEX(Inventory!$B$5:$B$56,SMALL(IF($D$2=Inventory!$F$5:$F$56,ROW(Inventory!$F$5:$F$56)-4,""),5)),"")</f>
        <v/>
      </c>
      <c r="N10" s="155" t="str">
        <f t="array" ref="N10">IFERROR(INDEX(Inventory!$C$5:$C$56,SMALL(IF($D$2=Inventory!$F$5:$F$56,ROW(Inventory!$F$5:$F$56)-4,""),5)),"")</f>
        <v/>
      </c>
      <c r="O10" s="125"/>
      <c r="P10" s="209"/>
      <c r="Q10" s="211"/>
      <c r="R10" s="209"/>
      <c r="S10" s="210"/>
      <c r="U10" s="34" t="b">
        <v>0</v>
      </c>
      <c r="V10" s="34" t="b">
        <v>0</v>
      </c>
      <c r="W10" s="34"/>
      <c r="X10" s="34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</row>
    <row r="11" spans="1:46" ht="15" customHeight="1" x14ac:dyDescent="0.25">
      <c r="A11" s="79"/>
      <c r="B11" s="208" t="s">
        <v>211</v>
      </c>
      <c r="C11" s="206"/>
      <c r="D11" s="206"/>
      <c r="E11" s="205"/>
      <c r="F11" s="206" t="s">
        <v>212</v>
      </c>
      <c r="G11" s="206"/>
      <c r="H11" s="207"/>
      <c r="I11" s="40"/>
      <c r="J11" s="51"/>
      <c r="K11" s="164" t="s">
        <v>129</v>
      </c>
      <c r="L11" s="160"/>
      <c r="M11" s="167" t="str">
        <f t="array" ref="M11">IFERROR(INDEX(Inventory!$B$5:$B$56,SMALL(IF($D$2=Inventory!$F$5:$F$56,ROW(Inventory!$F$5:$F$56)-4,""),6)),"")</f>
        <v/>
      </c>
      <c r="N11" s="155" t="str">
        <f t="array" ref="N11">IFERROR(INDEX(Inventory!$C$5:$C$56,SMALL(IF($D$2=Inventory!$F$5:$F$56,ROW(Inventory!$F$5:$F$56)-4,""),6)),"")</f>
        <v/>
      </c>
      <c r="O11" s="125"/>
      <c r="P11" s="209"/>
      <c r="Q11" s="211"/>
      <c r="R11" s="209"/>
      <c r="S11" s="210"/>
      <c r="U11" s="34" t="b">
        <v>0</v>
      </c>
      <c r="V11" s="34" t="b">
        <v>0</v>
      </c>
      <c r="W11" s="34"/>
      <c r="X11" s="34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</row>
    <row r="12" spans="1:46" ht="15" customHeight="1" x14ac:dyDescent="0.25">
      <c r="A12" s="79"/>
      <c r="B12" s="208" t="s">
        <v>214</v>
      </c>
      <c r="C12" s="206"/>
      <c r="D12" s="206"/>
      <c r="E12" s="205"/>
      <c r="F12" s="206" t="s">
        <v>216</v>
      </c>
      <c r="G12" s="206"/>
      <c r="H12" s="207"/>
      <c r="I12" s="40"/>
      <c r="J12" s="51"/>
      <c r="K12" s="164" t="s">
        <v>130</v>
      </c>
      <c r="L12" s="160"/>
      <c r="M12" s="167" t="str">
        <f t="array" ref="M12">IFERROR(INDEX(Inventory!$B$5:$B$56,SMALL(IF($D$2=Inventory!$F$5:$F$56,ROW(Inventory!$F$5:$F$56)-4,""),7)),"")</f>
        <v/>
      </c>
      <c r="N12" s="155" t="str">
        <f t="array" ref="N12">IFERROR(INDEX(Inventory!$C$5:$C$56,SMALL(IF($D$2=Inventory!$F$5:$F$56,ROW(Inventory!$F$5:$F$56)-4,""),7)),"")</f>
        <v/>
      </c>
      <c r="O12" s="125"/>
      <c r="P12" s="209"/>
      <c r="Q12" s="211"/>
      <c r="R12" s="209"/>
      <c r="S12" s="210"/>
      <c r="U12" s="34" t="b">
        <v>0</v>
      </c>
      <c r="V12" s="34" t="b">
        <v>0</v>
      </c>
      <c r="W12" s="34"/>
      <c r="X12" s="34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</row>
    <row r="13" spans="1:46" ht="15" customHeight="1" x14ac:dyDescent="0.25">
      <c r="A13" s="79"/>
      <c r="B13" s="208" t="str">
        <f>"(+1): "&amp;5-V14-V18-V19-V20</f>
        <v>(+1): 5</v>
      </c>
      <c r="C13" s="206"/>
      <c r="D13" s="206"/>
      <c r="E13" s="205"/>
      <c r="F13" s="206" t="str">
        <f>"(-1): "&amp;5-(2*V6)-(2*V7)</f>
        <v>(-1): 5</v>
      </c>
      <c r="G13" s="206"/>
      <c r="H13" s="207"/>
      <c r="I13" s="40"/>
      <c r="J13" s="51"/>
      <c r="K13" s="164" t="s">
        <v>131</v>
      </c>
      <c r="L13" s="160"/>
      <c r="M13" s="167" t="str">
        <f t="array" ref="M13">IFERROR(INDEX(Inventory!$B$5:$B$56,SMALL(IF($D$2=Inventory!$F$5:$F$56,ROW(Inventory!$F$5:$F$56)-4,""),8)),"")</f>
        <v/>
      </c>
      <c r="N13" s="155" t="str">
        <f t="array" ref="N13">IFERROR(INDEX(Inventory!$C$5:$C$56,SMALL(IF($D$2=Inventory!$F$5:$F$56,ROW(Inventory!$F$5:$F$56)-4,""),8)),"")</f>
        <v/>
      </c>
      <c r="O13" s="125"/>
      <c r="P13" s="209"/>
      <c r="Q13" s="211"/>
      <c r="R13" s="209"/>
      <c r="S13" s="210"/>
      <c r="U13" s="34" t="b">
        <v>0</v>
      </c>
      <c r="V13" s="34" t="b">
        <v>0</v>
      </c>
      <c r="W13" s="34"/>
      <c r="X13" s="34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</row>
    <row r="14" spans="1:46" ht="15" customHeight="1" x14ac:dyDescent="0.25">
      <c r="A14" s="79"/>
      <c r="B14" s="220" t="str">
        <f>"(+3): "&amp;0+V18+V19+V20</f>
        <v>(+3): 0</v>
      </c>
      <c r="C14" s="221"/>
      <c r="D14" s="221"/>
      <c r="E14" s="205"/>
      <c r="F14" s="221" t="str">
        <f>"(+0): "&amp;6-V8-V9-V10-V11-V12-V13</f>
        <v>(+0): 6</v>
      </c>
      <c r="G14" s="221"/>
      <c r="H14" s="222"/>
      <c r="I14" s="41"/>
      <c r="J14" s="51"/>
      <c r="K14" s="164" t="s">
        <v>132</v>
      </c>
      <c r="L14" s="160"/>
      <c r="M14" s="167" t="str">
        <f t="array" ref="M14">IFERROR(INDEX(Inventory!$B$5:$B$56,SMALL(IF($D$2=Inventory!$F$5:$F$56,ROW(Inventory!$F$5:$F$56)-4,""),9)),"")</f>
        <v/>
      </c>
      <c r="N14" s="155" t="str">
        <f t="array" ref="N14">IFERROR(INDEX(Inventory!$C$5:$C$56,SMALL(IF($D$2=Inventory!$F$5:$F$56,ROW(Inventory!$F$5:$F$56)-4,""),9)),"")</f>
        <v/>
      </c>
      <c r="O14" s="125"/>
      <c r="P14" s="209"/>
      <c r="Q14" s="211"/>
      <c r="R14" s="209"/>
      <c r="S14" s="210"/>
      <c r="U14" s="34" t="b">
        <v>0</v>
      </c>
      <c r="V14" s="34" t="b">
        <v>0</v>
      </c>
      <c r="W14" s="34"/>
      <c r="X14" s="34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</row>
    <row r="15" spans="1:46" ht="15" customHeight="1" x14ac:dyDescent="0.25">
      <c r="A15" s="79"/>
      <c r="B15" s="220" t="str">
        <f>"(+1) PUSH 2: "&amp;0+V12</f>
        <v>(+1) PUSH 2: 0</v>
      </c>
      <c r="C15" s="221"/>
      <c r="D15" s="221"/>
      <c r="E15" s="205"/>
      <c r="F15" s="221" t="str">
        <f>"(+2) WIND: "&amp;0+V15+V16+V17</f>
        <v>(+2) WIND: 0</v>
      </c>
      <c r="G15" s="221"/>
      <c r="H15" s="222"/>
      <c r="I15" s="41"/>
      <c r="J15" s="51"/>
      <c r="K15" s="164" t="s">
        <v>133</v>
      </c>
      <c r="L15" s="160"/>
      <c r="M15" s="167" t="str">
        <f t="array" ref="M15">IFERROR(INDEX(Inventory!$B$5:$B$56,SMALL(IF($D$2=Inventory!$F$5:$F$56,ROW(Inventory!$F$5:$F$56)-4,""),10)),"")</f>
        <v/>
      </c>
      <c r="N15" s="155" t="str">
        <f t="array" ref="N15">IFERROR(INDEX(Inventory!$C$5:$C$56,SMALL(IF($D$2=Inventory!$F$5:$F$56,ROW(Inventory!$F$5:$F$56)-4,""),10)),"")</f>
        <v/>
      </c>
      <c r="O15" s="125"/>
      <c r="P15" s="209"/>
      <c r="Q15" s="211"/>
      <c r="R15" s="209"/>
      <c r="S15" s="210"/>
      <c r="U15" s="34" t="b">
        <v>0</v>
      </c>
      <c r="V15" s="34" t="b">
        <v>0</v>
      </c>
      <c r="W15" s="34"/>
      <c r="X15" s="34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</row>
    <row r="16" spans="1:46" ht="15" customHeight="1" x14ac:dyDescent="0.25">
      <c r="A16" s="79"/>
      <c r="B16" s="220" t="str">
        <f>"(+0) STUN: "&amp;0+V13</f>
        <v>(+0) STUN: 0</v>
      </c>
      <c r="C16" s="221"/>
      <c r="D16" s="221"/>
      <c r="E16" s="205"/>
      <c r="F16" s="221" t="str">
        <f>"(+1) STUN: "&amp;0+V14</f>
        <v>(+1) STUN: 0</v>
      </c>
      <c r="G16" s="221"/>
      <c r="H16" s="222"/>
      <c r="I16" s="41"/>
      <c r="J16" s="51"/>
      <c r="K16" s="164" t="s">
        <v>133</v>
      </c>
      <c r="L16" s="160"/>
      <c r="M16" s="167" t="str">
        <f t="array" ref="M16">IFERROR(INDEX(Inventory!$B$5:$B$56,SMALL(IF($D$2=Inventory!$F$5:$F$56,ROW(Inventory!$F$5:$F$56)-4,""),11)),"")</f>
        <v/>
      </c>
      <c r="N16" s="155" t="str">
        <f t="array" ref="N16">IFERROR(INDEX(Inventory!$C$5:$C$56,SMALL(IF($D$2=Inventory!$F$5:$F$56,ROW(Inventory!$F$5:$F$56)-4,""),11)),"")</f>
        <v/>
      </c>
      <c r="O16" s="125"/>
      <c r="P16" s="209"/>
      <c r="Q16" s="211"/>
      <c r="R16" s="209"/>
      <c r="S16" s="210"/>
      <c r="U16" s="34" t="b">
        <v>0</v>
      </c>
      <c r="V16" s="34" t="b">
        <v>0</v>
      </c>
      <c r="W16" s="34"/>
      <c r="X16" s="34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</row>
    <row r="17" spans="1:46" ht="15" customHeight="1" x14ac:dyDescent="0.25">
      <c r="A17" s="79"/>
      <c r="B17" s="220" t="str">
        <f>"(+1) WOUND: "&amp;0+V10</f>
        <v>(+1) WOUND: 0</v>
      </c>
      <c r="C17" s="221"/>
      <c r="D17" s="221"/>
      <c r="E17" s="222"/>
      <c r="F17" s="271" t="str">
        <f>"(+1) POISN: "&amp;0+V9</f>
        <v>(+1) POISN: 0</v>
      </c>
      <c r="G17" s="221"/>
      <c r="H17" s="222"/>
      <c r="I17" s="41"/>
      <c r="J17" s="51"/>
      <c r="K17" s="164" t="s">
        <v>133</v>
      </c>
      <c r="L17" s="160"/>
      <c r="M17" s="167" t="str">
        <f t="array" ref="M17">IFERROR(INDEX(Inventory!$B$5:$B$56,SMALL(IF($D$2=Inventory!$F$5:$F$56,ROW(Inventory!$F$5:$F$56)-4,""),12)),"")</f>
        <v/>
      </c>
      <c r="N17" s="155" t="str">
        <f t="array" ref="N17">IFERROR(INDEX(Inventory!$C$5:$C$56,SMALL(IF($D$2=Inventory!$F$5:$F$56,ROW(Inventory!$F$5:$F$56)-4,""),12)),"")</f>
        <v/>
      </c>
      <c r="O17" s="125"/>
      <c r="P17" s="209"/>
      <c r="Q17" s="211"/>
      <c r="R17" s="209"/>
      <c r="S17" s="210"/>
      <c r="U17" s="34" t="b">
        <v>0</v>
      </c>
      <c r="V17" s="34" t="b">
        <v>0</v>
      </c>
      <c r="W17" s="34"/>
      <c r="X17" s="34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</row>
    <row r="18" spans="1:46" ht="15" customHeight="1" x14ac:dyDescent="0.25">
      <c r="A18" s="79"/>
      <c r="B18" s="220" t="str">
        <f>"(+2) MUDDLE: "&amp;0+V8</f>
        <v>(+2) MUDDLE: 0</v>
      </c>
      <c r="C18" s="221"/>
      <c r="D18" s="221"/>
      <c r="E18" s="221"/>
      <c r="F18" s="221"/>
      <c r="G18" s="221"/>
      <c r="H18" s="222"/>
      <c r="I18" s="41"/>
      <c r="J18" s="51"/>
      <c r="K18" s="164" t="s">
        <v>134</v>
      </c>
      <c r="L18" s="160"/>
      <c r="M18" s="167" t="str">
        <f t="array" ref="M18">IFERROR(INDEX(Inventory!$B$5:$B$56,SMALL(IF($D$2=Inventory!$F$5:$F$56,ROW(Inventory!$F$5:$F$56)-4,""),13)),"")</f>
        <v/>
      </c>
      <c r="N18" s="155" t="str">
        <f t="array" ref="N18">IFERROR(INDEX(Inventory!$C$5:$C$56,SMALL(IF($D$2=Inventory!$F$5:$F$56,ROW(Inventory!$F$5:$F$56)-4,""),13)),"")</f>
        <v/>
      </c>
      <c r="O18" s="125"/>
      <c r="P18" s="209"/>
      <c r="Q18" s="211"/>
      <c r="R18" s="209"/>
      <c r="S18" s="210"/>
      <c r="U18" s="34" t="b">
        <v>0</v>
      </c>
      <c r="V18" s="34" t="b">
        <v>0</v>
      </c>
      <c r="W18" s="34"/>
      <c r="X18" s="34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</row>
    <row r="19" spans="1:46" ht="15" customHeight="1" x14ac:dyDescent="0.25">
      <c r="A19" s="79"/>
      <c r="B19" s="264" t="str">
        <f>"(+1) IMMOBILIZE: "&amp;0+V11</f>
        <v>(+1) IMMOBILIZE: 0</v>
      </c>
      <c r="C19" s="265"/>
      <c r="D19" s="265"/>
      <c r="E19" s="265"/>
      <c r="F19" s="265"/>
      <c r="G19" s="265"/>
      <c r="H19" s="266"/>
      <c r="I19" s="38"/>
      <c r="J19" s="51"/>
      <c r="K19" s="164" t="s">
        <v>134</v>
      </c>
      <c r="L19" s="160"/>
      <c r="M19" s="167" t="str">
        <f t="array" ref="M19">IFERROR(INDEX(Inventory!$B$5:$B$56,SMALL(IF($D$2=Inventory!$F$5:$F$56,ROW(Inventory!$F$5:$F$56)-4,""),14)),"")</f>
        <v/>
      </c>
      <c r="N19" s="155" t="str">
        <f t="array" ref="N19">IFERROR(INDEX(Inventory!$C$5:$C$56,SMALL(IF($D$2=Inventory!$F$5:$F$56,ROW(Inventory!$F$5:$F$56)-4,""),14)),"")</f>
        <v/>
      </c>
      <c r="O19" s="125"/>
      <c r="P19" s="209"/>
      <c r="Q19" s="211"/>
      <c r="R19" s="209"/>
      <c r="S19" s="210"/>
      <c r="U19" s="34" t="b">
        <v>0</v>
      </c>
      <c r="V19" s="34" t="b">
        <v>0</v>
      </c>
      <c r="W19" s="34"/>
      <c r="X19" s="34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</row>
    <row r="20" spans="1:46" ht="15" customHeight="1" thickBot="1" x14ac:dyDescent="0.3">
      <c r="A20" s="79"/>
      <c r="B20" s="223" t="str">
        <f>"TOTAL CARDS: "&amp;20-(2*V6)-(2*V7)+V15+V16+V17</f>
        <v>TOTAL CARDS: 20</v>
      </c>
      <c r="C20" s="224"/>
      <c r="D20" s="224"/>
      <c r="E20" s="224"/>
      <c r="F20" s="224"/>
      <c r="G20" s="224"/>
      <c r="H20" s="225"/>
      <c r="I20" s="42"/>
      <c r="J20" s="52"/>
      <c r="K20" s="165" t="s">
        <v>134</v>
      </c>
      <c r="L20" s="161"/>
      <c r="M20" s="168" t="str">
        <f t="array" ref="M20">IFERROR(INDEX(Inventory!$B$5:$B$56,SMALL(IF($D$2=Inventory!$F$5:$F$56,ROW(Inventory!$F$5:$F$56)-4,""),15)),"")</f>
        <v/>
      </c>
      <c r="N20" s="156" t="str">
        <f t="array" ref="N20">IFERROR(INDEX(Inventory!$C$5:$C$56,SMALL(IF($D$2=Inventory!$F$5:$F$56,ROW(Inventory!$F$5:$F$56)-4,""),15)),"")</f>
        <v/>
      </c>
      <c r="O20" s="126"/>
      <c r="P20" s="212"/>
      <c r="Q20" s="219"/>
      <c r="R20" s="212"/>
      <c r="S20" s="213"/>
      <c r="U20" s="34" t="b">
        <v>0</v>
      </c>
      <c r="V20" s="34" t="b">
        <v>0</v>
      </c>
      <c r="W20" s="34"/>
      <c r="X20" s="34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</row>
    <row r="21" spans="1:46" ht="15" customHeight="1" x14ac:dyDescent="0.25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U21" s="34" t="b">
        <v>0</v>
      </c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</row>
    <row r="22" spans="1:46" ht="15" customHeight="1" x14ac:dyDescent="0.25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U22" s="34" t="b">
        <v>0</v>
      </c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</row>
    <row r="23" spans="1:46" ht="15" customHeight="1" x14ac:dyDescent="0.25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U23" s="34" t="b">
        <v>0</v>
      </c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</row>
    <row r="24" spans="1:46" ht="15" customHeight="1" x14ac:dyDescent="0.25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</row>
    <row r="25" spans="1:46" ht="15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</row>
    <row r="26" spans="1:46" ht="15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</row>
    <row r="27" spans="1:46" ht="15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</row>
    <row r="28" spans="1:46" ht="15" customHeight="1" x14ac:dyDescent="0.25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</row>
    <row r="29" spans="1:46" ht="15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</row>
    <row r="30" spans="1:46" ht="15" customHeight="1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</row>
    <row r="31" spans="1:46" ht="15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</row>
    <row r="32" spans="1:46" ht="15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</row>
    <row r="33" spans="1:46" ht="1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</row>
    <row r="34" spans="1:46" ht="15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</row>
    <row r="35" spans="1:46" ht="1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</row>
    <row r="36" spans="1:46" ht="15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</row>
    <row r="37" spans="1:46" ht="15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</row>
    <row r="38" spans="1:46" ht="1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</row>
    <row r="39" spans="1:46" ht="15" customHeight="1" x14ac:dyDescent="0.2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</row>
    <row r="40" spans="1:46" ht="15" customHeight="1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</row>
    <row r="41" spans="1:46" ht="15" customHeight="1" x14ac:dyDescent="0.25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</row>
    <row r="42" spans="1:46" ht="15" customHeight="1" x14ac:dyDescent="0.25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</row>
    <row r="43" spans="1:46" ht="15" customHeight="1" x14ac:dyDescent="0.2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</row>
    <row r="44" spans="1:46" ht="15" customHeight="1" x14ac:dyDescent="0.25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</row>
    <row r="45" spans="1:46" ht="15" customHeight="1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</row>
    <row r="46" spans="1:46" ht="15" customHeight="1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</row>
  </sheetData>
  <sheetProtection sheet="1" objects="1" scenarios="1" selectLockedCells="1"/>
  <mergeCells count="56">
    <mergeCell ref="D3:P3"/>
    <mergeCell ref="B11:D11"/>
    <mergeCell ref="B12:D12"/>
    <mergeCell ref="B13:D13"/>
    <mergeCell ref="B14:D14"/>
    <mergeCell ref="F11:H11"/>
    <mergeCell ref="F12:H12"/>
    <mergeCell ref="F13:H13"/>
    <mergeCell ref="F14:H14"/>
    <mergeCell ref="E11:E16"/>
    <mergeCell ref="B15:D15"/>
    <mergeCell ref="B16:D16"/>
    <mergeCell ref="F15:H15"/>
    <mergeCell ref="F16:H16"/>
    <mergeCell ref="P12:Q12"/>
    <mergeCell ref="P13:Q13"/>
    <mergeCell ref="P9:Q9"/>
    <mergeCell ref="P10:Q10"/>
    <mergeCell ref="P14:Q14"/>
    <mergeCell ref="P15:Q1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P11:Q11"/>
    <mergeCell ref="B2:C3"/>
    <mergeCell ref="D2:S2"/>
    <mergeCell ref="F17:H17"/>
    <mergeCell ref="B17:E17"/>
    <mergeCell ref="P16:Q16"/>
    <mergeCell ref="P17:Q17"/>
    <mergeCell ref="R16:S16"/>
    <mergeCell ref="R17:S17"/>
    <mergeCell ref="B5:C5"/>
    <mergeCell ref="F5:G5"/>
    <mergeCell ref="B6:H6"/>
    <mergeCell ref="B10:H10"/>
    <mergeCell ref="P5:S5"/>
    <mergeCell ref="P6:Q6"/>
    <mergeCell ref="P7:Q7"/>
    <mergeCell ref="P8:Q8"/>
    <mergeCell ref="R18:S18"/>
    <mergeCell ref="R19:S19"/>
    <mergeCell ref="R20:S20"/>
    <mergeCell ref="B18:H18"/>
    <mergeCell ref="B19:H19"/>
    <mergeCell ref="B20:H20"/>
    <mergeCell ref="P18:Q18"/>
    <mergeCell ref="P19:Q19"/>
    <mergeCell ref="P20:Q20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1</xdr:col>
                    <xdr:colOff>38100</xdr:colOff>
                    <xdr:row>5</xdr:row>
                    <xdr:rowOff>180975</xdr:rowOff>
                  </from>
                  <to>
                    <xdr:col>1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2</xdr:col>
                    <xdr:colOff>38100</xdr:colOff>
                    <xdr:row>5</xdr:row>
                    <xdr:rowOff>180975</xdr:rowOff>
                  </from>
                  <to>
                    <xdr:col>2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180975</xdr:rowOff>
                  </from>
                  <to>
                    <xdr:col>3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1</xdr:col>
                    <xdr:colOff>38100</xdr:colOff>
                    <xdr:row>6</xdr:row>
                    <xdr:rowOff>180975</xdr:rowOff>
                  </from>
                  <to>
                    <xdr:col>1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heck Box 5">
              <controlPr defaultSize="0" autoFill="0" autoLine="0" autoPict="0">
                <anchor moveWithCells="1">
                  <from>
                    <xdr:col>2</xdr:col>
                    <xdr:colOff>38100</xdr:colOff>
                    <xdr:row>6</xdr:row>
                    <xdr:rowOff>180975</xdr:rowOff>
                  </from>
                  <to>
                    <xdr:col>2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Check Box 6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180975</xdr:rowOff>
                  </from>
                  <to>
                    <xdr:col>3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Check Box 7">
              <controlPr defaultSize="0" autoFill="0" autoLine="0" autoPict="0">
                <anchor moveWithCells="1">
                  <from>
                    <xdr:col>1</xdr:col>
                    <xdr:colOff>38100</xdr:colOff>
                    <xdr:row>7</xdr:row>
                    <xdr:rowOff>180975</xdr:rowOff>
                  </from>
                  <to>
                    <xdr:col>1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Check Box 8">
              <controlPr defaultSize="0" autoFill="0" autoLine="0" autoPict="0">
                <anchor moveWithCells="1">
                  <from>
                    <xdr:col>2</xdr:col>
                    <xdr:colOff>38100</xdr:colOff>
                    <xdr:row>7</xdr:row>
                    <xdr:rowOff>180975</xdr:rowOff>
                  </from>
                  <to>
                    <xdr:col>2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Check Box 9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180975</xdr:rowOff>
                  </from>
                  <to>
                    <xdr:col>3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Check Box 10">
              <controlPr defaultSize="0" autoFill="0" autoLine="0" autoPict="0">
                <anchor moveWithCells="1">
                  <from>
                    <xdr:col>5</xdr:col>
                    <xdr:colOff>38100</xdr:colOff>
                    <xdr:row>5</xdr:row>
                    <xdr:rowOff>180975</xdr:rowOff>
                  </from>
                  <to>
                    <xdr:col>5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Check Box 11">
              <controlPr defaultSize="0" autoFill="0" autoLine="0" autoPict="0">
                <anchor moveWithCells="1">
                  <from>
                    <xdr:col>6</xdr:col>
                    <xdr:colOff>38100</xdr:colOff>
                    <xdr:row>5</xdr:row>
                    <xdr:rowOff>180975</xdr:rowOff>
                  </from>
                  <to>
                    <xdr:col>6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Check Box 12">
              <controlPr defaultSize="0" autoFill="0" autoLine="0" autoPict="0">
                <anchor moveWithCells="1">
                  <from>
                    <xdr:col>7</xdr:col>
                    <xdr:colOff>38100</xdr:colOff>
                    <xdr:row>5</xdr:row>
                    <xdr:rowOff>180975</xdr:rowOff>
                  </from>
                  <to>
                    <xdr:col>7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Check Box 13">
              <controlPr defaultSize="0" autoFill="0" autoLine="0" autoPict="0">
                <anchor moveWithCells="1">
                  <from>
                    <xdr:col>5</xdr:col>
                    <xdr:colOff>38100</xdr:colOff>
                    <xdr:row>6</xdr:row>
                    <xdr:rowOff>180975</xdr:rowOff>
                  </from>
                  <to>
                    <xdr:col>5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Check Box 14">
              <controlPr defaultSize="0" autoFill="0" autoLine="0" autoPict="0">
                <anchor moveWithCells="1">
                  <from>
                    <xdr:col>6</xdr:col>
                    <xdr:colOff>38100</xdr:colOff>
                    <xdr:row>6</xdr:row>
                    <xdr:rowOff>180975</xdr:rowOff>
                  </from>
                  <to>
                    <xdr:col>6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Check Box 15">
              <controlPr defaultSize="0" autoFill="0" autoLine="0" autoPict="0">
                <anchor moveWithCells="1">
                  <from>
                    <xdr:col>7</xdr:col>
                    <xdr:colOff>38100</xdr:colOff>
                    <xdr:row>6</xdr:row>
                    <xdr:rowOff>180975</xdr:rowOff>
                  </from>
                  <to>
                    <xdr:col>7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Check Box 16">
              <controlPr defaultSize="0" autoFill="0" autoLine="0" autoPict="0">
                <anchor moveWithCells="1">
                  <from>
                    <xdr:col>5</xdr:col>
                    <xdr:colOff>38100</xdr:colOff>
                    <xdr:row>7</xdr:row>
                    <xdr:rowOff>180975</xdr:rowOff>
                  </from>
                  <to>
                    <xdr:col>5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Check Box 17">
              <controlPr defaultSize="0" autoFill="0" autoLine="0" autoPict="0">
                <anchor moveWithCells="1">
                  <from>
                    <xdr:col>6</xdr:col>
                    <xdr:colOff>38100</xdr:colOff>
                    <xdr:row>7</xdr:row>
                    <xdr:rowOff>180975</xdr:rowOff>
                  </from>
                  <to>
                    <xdr:col>6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Check Box 18">
              <controlPr defaultSize="0" autoFill="0" autoLine="0" autoPict="0">
                <anchor moveWithCells="1">
                  <from>
                    <xdr:col>7</xdr:col>
                    <xdr:colOff>38100</xdr:colOff>
                    <xdr:row>7</xdr:row>
                    <xdr:rowOff>180975</xdr:rowOff>
                  </from>
                  <to>
                    <xdr:col>7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Check Box 19">
              <controlPr defaultSize="0" autoFill="0" autoLine="0" autoPict="0">
                <anchor moveWithCells="1">
                  <from>
                    <xdr:col>9</xdr:col>
                    <xdr:colOff>19050</xdr:colOff>
                    <xdr:row>4</xdr:row>
                    <xdr:rowOff>180975</xdr:rowOff>
                  </from>
                  <to>
                    <xdr:col>10</xdr:col>
                    <xdr:colOff>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Check Box 20">
              <controlPr defaultSize="0" autoFill="0" autoLine="0" autoPict="0">
                <anchor moveWithCells="1">
                  <from>
                    <xdr:col>9</xdr:col>
                    <xdr:colOff>19050</xdr:colOff>
                    <xdr:row>5</xdr:row>
                    <xdr:rowOff>180975</xdr:rowOff>
                  </from>
                  <to>
                    <xdr:col>10</xdr:col>
                    <xdr:colOff>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Check Box 21">
              <controlPr defaultSize="0" autoFill="0" autoLine="0" autoPict="0">
                <anchor moveWithCells="1">
                  <from>
                    <xdr:col>9</xdr:col>
                    <xdr:colOff>19050</xdr:colOff>
                    <xdr:row>6</xdr:row>
                    <xdr:rowOff>180975</xdr:rowOff>
                  </from>
                  <to>
                    <xdr:col>10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Check Box 22">
              <controlPr defaultSize="0" autoFill="0" autoLine="0" autoPict="0">
                <anchor moveWithCells="1">
                  <from>
                    <xdr:col>9</xdr:col>
                    <xdr:colOff>19050</xdr:colOff>
                    <xdr:row>7</xdr:row>
                    <xdr:rowOff>180975</xdr:rowOff>
                  </from>
                  <to>
                    <xdr:col>10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Check Box 23">
              <controlPr defaultSize="0" autoFill="0" autoLine="0" autoPict="0">
                <anchor moveWithCells="1">
                  <from>
                    <xdr:col>9</xdr:col>
                    <xdr:colOff>19050</xdr:colOff>
                    <xdr:row>8</xdr:row>
                    <xdr:rowOff>180975</xdr:rowOff>
                  </from>
                  <to>
                    <xdr:col>10</xdr:col>
                    <xdr:colOff>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Check Box 24">
              <controlPr defaultSize="0" autoFill="0" autoLine="0" autoPict="0">
                <anchor moveWithCells="1">
                  <from>
                    <xdr:col>9</xdr:col>
                    <xdr:colOff>19050</xdr:colOff>
                    <xdr:row>9</xdr:row>
                    <xdr:rowOff>180975</xdr:rowOff>
                  </from>
                  <to>
                    <xdr:col>10</xdr:col>
                    <xdr:colOff>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Check Box 25">
              <controlPr defaultSize="0" autoFill="0" autoLine="0" autoPict="0">
                <anchor moveWithCells="1">
                  <from>
                    <xdr:col>9</xdr:col>
                    <xdr:colOff>19050</xdr:colOff>
                    <xdr:row>10</xdr:row>
                    <xdr:rowOff>180975</xdr:rowOff>
                  </from>
                  <to>
                    <xdr:col>10</xdr:col>
                    <xdr:colOff>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Check Box 26">
              <controlPr defaultSize="0" autoFill="0" autoLine="0" autoPict="0">
                <anchor moveWithCells="1">
                  <from>
                    <xdr:col>9</xdr:col>
                    <xdr:colOff>19050</xdr:colOff>
                    <xdr:row>11</xdr:row>
                    <xdr:rowOff>180975</xdr:rowOff>
                  </from>
                  <to>
                    <xdr:col>10</xdr:col>
                    <xdr:colOff>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Check Box 27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180975</xdr:rowOff>
                  </from>
                  <to>
                    <xdr:col>10</xdr:col>
                    <xdr:colOff>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Check Box 28">
              <controlPr defaultSize="0" autoFill="0" autoLine="0" autoPict="0">
                <anchor moveWithCells="1">
                  <from>
                    <xdr:col>9</xdr:col>
                    <xdr:colOff>19050</xdr:colOff>
                    <xdr:row>13</xdr:row>
                    <xdr:rowOff>180975</xdr:rowOff>
                  </from>
                  <to>
                    <xdr:col>10</xdr:col>
                    <xdr:colOff>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Check Box 29">
              <controlPr defaultSize="0" autoFill="0" autoLine="0" autoPict="0">
                <anchor moveWithCells="1">
                  <from>
                    <xdr:col>9</xdr:col>
                    <xdr:colOff>19050</xdr:colOff>
                    <xdr:row>14</xdr:row>
                    <xdr:rowOff>180975</xdr:rowOff>
                  </from>
                  <to>
                    <xdr:col>10</xdr:col>
                    <xdr:colOff>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Check Box 30">
              <controlPr defaultSize="0" autoFill="0" autoLine="0" autoPict="0">
                <anchor moveWithCells="1">
                  <from>
                    <xdr:col>9</xdr:col>
                    <xdr:colOff>19050</xdr:colOff>
                    <xdr:row>15</xdr:row>
                    <xdr:rowOff>180975</xdr:rowOff>
                  </from>
                  <to>
                    <xdr:col>10</xdr:col>
                    <xdr:colOff>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4" name="Check Box 31">
              <controlPr defaultSize="0" autoFill="0" autoLine="0" autoPict="0">
                <anchor moveWithCells="1">
                  <from>
                    <xdr:col>9</xdr:col>
                    <xdr:colOff>19050</xdr:colOff>
                    <xdr:row>16</xdr:row>
                    <xdr:rowOff>180975</xdr:rowOff>
                  </from>
                  <to>
                    <xdr:col>10</xdr:col>
                    <xdr:colOff>0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5" name="Check Box 32">
              <controlPr defaultSize="0" autoFill="0" autoLine="0" autoPict="0">
                <anchor moveWithCells="1">
                  <from>
                    <xdr:col>9</xdr:col>
                    <xdr:colOff>19050</xdr:colOff>
                    <xdr:row>17</xdr:row>
                    <xdr:rowOff>180975</xdr:rowOff>
                  </from>
                  <to>
                    <xdr:col>10</xdr:col>
                    <xdr:colOff>0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6" name="Check Box 33">
              <controlPr defaultSize="0" autoFill="0" autoLine="0" autoPict="0">
                <anchor moveWithCells="1">
                  <from>
                    <xdr:col>9</xdr:col>
                    <xdr:colOff>19050</xdr:colOff>
                    <xdr:row>18</xdr:row>
                    <xdr:rowOff>180975</xdr:rowOff>
                  </from>
                  <to>
                    <xdr:col>10</xdr:col>
                    <xdr:colOff>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7" name="Check Box 34">
              <controlPr defaultSize="0" autoFill="0" autoLine="0" autoPict="0">
                <anchor moveWithCells="1">
                  <from>
                    <xdr:col>15</xdr:col>
                    <xdr:colOff>0</xdr:colOff>
                    <xdr:row>4</xdr:row>
                    <xdr:rowOff>190500</xdr:rowOff>
                  </from>
                  <to>
                    <xdr:col>16</xdr:col>
                    <xdr:colOff>152400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8" name="Check Box 35">
              <controlPr defaultSize="0" autoFill="0" autoLine="0" autoPict="0">
                <anchor moveWithCells="1">
                  <from>
                    <xdr:col>15</xdr:col>
                    <xdr:colOff>0</xdr:colOff>
                    <xdr:row>5</xdr:row>
                    <xdr:rowOff>190500</xdr:rowOff>
                  </from>
                  <to>
                    <xdr:col>16</xdr:col>
                    <xdr:colOff>142875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9" name="Check Box 36">
              <controlPr defaultSize="0" autoFill="0" autoLine="0" autoPict="0">
                <anchor moveWithCells="1">
                  <from>
                    <xdr:col>15</xdr:col>
                    <xdr:colOff>0</xdr:colOff>
                    <xdr:row>6</xdr:row>
                    <xdr:rowOff>190500</xdr:rowOff>
                  </from>
                  <to>
                    <xdr:col>16</xdr:col>
                    <xdr:colOff>142875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0" name="Check Box 37">
              <controlPr defaultSize="0" autoFill="0" autoLine="0" autoPict="0">
                <anchor moveWithCells="1">
                  <from>
                    <xdr:col>15</xdr:col>
                    <xdr:colOff>0</xdr:colOff>
                    <xdr:row>7</xdr:row>
                    <xdr:rowOff>190500</xdr:rowOff>
                  </from>
                  <to>
                    <xdr:col>16</xdr:col>
                    <xdr:colOff>142875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1" name="Check Box 38">
              <controlPr defaultSize="0" autoFill="0" autoLine="0" autoPict="0">
                <anchor moveWithCells="1">
                  <from>
                    <xdr:col>15</xdr:col>
                    <xdr:colOff>0</xdr:colOff>
                    <xdr:row>8</xdr:row>
                    <xdr:rowOff>190500</xdr:rowOff>
                  </from>
                  <to>
                    <xdr:col>16</xdr:col>
                    <xdr:colOff>142875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2" name="Check Box 39">
              <controlPr defaultSize="0" autoFill="0" autoLine="0" autoPict="0">
                <anchor moveWithCells="1">
                  <from>
                    <xdr:col>15</xdr:col>
                    <xdr:colOff>0</xdr:colOff>
                    <xdr:row>9</xdr:row>
                    <xdr:rowOff>190500</xdr:rowOff>
                  </from>
                  <to>
                    <xdr:col>16</xdr:col>
                    <xdr:colOff>142875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3" name="Check Box 40">
              <controlPr defaultSize="0" autoFill="0" autoLine="0" autoPict="0">
                <anchor moveWithCells="1">
                  <from>
                    <xdr:col>15</xdr:col>
                    <xdr:colOff>0</xdr:colOff>
                    <xdr:row>10</xdr:row>
                    <xdr:rowOff>190500</xdr:rowOff>
                  </from>
                  <to>
                    <xdr:col>16</xdr:col>
                    <xdr:colOff>152400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4" name="Check Box 41">
              <controlPr defaultSize="0" autoFill="0" autoLine="0" autoPict="0">
                <anchor moveWithCells="1">
                  <from>
                    <xdr:col>15</xdr:col>
                    <xdr:colOff>0</xdr:colOff>
                    <xdr:row>11</xdr:row>
                    <xdr:rowOff>190500</xdr:rowOff>
                  </from>
                  <to>
                    <xdr:col>16</xdr:col>
                    <xdr:colOff>152400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5" name="Check Box 42">
              <controlPr defaultSize="0" autoFill="0" autoLine="0" autoPict="0">
                <anchor moveWithCells="1">
                  <from>
                    <xdr:col>15</xdr:col>
                    <xdr:colOff>0</xdr:colOff>
                    <xdr:row>12</xdr:row>
                    <xdr:rowOff>190500</xdr:rowOff>
                  </from>
                  <to>
                    <xdr:col>16</xdr:col>
                    <xdr:colOff>142875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6" name="Check Box 43">
              <controlPr defaultSize="0" autoFill="0" autoLine="0" autoPict="0">
                <anchor moveWithCells="1">
                  <from>
                    <xdr:col>15</xdr:col>
                    <xdr:colOff>0</xdr:colOff>
                    <xdr:row>13</xdr:row>
                    <xdr:rowOff>190500</xdr:rowOff>
                  </from>
                  <to>
                    <xdr:col>16</xdr:col>
                    <xdr:colOff>142875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7" name="Check Box 44">
              <controlPr defaultSize="0" autoFill="0" autoLine="0" autoPict="0">
                <anchor moveWithCells="1">
                  <from>
                    <xdr:col>15</xdr:col>
                    <xdr:colOff>0</xdr:colOff>
                    <xdr:row>14</xdr:row>
                    <xdr:rowOff>190500</xdr:rowOff>
                  </from>
                  <to>
                    <xdr:col>16</xdr:col>
                    <xdr:colOff>152400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8" name="Check Box 45">
              <controlPr defaultSize="0" autoFill="0" autoLine="0" autoPict="0">
                <anchor moveWithCells="1">
                  <from>
                    <xdr:col>15</xdr:col>
                    <xdr:colOff>0</xdr:colOff>
                    <xdr:row>15</xdr:row>
                    <xdr:rowOff>190500</xdr:rowOff>
                  </from>
                  <to>
                    <xdr:col>16</xdr:col>
                    <xdr:colOff>152400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9" name="Check Box 46">
              <controlPr defaultSize="0" autoFill="0" autoLine="0" autoPict="0">
                <anchor moveWithCells="1">
                  <from>
                    <xdr:col>15</xdr:col>
                    <xdr:colOff>0</xdr:colOff>
                    <xdr:row>16</xdr:row>
                    <xdr:rowOff>190500</xdr:rowOff>
                  </from>
                  <to>
                    <xdr:col>16</xdr:col>
                    <xdr:colOff>142875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50" name="Check Box 47">
              <controlPr defaultSize="0" autoFill="0" autoLine="0" autoPict="0">
                <anchor moveWithCells="1">
                  <from>
                    <xdr:col>15</xdr:col>
                    <xdr:colOff>0</xdr:colOff>
                    <xdr:row>17</xdr:row>
                    <xdr:rowOff>190500</xdr:rowOff>
                  </from>
                  <to>
                    <xdr:col>16</xdr:col>
                    <xdr:colOff>142875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51" name="Check Box 49">
              <controlPr defaultSize="0" autoFill="0" autoLine="0" autoPict="0">
                <anchor moveWithCells="1">
                  <from>
                    <xdr:col>17</xdr:col>
                    <xdr:colOff>0</xdr:colOff>
                    <xdr:row>4</xdr:row>
                    <xdr:rowOff>190500</xdr:rowOff>
                  </from>
                  <to>
                    <xdr:col>18</xdr:col>
                    <xdr:colOff>123825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2" name="Check Box 50">
              <controlPr defaultSize="0" autoFill="0" autoLine="0" autoPict="0">
                <anchor moveWithCells="1">
                  <from>
                    <xdr:col>17</xdr:col>
                    <xdr:colOff>0</xdr:colOff>
                    <xdr:row>5</xdr:row>
                    <xdr:rowOff>190500</xdr:rowOff>
                  </from>
                  <to>
                    <xdr:col>18</xdr:col>
                    <xdr:colOff>123825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3" name="Check Box 51">
              <controlPr defaultSize="0" autoFill="0" autoLine="0" autoPict="0">
                <anchor moveWithCells="1">
                  <from>
                    <xdr:col>17</xdr:col>
                    <xdr:colOff>0</xdr:colOff>
                    <xdr:row>6</xdr:row>
                    <xdr:rowOff>190500</xdr:rowOff>
                  </from>
                  <to>
                    <xdr:col>18</xdr:col>
                    <xdr:colOff>123825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4" r:id="rId54" name="Check Box 52">
              <controlPr defaultSize="0" autoFill="0" autoLine="0" autoPict="0">
                <anchor moveWithCells="1">
                  <from>
                    <xdr:col>17</xdr:col>
                    <xdr:colOff>0</xdr:colOff>
                    <xdr:row>7</xdr:row>
                    <xdr:rowOff>190500</xdr:rowOff>
                  </from>
                  <to>
                    <xdr:col>18</xdr:col>
                    <xdr:colOff>123825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5" r:id="rId55" name="Check Box 53">
              <controlPr defaultSize="0" autoFill="0" autoLine="0" autoPict="0">
                <anchor moveWithCells="1">
                  <from>
                    <xdr:col>17</xdr:col>
                    <xdr:colOff>0</xdr:colOff>
                    <xdr:row>8</xdr:row>
                    <xdr:rowOff>190500</xdr:rowOff>
                  </from>
                  <to>
                    <xdr:col>18</xdr:col>
                    <xdr:colOff>123825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56" name="Check Box 54">
              <controlPr defaultSize="0" autoFill="0" autoLine="0" autoPict="0">
                <anchor moveWithCells="1">
                  <from>
                    <xdr:col>17</xdr:col>
                    <xdr:colOff>0</xdr:colOff>
                    <xdr:row>9</xdr:row>
                    <xdr:rowOff>190500</xdr:rowOff>
                  </from>
                  <to>
                    <xdr:col>18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57" name="Check Box 56">
              <controlPr defaultSize="0" autoFill="0" autoLine="0" autoPict="0">
                <anchor moveWithCells="1">
                  <from>
                    <xdr:col>17</xdr:col>
                    <xdr:colOff>0</xdr:colOff>
                    <xdr:row>11</xdr:row>
                    <xdr:rowOff>190500</xdr:rowOff>
                  </from>
                  <to>
                    <xdr:col>18</xdr:col>
                    <xdr:colOff>123825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58" name="Check Box 57">
              <controlPr defaultSize="0" autoFill="0" autoLine="0" autoPict="0">
                <anchor moveWithCells="1">
                  <from>
                    <xdr:col>17</xdr:col>
                    <xdr:colOff>0</xdr:colOff>
                    <xdr:row>12</xdr:row>
                    <xdr:rowOff>190500</xdr:rowOff>
                  </from>
                  <to>
                    <xdr:col>18</xdr:col>
                    <xdr:colOff>123825</xdr:colOff>
                    <xdr:row>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59" name="Check Box 58">
              <controlPr defaultSize="0" autoFill="0" autoLine="0" autoPict="0">
                <anchor moveWithCells="1">
                  <from>
                    <xdr:col>17</xdr:col>
                    <xdr:colOff>0</xdr:colOff>
                    <xdr:row>13</xdr:row>
                    <xdr:rowOff>190500</xdr:rowOff>
                  </from>
                  <to>
                    <xdr:col>18</xdr:col>
                    <xdr:colOff>123825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2" r:id="rId60" name="Check Box 60">
              <controlPr defaultSize="0" autoFill="0" autoLine="0" autoPict="0">
                <anchor moveWithCells="1">
                  <from>
                    <xdr:col>17</xdr:col>
                    <xdr:colOff>0</xdr:colOff>
                    <xdr:row>15</xdr:row>
                    <xdr:rowOff>190500</xdr:rowOff>
                  </from>
                  <to>
                    <xdr:col>18</xdr:col>
                    <xdr:colOff>123825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3" r:id="rId61" name="Check Box 61">
              <controlPr defaultSize="0" autoFill="0" autoLine="0" autoPict="0">
                <anchor moveWithCells="1">
                  <from>
                    <xdr:col>17</xdr:col>
                    <xdr:colOff>0</xdr:colOff>
                    <xdr:row>16</xdr:row>
                    <xdr:rowOff>190500</xdr:rowOff>
                  </from>
                  <to>
                    <xdr:col>18</xdr:col>
                    <xdr:colOff>123825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4" r:id="rId62" name="Check Box 62">
              <controlPr defaultSize="0" autoFill="0" autoLine="0" autoPict="0">
                <anchor moveWithCells="1">
                  <from>
                    <xdr:col>17</xdr:col>
                    <xdr:colOff>0</xdr:colOff>
                    <xdr:row>17</xdr:row>
                    <xdr:rowOff>190500</xdr:rowOff>
                  </from>
                  <to>
                    <xdr:col>18</xdr:col>
                    <xdr:colOff>123825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1" r:id="rId63" name="Check Box 69">
              <controlPr defaultSize="0" autoFill="0" autoLine="0" autoPict="0">
                <anchor moveWithCells="1">
                  <from>
                    <xdr:col>17</xdr:col>
                    <xdr:colOff>0</xdr:colOff>
                    <xdr:row>10</xdr:row>
                    <xdr:rowOff>190500</xdr:rowOff>
                  </from>
                  <to>
                    <xdr:col>18</xdr:col>
                    <xdr:colOff>123825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3" r:id="rId64" name="Check Box 71">
              <controlPr defaultSize="0" autoFill="0" autoLine="0" autoPict="0">
                <anchor moveWithCells="1">
                  <from>
                    <xdr:col>17</xdr:col>
                    <xdr:colOff>0</xdr:colOff>
                    <xdr:row>14</xdr:row>
                    <xdr:rowOff>190500</xdr:rowOff>
                  </from>
                  <to>
                    <xdr:col>18</xdr:col>
                    <xdr:colOff>123825</xdr:colOff>
                    <xdr:row>15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7979"/>
  </sheetPr>
  <dimension ref="A1:AT46"/>
  <sheetViews>
    <sheetView zoomScale="130" zoomScaleNormal="130" workbookViewId="0">
      <selection activeCell="D2" sqref="D2:S2"/>
    </sheetView>
  </sheetViews>
  <sheetFormatPr defaultRowHeight="15" x14ac:dyDescent="0.25"/>
  <cols>
    <col min="1" max="1" width="1.140625" customWidth="1"/>
    <col min="2" max="4" width="4.28515625" customWidth="1"/>
    <col min="5" max="5" width="1.140625" customWidth="1"/>
    <col min="6" max="8" width="4.28515625" customWidth="1"/>
    <col min="9" max="9" width="1.140625" customWidth="1"/>
    <col min="10" max="10" width="3.5703125" customWidth="1"/>
    <col min="11" max="11" width="49.140625" customWidth="1"/>
    <col min="12" max="12" width="1.140625" customWidth="1"/>
    <col min="13" max="13" width="3.28515625" customWidth="1"/>
    <col min="14" max="14" width="20.7109375" customWidth="1"/>
    <col min="15" max="15" width="1.140625" customWidth="1"/>
    <col min="16" max="16" width="3.85546875" customWidth="1"/>
    <col min="17" max="17" width="3.28515625" customWidth="1"/>
    <col min="18" max="18" width="4.140625" customWidth="1"/>
    <col min="19" max="19" width="3" customWidth="1"/>
    <col min="20" max="24" width="9.140625" hidden="1" customWidth="1"/>
  </cols>
  <sheetData>
    <row r="1" spans="1:46" ht="6" customHeight="1" thickBo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</row>
    <row r="2" spans="1:46" ht="23.25" x14ac:dyDescent="0.35">
      <c r="A2" s="76"/>
      <c r="B2" s="272"/>
      <c r="C2" s="273"/>
      <c r="D2" s="259" t="s">
        <v>117</v>
      </c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60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</row>
    <row r="3" spans="1:46" ht="21.75" thickBot="1" x14ac:dyDescent="0.4">
      <c r="A3" s="76"/>
      <c r="B3" s="274"/>
      <c r="C3" s="275"/>
      <c r="D3" s="261" t="s">
        <v>202</v>
      </c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2"/>
      <c r="Q3" s="119" t="s">
        <v>63</v>
      </c>
      <c r="R3" s="64"/>
      <c r="S3" s="65">
        <f>IF(D5&gt;=500,9,IF(D5&gt;=420,8,IF(D5&gt;=345,7,IF(D5&gt;=275,6,IF(D5&gt;=210,5,IF(D5&gt;=150,4,IF(D5&gt;=95,3,IF(D5&gt;=45,2,1))))))))</f>
        <v>1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</row>
    <row r="4" spans="1:46" s="35" customFormat="1" ht="6" customHeight="1" thickBot="1" x14ac:dyDescent="0.3">
      <c r="A4" s="75"/>
      <c r="B4" s="73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</row>
    <row r="5" spans="1:46" ht="15" customHeight="1" x14ac:dyDescent="0.25">
      <c r="A5" s="76"/>
      <c r="B5" s="226" t="s">
        <v>106</v>
      </c>
      <c r="C5" s="227"/>
      <c r="D5" s="53"/>
      <c r="E5" s="55"/>
      <c r="F5" s="228" t="s">
        <v>64</v>
      </c>
      <c r="G5" s="228"/>
      <c r="H5" s="53"/>
      <c r="I5" s="54"/>
      <c r="J5" s="252" t="str">
        <f>"Available Perks: "&amp;T6</f>
        <v>Available Perks: 0</v>
      </c>
      <c r="K5" s="253"/>
      <c r="L5" s="124"/>
      <c r="M5" s="131" t="s">
        <v>223</v>
      </c>
      <c r="N5" s="169"/>
      <c r="O5" s="55"/>
      <c r="P5" s="252" t="s">
        <v>198</v>
      </c>
      <c r="Q5" s="253"/>
      <c r="R5" s="253"/>
      <c r="S5" s="254"/>
      <c r="T5" t="s">
        <v>115</v>
      </c>
      <c r="U5" t="s">
        <v>114</v>
      </c>
      <c r="V5" t="s">
        <v>116</v>
      </c>
      <c r="W5" t="s">
        <v>200</v>
      </c>
      <c r="X5" t="s">
        <v>199</v>
      </c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</row>
    <row r="6" spans="1:46" ht="15" customHeight="1" x14ac:dyDescent="0.25">
      <c r="A6" s="76"/>
      <c r="B6" s="216" t="s">
        <v>114</v>
      </c>
      <c r="C6" s="217"/>
      <c r="D6" s="217"/>
      <c r="E6" s="217"/>
      <c r="F6" s="217"/>
      <c r="G6" s="217"/>
      <c r="H6" s="218"/>
      <c r="I6" s="37"/>
      <c r="J6" s="51"/>
      <c r="K6" s="122" t="s">
        <v>119</v>
      </c>
      <c r="L6" s="125"/>
      <c r="M6" s="167" t="str">
        <f t="array" ref="M6">IFERROR(INDEX(Inventory!$B$5:$B$56,SMALL(IF($D$2=Inventory!$F$5:$F$56,ROW(Inventory!$F$5:$F$56)-4,""),1)),"")</f>
        <v/>
      </c>
      <c r="N6" s="155" t="str">
        <f t="array" ref="N6">IFERROR(INDEX(Inventory!$C$5:$C$56,SMALL(IF($D$2=Inventory!$F$5:$F$56,ROW(Inventory!$F$5:$F$56)-4,""),1)),"")</f>
        <v/>
      </c>
      <c r="O6" s="158"/>
      <c r="P6" s="209"/>
      <c r="Q6" s="211"/>
      <c r="R6" s="209"/>
      <c r="S6" s="210"/>
      <c r="T6">
        <f>ROUNDDOWN(COUNTIF(U6:U23,TRUE)/3,0)+COUNTIF(Campaign!L12,TRUE)+S3-1-COUNTIF(V6:V20,TRUE)</f>
        <v>0</v>
      </c>
      <c r="U6" s="34" t="b">
        <v>0</v>
      </c>
      <c r="V6" s="34" t="b">
        <v>0</v>
      </c>
      <c r="W6" s="34"/>
      <c r="X6" s="34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</row>
    <row r="7" spans="1:46" ht="15" customHeight="1" x14ac:dyDescent="0.25">
      <c r="A7" s="76"/>
      <c r="B7" s="56"/>
      <c r="C7" s="57"/>
      <c r="D7" s="57"/>
      <c r="E7" s="57"/>
      <c r="F7" s="57"/>
      <c r="G7" s="57"/>
      <c r="H7" s="58"/>
      <c r="I7" s="40"/>
      <c r="J7" s="51"/>
      <c r="K7" s="122" t="s">
        <v>107</v>
      </c>
      <c r="L7" s="125"/>
      <c r="M7" s="167" t="str">
        <f t="array" ref="M7">IFERROR(INDEX(Inventory!$B$5:$B$56,SMALL(IF($D$2=Inventory!$F$5:$F$56,ROW(Inventory!$F$5:$F$56)-4,""),2)),"")</f>
        <v/>
      </c>
      <c r="N7" s="155" t="str">
        <f t="array" ref="N7">IFERROR(INDEX(Inventory!$C$5:$C$56,SMALL(IF($D$2=Inventory!$F$5:$F$56,ROW(Inventory!$F$5:$F$56)-4,""),2)),"")</f>
        <v/>
      </c>
      <c r="O7" s="158"/>
      <c r="P7" s="209"/>
      <c r="Q7" s="211"/>
      <c r="R7" s="209"/>
      <c r="S7" s="210"/>
      <c r="U7" s="34" t="b">
        <v>0</v>
      </c>
      <c r="V7" s="34" t="b">
        <v>0</v>
      </c>
      <c r="W7" s="34"/>
      <c r="X7" s="34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</row>
    <row r="8" spans="1:46" ht="15" customHeight="1" x14ac:dyDescent="0.25">
      <c r="A8" s="76"/>
      <c r="B8" s="39"/>
      <c r="C8" s="40"/>
      <c r="D8" s="40"/>
      <c r="E8" s="40"/>
      <c r="F8" s="40"/>
      <c r="G8" s="40"/>
      <c r="H8" s="59"/>
      <c r="I8" s="41"/>
      <c r="J8" s="51"/>
      <c r="K8" s="122" t="s">
        <v>120</v>
      </c>
      <c r="L8" s="125"/>
      <c r="M8" s="167" t="str">
        <f t="array" ref="M8">IFERROR(INDEX(Inventory!$B$5:$B$56,SMALL(IF($D$2=Inventory!$F$5:$F$56,ROW(Inventory!$F$5:$F$56)-4,""),3)),"")</f>
        <v/>
      </c>
      <c r="N8" s="155" t="str">
        <f t="array" ref="N8">IFERROR(INDEX(Inventory!$C$5:$C$56,SMALL(IF($D$2=Inventory!$F$5:$F$56,ROW(Inventory!$F$5:$F$56)-4,""),3)),"")</f>
        <v/>
      </c>
      <c r="O8" s="158"/>
      <c r="P8" s="209"/>
      <c r="Q8" s="211"/>
      <c r="R8" s="209"/>
      <c r="S8" s="210"/>
      <c r="U8" s="34" t="b">
        <v>0</v>
      </c>
      <c r="V8" s="34" t="b">
        <v>0</v>
      </c>
      <c r="W8" s="34"/>
      <c r="X8" s="34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</row>
    <row r="9" spans="1:46" ht="15" customHeight="1" x14ac:dyDescent="0.25">
      <c r="A9" s="76"/>
      <c r="B9" s="60"/>
      <c r="C9" s="61"/>
      <c r="D9" s="61"/>
      <c r="E9" s="61"/>
      <c r="F9" s="61"/>
      <c r="G9" s="61"/>
      <c r="H9" s="62"/>
      <c r="I9" s="41"/>
      <c r="J9" s="51"/>
      <c r="K9" s="122" t="s">
        <v>137</v>
      </c>
      <c r="L9" s="125"/>
      <c r="M9" s="167" t="str">
        <f t="array" ref="M9">IFERROR(INDEX(Inventory!$B$5:$B$56,SMALL(IF($D$2=Inventory!$F$5:$F$56,ROW(Inventory!$F$5:$F$56)-4,""),4)),"")</f>
        <v/>
      </c>
      <c r="N9" s="155" t="str">
        <f t="array" ref="N9">IFERROR(INDEX(Inventory!$C$5:$C$56,SMALL(IF($D$2=Inventory!$F$5:$F$56,ROW(Inventory!$F$5:$F$56)-4,""),4)),"")</f>
        <v/>
      </c>
      <c r="O9" s="158"/>
      <c r="P9" s="209"/>
      <c r="Q9" s="211"/>
      <c r="R9" s="209"/>
      <c r="S9" s="210"/>
      <c r="U9" s="34" t="b">
        <v>0</v>
      </c>
      <c r="V9" s="34" t="b">
        <v>0</v>
      </c>
      <c r="W9" s="34"/>
      <c r="X9" s="34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</row>
    <row r="10" spans="1:46" ht="15" customHeight="1" x14ac:dyDescent="0.25">
      <c r="A10" s="76"/>
      <c r="B10" s="229" t="s">
        <v>210</v>
      </c>
      <c r="C10" s="230"/>
      <c r="D10" s="230"/>
      <c r="E10" s="230"/>
      <c r="F10" s="230"/>
      <c r="G10" s="230"/>
      <c r="H10" s="230"/>
      <c r="I10" s="37"/>
      <c r="J10" s="51"/>
      <c r="K10" s="122" t="s">
        <v>137</v>
      </c>
      <c r="L10" s="125"/>
      <c r="M10" s="167" t="str">
        <f t="array" ref="M10">IFERROR(INDEX(Inventory!$B$5:$B$56,SMALL(IF($D$2=Inventory!$F$5:$F$56,ROW(Inventory!$F$5:$F$56)-4,""),5)),"")</f>
        <v/>
      </c>
      <c r="N10" s="155" t="str">
        <f t="array" ref="N10">IFERROR(INDEX(Inventory!$C$5:$C$56,SMALL(IF($D$2=Inventory!$F$5:$F$56,ROW(Inventory!$F$5:$F$56)-4,""),5)),"")</f>
        <v/>
      </c>
      <c r="O10" s="158"/>
      <c r="P10" s="209"/>
      <c r="Q10" s="211"/>
      <c r="R10" s="209"/>
      <c r="S10" s="210"/>
      <c r="U10" s="34" t="b">
        <v>0</v>
      </c>
      <c r="V10" s="34" t="b">
        <v>0</v>
      </c>
      <c r="W10" s="34"/>
      <c r="X10" s="34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</row>
    <row r="11" spans="1:46" ht="15" customHeight="1" x14ac:dyDescent="0.25">
      <c r="A11" s="76"/>
      <c r="B11" s="208" t="s">
        <v>211</v>
      </c>
      <c r="C11" s="206"/>
      <c r="D11" s="206"/>
      <c r="E11" s="205"/>
      <c r="F11" s="206" t="s">
        <v>212</v>
      </c>
      <c r="G11" s="206"/>
      <c r="H11" s="207"/>
      <c r="I11" s="40"/>
      <c r="J11" s="51"/>
      <c r="K11" s="122" t="s">
        <v>125</v>
      </c>
      <c r="L11" s="125"/>
      <c r="M11" s="167" t="str">
        <f t="array" ref="M11">IFERROR(INDEX(Inventory!$B$5:$B$56,SMALL(IF($D$2=Inventory!$F$5:$F$56,ROW(Inventory!$F$5:$F$56)-4,""),6)),"")</f>
        <v/>
      </c>
      <c r="N11" s="155" t="str">
        <f t="array" ref="N11">IFERROR(INDEX(Inventory!$C$5:$C$56,SMALL(IF($D$2=Inventory!$F$5:$F$56,ROW(Inventory!$F$5:$F$56)-4,""),6)),"")</f>
        <v/>
      </c>
      <c r="O11" s="158"/>
      <c r="P11" s="209"/>
      <c r="Q11" s="211"/>
      <c r="R11" s="209"/>
      <c r="S11" s="210"/>
      <c r="U11" s="34" t="b">
        <v>0</v>
      </c>
      <c r="V11" s="34" t="b">
        <v>0</v>
      </c>
      <c r="W11" s="34"/>
      <c r="X11" s="34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</row>
    <row r="12" spans="1:46" ht="15" customHeight="1" x14ac:dyDescent="0.25">
      <c r="A12" s="76"/>
      <c r="B12" s="208" t="s">
        <v>214</v>
      </c>
      <c r="C12" s="206"/>
      <c r="D12" s="206"/>
      <c r="E12" s="205"/>
      <c r="F12" s="206" t="str">
        <f>"(-2): "&amp;1-V8</f>
        <v>(-2): 1</v>
      </c>
      <c r="G12" s="206"/>
      <c r="H12" s="207"/>
      <c r="I12" s="40"/>
      <c r="J12" s="51"/>
      <c r="K12" s="122" t="s">
        <v>125</v>
      </c>
      <c r="L12" s="125"/>
      <c r="M12" s="167" t="str">
        <f t="array" ref="M12">IFERROR(INDEX(Inventory!$B$5:$B$56,SMALL(IF($D$2=Inventory!$F$5:$F$56,ROW(Inventory!$F$5:$F$56)-4,""),7)),"")</f>
        <v/>
      </c>
      <c r="N12" s="155" t="str">
        <f t="array" ref="N12">IFERROR(INDEX(Inventory!$C$5:$C$56,SMALL(IF($D$2=Inventory!$F$5:$F$56,ROW(Inventory!$F$5:$F$56)-4,""),7)),"")</f>
        <v/>
      </c>
      <c r="O12" s="158"/>
      <c r="P12" s="209"/>
      <c r="Q12" s="211"/>
      <c r="R12" s="209"/>
      <c r="S12" s="210"/>
      <c r="U12" s="34" t="b">
        <v>0</v>
      </c>
      <c r="V12" s="34" t="b">
        <v>0</v>
      </c>
      <c r="W12" s="34"/>
      <c r="X12" s="34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</row>
    <row r="13" spans="1:46" ht="15" customHeight="1" x14ac:dyDescent="0.25">
      <c r="A13" s="76"/>
      <c r="B13" s="208" t="str">
        <f>"(+1): "&amp;5-V8+V9+V10-V11-V12-V13-V14</f>
        <v>(+1): 5</v>
      </c>
      <c r="C13" s="206"/>
      <c r="D13" s="206"/>
      <c r="E13" s="205"/>
      <c r="F13" s="206" t="str">
        <f>"(-1): "&amp;5-(2*V7)-V9-V10</f>
        <v>(-1): 5</v>
      </c>
      <c r="G13" s="206"/>
      <c r="H13" s="207"/>
      <c r="I13" s="40"/>
      <c r="J13" s="51"/>
      <c r="K13" s="122" t="s">
        <v>138</v>
      </c>
      <c r="L13" s="125"/>
      <c r="M13" s="167" t="str">
        <f t="array" ref="M13">IFERROR(INDEX(Inventory!$B$5:$B$56,SMALL(IF($D$2=Inventory!$F$5:$F$56,ROW(Inventory!$F$5:$F$56)-4,""),8)),"")</f>
        <v/>
      </c>
      <c r="N13" s="155" t="str">
        <f t="array" ref="N13">IFERROR(INDEX(Inventory!$C$5:$C$56,SMALL(IF($D$2=Inventory!$F$5:$F$56,ROW(Inventory!$F$5:$F$56)-4,""),8)),"")</f>
        <v/>
      </c>
      <c r="O13" s="158"/>
      <c r="P13" s="209"/>
      <c r="Q13" s="211"/>
      <c r="R13" s="209"/>
      <c r="S13" s="210"/>
      <c r="U13" s="34" t="b">
        <v>0</v>
      </c>
      <c r="V13" s="34" t="b">
        <v>0</v>
      </c>
      <c r="W13" s="34"/>
      <c r="X13" s="34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</row>
    <row r="14" spans="1:46" ht="15" customHeight="1" x14ac:dyDescent="0.25">
      <c r="A14" s="76"/>
      <c r="B14" s="220" t="str">
        <f>"(+2) FIRE: "&amp;0+V11+V12</f>
        <v>(+2) FIRE: 0</v>
      </c>
      <c r="C14" s="221"/>
      <c r="D14" s="221"/>
      <c r="E14" s="205"/>
      <c r="F14" s="221" t="str">
        <f>"(+0): "&amp;6-(4*V6)-V19-V20</f>
        <v>(+0): 6</v>
      </c>
      <c r="G14" s="221"/>
      <c r="H14" s="222"/>
      <c r="I14" s="41"/>
      <c r="J14" s="51"/>
      <c r="K14" s="122" t="s">
        <v>138</v>
      </c>
      <c r="L14" s="125"/>
      <c r="M14" s="167" t="str">
        <f t="array" ref="M14">IFERROR(INDEX(Inventory!$B$5:$B$56,SMALL(IF($D$2=Inventory!$F$5:$F$56,ROW(Inventory!$F$5:$F$56)-4,""),9)),"")</f>
        <v/>
      </c>
      <c r="N14" s="155" t="str">
        <f t="array" ref="N14">IFERROR(INDEX(Inventory!$C$5:$C$56,SMALL(IF($D$2=Inventory!$F$5:$F$56,ROW(Inventory!$F$5:$F$56)-4,""),9)),"")</f>
        <v/>
      </c>
      <c r="O14" s="158"/>
      <c r="P14" s="209"/>
      <c r="Q14" s="211"/>
      <c r="R14" s="209"/>
      <c r="S14" s="210"/>
      <c r="U14" s="34" t="b">
        <v>0</v>
      </c>
      <c r="V14" s="34" t="b">
        <v>0</v>
      </c>
      <c r="W14" s="34"/>
      <c r="X14" s="34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</row>
    <row r="15" spans="1:46" ht="15" customHeight="1" x14ac:dyDescent="0.25">
      <c r="A15" s="76"/>
      <c r="B15" s="220" t="str">
        <f>"(+2) LIGHT: "&amp;0+V13+V14</f>
        <v>(+2) LIGHT: 0</v>
      </c>
      <c r="C15" s="221"/>
      <c r="D15" s="222"/>
      <c r="E15" s="205"/>
      <c r="F15" s="271"/>
      <c r="G15" s="221"/>
      <c r="H15" s="222"/>
      <c r="I15" s="41"/>
      <c r="J15" s="51"/>
      <c r="K15" s="122" t="s">
        <v>139</v>
      </c>
      <c r="L15" s="125"/>
      <c r="M15" s="167" t="str">
        <f t="array" ref="M15">IFERROR(INDEX(Inventory!$B$5:$B$56,SMALL(IF($D$2=Inventory!$F$5:$F$56,ROW(Inventory!$F$5:$F$56)-4,""),10)),"")</f>
        <v/>
      </c>
      <c r="N15" s="155" t="str">
        <f t="array" ref="N15">IFERROR(INDEX(Inventory!$C$5:$C$56,SMALL(IF($D$2=Inventory!$F$5:$F$56,ROW(Inventory!$F$5:$F$56)-4,""),10)),"")</f>
        <v/>
      </c>
      <c r="O15" s="158"/>
      <c r="P15" s="209"/>
      <c r="Q15" s="211"/>
      <c r="R15" s="209"/>
      <c r="S15" s="210"/>
      <c r="U15" s="34" t="b">
        <v>0</v>
      </c>
      <c r="V15" s="34" t="b">
        <v>0</v>
      </c>
      <c r="W15" s="34"/>
      <c r="X15" s="34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</row>
    <row r="16" spans="1:46" ht="15" customHeight="1" x14ac:dyDescent="0.25">
      <c r="A16" s="76"/>
      <c r="B16" s="220" t="str">
        <f>"(+1) FIRE &amp; LIGHT: "&amp;0+V15+V16</f>
        <v>(+1) FIRE &amp; LIGHT: 0</v>
      </c>
      <c r="C16" s="221"/>
      <c r="D16" s="221"/>
      <c r="E16" s="221"/>
      <c r="F16" s="221"/>
      <c r="G16" s="221"/>
      <c r="H16" s="222"/>
      <c r="I16" s="41"/>
      <c r="J16" s="51"/>
      <c r="K16" s="122" t="s">
        <v>139</v>
      </c>
      <c r="L16" s="125"/>
      <c r="M16" s="167" t="str">
        <f t="array" ref="M16">IFERROR(INDEX(Inventory!$B$5:$B$56,SMALL(IF($D$2=Inventory!$F$5:$F$56,ROW(Inventory!$F$5:$F$56)-4,""),11)),"")</f>
        <v/>
      </c>
      <c r="N16" s="155" t="str">
        <f t="array" ref="N16">IFERROR(INDEX(Inventory!$C$5:$C$56,SMALL(IF($D$2=Inventory!$F$5:$F$56,ROW(Inventory!$F$5:$F$56)-4,""),11)),"")</f>
        <v/>
      </c>
      <c r="O16" s="158"/>
      <c r="P16" s="209"/>
      <c r="Q16" s="211"/>
      <c r="R16" s="209"/>
      <c r="S16" s="210"/>
      <c r="U16" s="34" t="b">
        <v>0</v>
      </c>
      <c r="V16" s="34" t="b">
        <v>0</v>
      </c>
      <c r="W16" s="34"/>
      <c r="X16" s="34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</row>
    <row r="17" spans="1:46" ht="15" customHeight="1" x14ac:dyDescent="0.25">
      <c r="A17" s="76"/>
      <c r="B17" s="220" t="str">
        <f>"(+1) SHIELD 1: "&amp;0+V17+V18</f>
        <v>(+1) SHIELD 1: 0</v>
      </c>
      <c r="C17" s="221"/>
      <c r="D17" s="221"/>
      <c r="E17" s="221"/>
      <c r="F17" s="221"/>
      <c r="G17" s="221"/>
      <c r="H17" s="222"/>
      <c r="I17" s="41"/>
      <c r="J17" s="51"/>
      <c r="K17" s="122" t="s">
        <v>140</v>
      </c>
      <c r="L17" s="125"/>
      <c r="M17" s="167" t="str">
        <f t="array" ref="M17">IFERROR(INDEX(Inventory!$B$5:$B$56,SMALL(IF($D$2=Inventory!$F$5:$F$56,ROW(Inventory!$F$5:$F$56)-4,""),12)),"")</f>
        <v/>
      </c>
      <c r="N17" s="155" t="str">
        <f t="array" ref="N17">IFERROR(INDEX(Inventory!$C$5:$C$56,SMALL(IF($D$2=Inventory!$F$5:$F$56,ROW(Inventory!$F$5:$F$56)-4,""),12)),"")</f>
        <v/>
      </c>
      <c r="O17" s="158"/>
      <c r="P17" s="209"/>
      <c r="Q17" s="211"/>
      <c r="R17" s="209"/>
      <c r="S17" s="210"/>
      <c r="U17" s="34" t="b">
        <v>0</v>
      </c>
      <c r="V17" s="34" t="b">
        <v>0</v>
      </c>
      <c r="W17" s="34"/>
      <c r="X17" s="34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</row>
    <row r="18" spans="1:46" ht="15" customHeight="1" x14ac:dyDescent="0.25">
      <c r="A18" s="76"/>
      <c r="B18" s="220" t="str">
        <f>"(+1) IMMOBILIZE: "&amp;0+V19</f>
        <v>(+1) IMMOBILIZE: 0</v>
      </c>
      <c r="C18" s="221"/>
      <c r="D18" s="221"/>
      <c r="E18" s="221"/>
      <c r="F18" s="221"/>
      <c r="G18" s="221"/>
      <c r="H18" s="222"/>
      <c r="I18" s="41"/>
      <c r="J18" s="51"/>
      <c r="K18" s="122" t="s">
        <v>140</v>
      </c>
      <c r="L18" s="125"/>
      <c r="M18" s="167" t="str">
        <f t="array" ref="M18">IFERROR(INDEX(Inventory!$B$5:$B$56,SMALL(IF($D$2=Inventory!$F$5:$F$56,ROW(Inventory!$F$5:$F$56)-4,""),13)),"")</f>
        <v/>
      </c>
      <c r="N18" s="155" t="str">
        <f t="array" ref="N18">IFERROR(INDEX(Inventory!$C$5:$C$56,SMALL(IF($D$2=Inventory!$F$5:$F$56,ROW(Inventory!$F$5:$F$56)-4,""),13)),"")</f>
        <v/>
      </c>
      <c r="O18" s="158"/>
      <c r="P18" s="209"/>
      <c r="Q18" s="211"/>
      <c r="R18" s="209"/>
      <c r="S18" s="210"/>
      <c r="U18" s="34" t="b">
        <v>0</v>
      </c>
      <c r="V18" s="34" t="b">
        <v>0</v>
      </c>
      <c r="W18" s="34"/>
      <c r="X18" s="34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</row>
    <row r="19" spans="1:46" ht="15" customHeight="1" x14ac:dyDescent="0.25">
      <c r="A19" s="76"/>
      <c r="B19" s="264" t="str">
        <f>"(+1) WOUND: "&amp;0+V20</f>
        <v>(+1) WOUND: 0</v>
      </c>
      <c r="C19" s="265"/>
      <c r="D19" s="265"/>
      <c r="E19" s="265"/>
      <c r="F19" s="265"/>
      <c r="G19" s="265"/>
      <c r="H19" s="266"/>
      <c r="I19" s="38"/>
      <c r="J19" s="51"/>
      <c r="K19" s="122" t="s">
        <v>129</v>
      </c>
      <c r="L19" s="125"/>
      <c r="M19" s="167" t="str">
        <f t="array" ref="M19">IFERROR(INDEX(Inventory!$B$5:$B$56,SMALL(IF($D$2=Inventory!$F$5:$F$56,ROW(Inventory!$F$5:$F$56)-4,""),14)),"")</f>
        <v/>
      </c>
      <c r="N19" s="155" t="str">
        <f t="array" ref="N19">IFERROR(INDEX(Inventory!$C$5:$C$56,SMALL(IF($D$2=Inventory!$F$5:$F$56,ROW(Inventory!$F$5:$F$56)-4,""),14)),"")</f>
        <v/>
      </c>
      <c r="O19" s="158"/>
      <c r="P19" s="209"/>
      <c r="Q19" s="211"/>
      <c r="R19" s="209"/>
      <c r="S19" s="210"/>
      <c r="U19" s="34" t="b">
        <v>0</v>
      </c>
      <c r="V19" s="34" t="b">
        <v>0</v>
      </c>
      <c r="W19" s="34"/>
      <c r="X19" s="34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</row>
    <row r="20" spans="1:46" ht="15" customHeight="1" thickBot="1" x14ac:dyDescent="0.3">
      <c r="A20" s="76"/>
      <c r="B20" s="223" t="str">
        <f>"TOTAL CARDS: "&amp;20-(4*V6)-(2*V7)-(2*V8)+V15+V16+V17+V18</f>
        <v>TOTAL CARDS: 20</v>
      </c>
      <c r="C20" s="224"/>
      <c r="D20" s="224"/>
      <c r="E20" s="224"/>
      <c r="F20" s="224"/>
      <c r="G20" s="224"/>
      <c r="H20" s="225"/>
      <c r="I20" s="42"/>
      <c r="J20" s="52"/>
      <c r="K20" s="123" t="s">
        <v>128</v>
      </c>
      <c r="L20" s="126"/>
      <c r="M20" s="168" t="str">
        <f t="array" ref="M20">IFERROR(INDEX(Inventory!$B$5:$B$56,SMALL(IF($D$2=Inventory!$F$5:$F$56,ROW(Inventory!$F$5:$F$56)-4,""),15)),"")</f>
        <v/>
      </c>
      <c r="N20" s="156" t="str">
        <f t="array" ref="N20">IFERROR(INDEX(Inventory!$C$5:$C$56,SMALL(IF($D$2=Inventory!$F$5:$F$56,ROW(Inventory!$F$5:$F$56)-4,""),15)),"")</f>
        <v/>
      </c>
      <c r="O20" s="159"/>
      <c r="P20" s="212"/>
      <c r="Q20" s="219"/>
      <c r="R20" s="212"/>
      <c r="S20" s="213"/>
      <c r="U20" s="34" t="b">
        <v>0</v>
      </c>
      <c r="V20" s="34" t="b">
        <v>0</v>
      </c>
      <c r="W20" s="34"/>
      <c r="X20" s="34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</row>
    <row r="21" spans="1:46" ht="15" customHeight="1" x14ac:dyDescent="0.25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43"/>
      <c r="U21" s="63" t="b">
        <v>0</v>
      </c>
      <c r="V21" s="43"/>
      <c r="W21" s="43"/>
      <c r="X21" s="43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</row>
    <row r="22" spans="1:46" ht="15" customHeight="1" x14ac:dyDescent="0.25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43"/>
      <c r="U22" s="63" t="b">
        <v>0</v>
      </c>
      <c r="V22" s="43"/>
      <c r="W22" s="43"/>
      <c r="X22" s="43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</row>
    <row r="23" spans="1:46" ht="15" customHeight="1" x14ac:dyDescent="0.25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43"/>
      <c r="U23" s="63" t="b">
        <v>0</v>
      </c>
      <c r="V23" s="43"/>
      <c r="W23" s="43"/>
      <c r="X23" s="43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</row>
    <row r="24" spans="1:46" ht="15" customHeight="1" x14ac:dyDescent="0.25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43"/>
      <c r="U24" s="43"/>
      <c r="V24" s="43"/>
      <c r="W24" s="43"/>
      <c r="X24" s="43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</row>
    <row r="25" spans="1:46" ht="15" customHeight="1" x14ac:dyDescent="0.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43"/>
      <c r="U25" s="43"/>
      <c r="V25" s="43"/>
      <c r="W25" s="43"/>
      <c r="X25" s="43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</row>
    <row r="26" spans="1:46" ht="15" customHeight="1" x14ac:dyDescent="0.25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43"/>
      <c r="U26" s="43"/>
      <c r="V26" s="43"/>
      <c r="W26" s="43"/>
      <c r="X26" s="43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</row>
    <row r="27" spans="1:46" ht="15" customHeight="1" x14ac:dyDescent="0.25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43"/>
      <c r="U27" s="43"/>
      <c r="V27" s="43"/>
      <c r="W27" s="43"/>
      <c r="X27" s="43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</row>
    <row r="28" spans="1:46" ht="15" customHeight="1" x14ac:dyDescent="0.25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43"/>
      <c r="U28" s="43"/>
      <c r="V28" s="43"/>
      <c r="W28" s="43"/>
      <c r="X28" s="43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</row>
    <row r="29" spans="1:46" ht="15" customHeight="1" x14ac:dyDescent="0.25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43"/>
      <c r="U29" s="43"/>
      <c r="V29" s="43"/>
      <c r="W29" s="43"/>
      <c r="X29" s="43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</row>
    <row r="30" spans="1:46" ht="15" customHeight="1" x14ac:dyDescent="0.25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43"/>
      <c r="U30" s="43"/>
      <c r="V30" s="43"/>
      <c r="W30" s="43"/>
      <c r="X30" s="43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</row>
    <row r="31" spans="1:46" ht="15" customHeight="1" x14ac:dyDescent="0.25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43"/>
      <c r="U31" s="43"/>
      <c r="V31" s="43"/>
      <c r="W31" s="43"/>
      <c r="X31" s="43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</row>
    <row r="32" spans="1:46" ht="15" customHeight="1" x14ac:dyDescent="0.25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43"/>
      <c r="U32" s="43"/>
      <c r="V32" s="43"/>
      <c r="W32" s="43"/>
      <c r="X32" s="43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</row>
    <row r="33" spans="1:46" ht="15" customHeight="1" x14ac:dyDescent="0.25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43"/>
      <c r="U33" s="43"/>
      <c r="V33" s="43"/>
      <c r="W33" s="43"/>
      <c r="X33" s="43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</row>
    <row r="34" spans="1:46" ht="15" customHeight="1" x14ac:dyDescent="0.2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43"/>
      <c r="U34" s="43"/>
      <c r="V34" s="43"/>
      <c r="W34" s="43"/>
      <c r="X34" s="43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</row>
    <row r="35" spans="1:46" ht="15" customHeight="1" x14ac:dyDescent="0.2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43"/>
      <c r="U35" s="43"/>
      <c r="V35" s="43"/>
      <c r="W35" s="43"/>
      <c r="X35" s="43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</row>
    <row r="36" spans="1:46" ht="15" customHeight="1" x14ac:dyDescent="0.25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43"/>
      <c r="U36" s="43"/>
      <c r="V36" s="43"/>
      <c r="W36" s="43"/>
      <c r="X36" s="43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</row>
    <row r="37" spans="1:46" ht="15" customHeight="1" x14ac:dyDescent="0.25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43"/>
      <c r="U37" s="43"/>
      <c r="V37" s="43"/>
      <c r="W37" s="43"/>
      <c r="X37" s="43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</row>
    <row r="38" spans="1:46" ht="15" customHeight="1" x14ac:dyDescent="0.25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43"/>
      <c r="U38" s="43"/>
      <c r="V38" s="43"/>
      <c r="W38" s="43"/>
      <c r="X38" s="43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</row>
    <row r="39" spans="1:46" ht="15" customHeight="1" x14ac:dyDescent="0.25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43"/>
      <c r="U39" s="43"/>
      <c r="V39" s="43"/>
      <c r="W39" s="43"/>
      <c r="X39" s="43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</row>
    <row r="40" spans="1:46" ht="15" customHeight="1" x14ac:dyDescent="0.25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43"/>
      <c r="U40" s="43"/>
      <c r="V40" s="43"/>
      <c r="W40" s="43"/>
      <c r="X40" s="43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</row>
    <row r="41" spans="1:46" ht="15" customHeight="1" x14ac:dyDescent="0.25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43"/>
      <c r="U41" s="43"/>
      <c r="V41" s="43"/>
      <c r="W41" s="43"/>
      <c r="X41" s="43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</row>
    <row r="42" spans="1:46" ht="15" customHeight="1" x14ac:dyDescent="0.25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43"/>
      <c r="U42" s="43"/>
      <c r="V42" s="43"/>
      <c r="W42" s="43"/>
      <c r="X42" s="43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</row>
    <row r="43" spans="1:46" ht="15" customHeight="1" x14ac:dyDescent="0.25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43"/>
      <c r="U43" s="43"/>
      <c r="V43" s="43"/>
      <c r="W43" s="43"/>
      <c r="X43" s="43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</row>
    <row r="44" spans="1:46" ht="15" customHeight="1" x14ac:dyDescent="0.25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43"/>
      <c r="U44" s="43"/>
      <c r="V44" s="43"/>
      <c r="W44" s="43"/>
      <c r="X44" s="43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</row>
    <row r="45" spans="1:46" ht="15" customHeight="1" x14ac:dyDescent="0.2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43"/>
      <c r="U45" s="43"/>
      <c r="V45" s="43"/>
      <c r="W45" s="43"/>
      <c r="X45" s="43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</row>
    <row r="46" spans="1:46" ht="15" customHeight="1" x14ac:dyDescent="0.25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43"/>
      <c r="U46" s="43"/>
      <c r="V46" s="43"/>
      <c r="W46" s="43"/>
      <c r="X46" s="43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</row>
  </sheetData>
  <sheetProtection sheet="1" objects="1" scenarios="1" selectLockedCells="1"/>
  <mergeCells count="55">
    <mergeCell ref="D3:P3"/>
    <mergeCell ref="D2:S2"/>
    <mergeCell ref="B2:C3"/>
    <mergeCell ref="B11:D11"/>
    <mergeCell ref="B12:D12"/>
    <mergeCell ref="R9:S9"/>
    <mergeCell ref="B5:C5"/>
    <mergeCell ref="F5:G5"/>
    <mergeCell ref="B6:H6"/>
    <mergeCell ref="B10:H10"/>
    <mergeCell ref="J5:K5"/>
    <mergeCell ref="P5:S5"/>
    <mergeCell ref="P6:Q6"/>
    <mergeCell ref="P7:Q7"/>
    <mergeCell ref="P8:Q8"/>
    <mergeCell ref="P9:Q9"/>
    <mergeCell ref="B13:D13"/>
    <mergeCell ref="B14:D14"/>
    <mergeCell ref="F11:H11"/>
    <mergeCell ref="F12:H12"/>
    <mergeCell ref="F13:H13"/>
    <mergeCell ref="F14:H14"/>
    <mergeCell ref="E11:E15"/>
    <mergeCell ref="B15:D15"/>
    <mergeCell ref="F15:H15"/>
    <mergeCell ref="R14:S14"/>
    <mergeCell ref="P10:Q10"/>
    <mergeCell ref="P11:Q11"/>
    <mergeCell ref="P12:Q12"/>
    <mergeCell ref="P13:Q13"/>
    <mergeCell ref="R6:S6"/>
    <mergeCell ref="R7:S7"/>
    <mergeCell ref="R8:S8"/>
    <mergeCell ref="B16:H16"/>
    <mergeCell ref="B17:H17"/>
    <mergeCell ref="P15:Q15"/>
    <mergeCell ref="P16:Q16"/>
    <mergeCell ref="P17:Q17"/>
    <mergeCell ref="R15:S15"/>
    <mergeCell ref="R16:S16"/>
    <mergeCell ref="R17:S17"/>
    <mergeCell ref="P14:Q14"/>
    <mergeCell ref="R10:S10"/>
    <mergeCell ref="R11:S11"/>
    <mergeCell ref="R12:S12"/>
    <mergeCell ref="R13:S13"/>
    <mergeCell ref="R18:S18"/>
    <mergeCell ref="R19:S19"/>
    <mergeCell ref="R20:S20"/>
    <mergeCell ref="B18:H18"/>
    <mergeCell ref="B19:H19"/>
    <mergeCell ref="B20:H20"/>
    <mergeCell ref="P18:Q18"/>
    <mergeCell ref="P19:Q19"/>
    <mergeCell ref="P20:Q20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1</xdr:col>
                    <xdr:colOff>38100</xdr:colOff>
                    <xdr:row>5</xdr:row>
                    <xdr:rowOff>180975</xdr:rowOff>
                  </from>
                  <to>
                    <xdr:col>1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2</xdr:col>
                    <xdr:colOff>38100</xdr:colOff>
                    <xdr:row>5</xdr:row>
                    <xdr:rowOff>180975</xdr:rowOff>
                  </from>
                  <to>
                    <xdr:col>2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180975</xdr:rowOff>
                  </from>
                  <to>
                    <xdr:col>3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1</xdr:col>
                    <xdr:colOff>38100</xdr:colOff>
                    <xdr:row>6</xdr:row>
                    <xdr:rowOff>180975</xdr:rowOff>
                  </from>
                  <to>
                    <xdr:col>1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2</xdr:col>
                    <xdr:colOff>38100</xdr:colOff>
                    <xdr:row>6</xdr:row>
                    <xdr:rowOff>180975</xdr:rowOff>
                  </from>
                  <to>
                    <xdr:col>2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180975</xdr:rowOff>
                  </from>
                  <to>
                    <xdr:col>3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1</xdr:col>
                    <xdr:colOff>38100</xdr:colOff>
                    <xdr:row>7</xdr:row>
                    <xdr:rowOff>180975</xdr:rowOff>
                  </from>
                  <to>
                    <xdr:col>1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2</xdr:col>
                    <xdr:colOff>38100</xdr:colOff>
                    <xdr:row>7</xdr:row>
                    <xdr:rowOff>180975</xdr:rowOff>
                  </from>
                  <to>
                    <xdr:col>2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180975</xdr:rowOff>
                  </from>
                  <to>
                    <xdr:col>3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5</xdr:col>
                    <xdr:colOff>38100</xdr:colOff>
                    <xdr:row>5</xdr:row>
                    <xdr:rowOff>180975</xdr:rowOff>
                  </from>
                  <to>
                    <xdr:col>5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6</xdr:col>
                    <xdr:colOff>38100</xdr:colOff>
                    <xdr:row>5</xdr:row>
                    <xdr:rowOff>180975</xdr:rowOff>
                  </from>
                  <to>
                    <xdr:col>6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7</xdr:col>
                    <xdr:colOff>38100</xdr:colOff>
                    <xdr:row>5</xdr:row>
                    <xdr:rowOff>180975</xdr:rowOff>
                  </from>
                  <to>
                    <xdr:col>7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5</xdr:col>
                    <xdr:colOff>38100</xdr:colOff>
                    <xdr:row>6</xdr:row>
                    <xdr:rowOff>180975</xdr:rowOff>
                  </from>
                  <to>
                    <xdr:col>5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6</xdr:col>
                    <xdr:colOff>38100</xdr:colOff>
                    <xdr:row>6</xdr:row>
                    <xdr:rowOff>180975</xdr:rowOff>
                  </from>
                  <to>
                    <xdr:col>6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7</xdr:col>
                    <xdr:colOff>38100</xdr:colOff>
                    <xdr:row>6</xdr:row>
                    <xdr:rowOff>180975</xdr:rowOff>
                  </from>
                  <to>
                    <xdr:col>7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5</xdr:col>
                    <xdr:colOff>38100</xdr:colOff>
                    <xdr:row>7</xdr:row>
                    <xdr:rowOff>180975</xdr:rowOff>
                  </from>
                  <to>
                    <xdr:col>5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6</xdr:col>
                    <xdr:colOff>38100</xdr:colOff>
                    <xdr:row>7</xdr:row>
                    <xdr:rowOff>180975</xdr:rowOff>
                  </from>
                  <to>
                    <xdr:col>6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7</xdr:col>
                    <xdr:colOff>38100</xdr:colOff>
                    <xdr:row>7</xdr:row>
                    <xdr:rowOff>180975</xdr:rowOff>
                  </from>
                  <to>
                    <xdr:col>7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9</xdr:col>
                    <xdr:colOff>19050</xdr:colOff>
                    <xdr:row>4</xdr:row>
                    <xdr:rowOff>180975</xdr:rowOff>
                  </from>
                  <to>
                    <xdr:col>10</xdr:col>
                    <xdr:colOff>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9</xdr:col>
                    <xdr:colOff>19050</xdr:colOff>
                    <xdr:row>5</xdr:row>
                    <xdr:rowOff>180975</xdr:rowOff>
                  </from>
                  <to>
                    <xdr:col>10</xdr:col>
                    <xdr:colOff>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9</xdr:col>
                    <xdr:colOff>19050</xdr:colOff>
                    <xdr:row>6</xdr:row>
                    <xdr:rowOff>180975</xdr:rowOff>
                  </from>
                  <to>
                    <xdr:col>10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9</xdr:col>
                    <xdr:colOff>19050</xdr:colOff>
                    <xdr:row>7</xdr:row>
                    <xdr:rowOff>180975</xdr:rowOff>
                  </from>
                  <to>
                    <xdr:col>10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9</xdr:col>
                    <xdr:colOff>19050</xdr:colOff>
                    <xdr:row>8</xdr:row>
                    <xdr:rowOff>180975</xdr:rowOff>
                  </from>
                  <to>
                    <xdr:col>10</xdr:col>
                    <xdr:colOff>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9</xdr:col>
                    <xdr:colOff>19050</xdr:colOff>
                    <xdr:row>9</xdr:row>
                    <xdr:rowOff>180975</xdr:rowOff>
                  </from>
                  <to>
                    <xdr:col>10</xdr:col>
                    <xdr:colOff>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9</xdr:col>
                    <xdr:colOff>19050</xdr:colOff>
                    <xdr:row>10</xdr:row>
                    <xdr:rowOff>180975</xdr:rowOff>
                  </from>
                  <to>
                    <xdr:col>10</xdr:col>
                    <xdr:colOff>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9</xdr:col>
                    <xdr:colOff>19050</xdr:colOff>
                    <xdr:row>11</xdr:row>
                    <xdr:rowOff>180975</xdr:rowOff>
                  </from>
                  <to>
                    <xdr:col>10</xdr:col>
                    <xdr:colOff>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180975</xdr:rowOff>
                  </from>
                  <to>
                    <xdr:col>10</xdr:col>
                    <xdr:colOff>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Fill="0" autoLine="0" autoPict="0">
                <anchor moveWithCells="1">
                  <from>
                    <xdr:col>9</xdr:col>
                    <xdr:colOff>19050</xdr:colOff>
                    <xdr:row>13</xdr:row>
                    <xdr:rowOff>180975</xdr:rowOff>
                  </from>
                  <to>
                    <xdr:col>10</xdr:col>
                    <xdr:colOff>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Fill="0" autoLine="0" autoPict="0">
                <anchor moveWithCells="1">
                  <from>
                    <xdr:col>9</xdr:col>
                    <xdr:colOff>19050</xdr:colOff>
                    <xdr:row>14</xdr:row>
                    <xdr:rowOff>180975</xdr:rowOff>
                  </from>
                  <to>
                    <xdr:col>10</xdr:col>
                    <xdr:colOff>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Fill="0" autoLine="0" autoPict="0">
                <anchor moveWithCells="1">
                  <from>
                    <xdr:col>9</xdr:col>
                    <xdr:colOff>19050</xdr:colOff>
                    <xdr:row>15</xdr:row>
                    <xdr:rowOff>180975</xdr:rowOff>
                  </from>
                  <to>
                    <xdr:col>10</xdr:col>
                    <xdr:colOff>0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Fill="0" autoLine="0" autoPict="0">
                <anchor moveWithCells="1">
                  <from>
                    <xdr:col>9</xdr:col>
                    <xdr:colOff>19050</xdr:colOff>
                    <xdr:row>16</xdr:row>
                    <xdr:rowOff>180975</xdr:rowOff>
                  </from>
                  <to>
                    <xdr:col>10</xdr:col>
                    <xdr:colOff>0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Check Box 32">
              <controlPr defaultSize="0" autoFill="0" autoLine="0" autoPict="0">
                <anchor moveWithCells="1">
                  <from>
                    <xdr:col>9</xdr:col>
                    <xdr:colOff>19050</xdr:colOff>
                    <xdr:row>17</xdr:row>
                    <xdr:rowOff>180975</xdr:rowOff>
                  </from>
                  <to>
                    <xdr:col>10</xdr:col>
                    <xdr:colOff>0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Check Box 33">
              <controlPr defaultSize="0" autoFill="0" autoLine="0" autoPict="0">
                <anchor moveWithCells="1">
                  <from>
                    <xdr:col>9</xdr:col>
                    <xdr:colOff>19050</xdr:colOff>
                    <xdr:row>18</xdr:row>
                    <xdr:rowOff>180975</xdr:rowOff>
                  </from>
                  <to>
                    <xdr:col>10</xdr:col>
                    <xdr:colOff>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Check Box 34">
              <controlPr defaultSize="0" autoFill="0" autoLine="0" autoPict="0">
                <anchor moveWithCells="1">
                  <from>
                    <xdr:col>15</xdr:col>
                    <xdr:colOff>0</xdr:colOff>
                    <xdr:row>4</xdr:row>
                    <xdr:rowOff>190500</xdr:rowOff>
                  </from>
                  <to>
                    <xdr:col>16</xdr:col>
                    <xdr:colOff>152400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Check Box 35">
              <controlPr defaultSize="0" autoFill="0" autoLine="0" autoPict="0">
                <anchor moveWithCells="1">
                  <from>
                    <xdr:col>15</xdr:col>
                    <xdr:colOff>0</xdr:colOff>
                    <xdr:row>5</xdr:row>
                    <xdr:rowOff>190500</xdr:rowOff>
                  </from>
                  <to>
                    <xdr:col>16</xdr:col>
                    <xdr:colOff>142875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Check Box 36">
              <controlPr defaultSize="0" autoFill="0" autoLine="0" autoPict="0">
                <anchor moveWithCells="1">
                  <from>
                    <xdr:col>15</xdr:col>
                    <xdr:colOff>0</xdr:colOff>
                    <xdr:row>6</xdr:row>
                    <xdr:rowOff>190500</xdr:rowOff>
                  </from>
                  <to>
                    <xdr:col>16</xdr:col>
                    <xdr:colOff>142875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Check Box 37">
              <controlPr defaultSize="0" autoFill="0" autoLine="0" autoPict="0">
                <anchor moveWithCells="1">
                  <from>
                    <xdr:col>15</xdr:col>
                    <xdr:colOff>0</xdr:colOff>
                    <xdr:row>7</xdr:row>
                    <xdr:rowOff>190500</xdr:rowOff>
                  </from>
                  <to>
                    <xdr:col>16</xdr:col>
                    <xdr:colOff>142875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Check Box 38">
              <controlPr defaultSize="0" autoFill="0" autoLine="0" autoPict="0">
                <anchor moveWithCells="1">
                  <from>
                    <xdr:col>15</xdr:col>
                    <xdr:colOff>0</xdr:colOff>
                    <xdr:row>8</xdr:row>
                    <xdr:rowOff>190500</xdr:rowOff>
                  </from>
                  <to>
                    <xdr:col>16</xdr:col>
                    <xdr:colOff>142875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Check Box 39">
              <controlPr defaultSize="0" autoFill="0" autoLine="0" autoPict="0">
                <anchor moveWithCells="1">
                  <from>
                    <xdr:col>15</xdr:col>
                    <xdr:colOff>0</xdr:colOff>
                    <xdr:row>9</xdr:row>
                    <xdr:rowOff>190500</xdr:rowOff>
                  </from>
                  <to>
                    <xdr:col>16</xdr:col>
                    <xdr:colOff>142875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Check Box 40">
              <controlPr defaultSize="0" autoFill="0" autoLine="0" autoPict="0">
                <anchor moveWithCells="1">
                  <from>
                    <xdr:col>15</xdr:col>
                    <xdr:colOff>0</xdr:colOff>
                    <xdr:row>10</xdr:row>
                    <xdr:rowOff>190500</xdr:rowOff>
                  </from>
                  <to>
                    <xdr:col>16</xdr:col>
                    <xdr:colOff>142875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Check Box 41">
              <controlPr defaultSize="0" autoFill="0" autoLine="0" autoPict="0">
                <anchor moveWithCells="1">
                  <from>
                    <xdr:col>15</xdr:col>
                    <xdr:colOff>0</xdr:colOff>
                    <xdr:row>11</xdr:row>
                    <xdr:rowOff>190500</xdr:rowOff>
                  </from>
                  <to>
                    <xdr:col>16</xdr:col>
                    <xdr:colOff>142875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Check Box 42">
              <controlPr defaultSize="0" autoFill="0" autoLine="0" autoPict="0">
                <anchor moveWithCells="1">
                  <from>
                    <xdr:col>15</xdr:col>
                    <xdr:colOff>0</xdr:colOff>
                    <xdr:row>12</xdr:row>
                    <xdr:rowOff>190500</xdr:rowOff>
                  </from>
                  <to>
                    <xdr:col>16</xdr:col>
                    <xdr:colOff>142875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Check Box 43">
              <controlPr defaultSize="0" autoFill="0" autoLine="0" autoPict="0">
                <anchor moveWithCells="1">
                  <from>
                    <xdr:col>15</xdr:col>
                    <xdr:colOff>0</xdr:colOff>
                    <xdr:row>13</xdr:row>
                    <xdr:rowOff>190500</xdr:rowOff>
                  </from>
                  <to>
                    <xdr:col>16</xdr:col>
                    <xdr:colOff>142875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Check Box 44">
              <controlPr defaultSize="0" autoFill="0" autoLine="0" autoPict="0">
                <anchor moveWithCells="1">
                  <from>
                    <xdr:col>15</xdr:col>
                    <xdr:colOff>0</xdr:colOff>
                    <xdr:row>14</xdr:row>
                    <xdr:rowOff>190500</xdr:rowOff>
                  </from>
                  <to>
                    <xdr:col>16</xdr:col>
                    <xdr:colOff>142875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Check Box 45">
              <controlPr defaultSize="0" autoFill="0" autoLine="0" autoPict="0">
                <anchor moveWithCells="1">
                  <from>
                    <xdr:col>15</xdr:col>
                    <xdr:colOff>0</xdr:colOff>
                    <xdr:row>15</xdr:row>
                    <xdr:rowOff>190500</xdr:rowOff>
                  </from>
                  <to>
                    <xdr:col>16</xdr:col>
                    <xdr:colOff>142875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Check Box 46">
              <controlPr defaultSize="0" autoFill="0" autoLine="0" autoPict="0">
                <anchor moveWithCells="1">
                  <from>
                    <xdr:col>15</xdr:col>
                    <xdr:colOff>0</xdr:colOff>
                    <xdr:row>16</xdr:row>
                    <xdr:rowOff>190500</xdr:rowOff>
                  </from>
                  <to>
                    <xdr:col>16</xdr:col>
                    <xdr:colOff>142875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50" name="Check Box 47">
              <controlPr defaultSize="0" autoFill="0" autoLine="0" autoPict="0">
                <anchor moveWithCells="1">
                  <from>
                    <xdr:col>15</xdr:col>
                    <xdr:colOff>0</xdr:colOff>
                    <xdr:row>17</xdr:row>
                    <xdr:rowOff>190500</xdr:rowOff>
                  </from>
                  <to>
                    <xdr:col>16</xdr:col>
                    <xdr:colOff>142875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51" name="Check Box 49">
              <controlPr defaultSize="0" autoFill="0" autoLine="0" autoPict="0">
                <anchor moveWithCells="1">
                  <from>
                    <xdr:col>17</xdr:col>
                    <xdr:colOff>0</xdr:colOff>
                    <xdr:row>4</xdr:row>
                    <xdr:rowOff>190500</xdr:rowOff>
                  </from>
                  <to>
                    <xdr:col>18</xdr:col>
                    <xdr:colOff>123825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52" name="Check Box 50">
              <controlPr defaultSize="0" autoFill="0" autoLine="0" autoPict="0">
                <anchor moveWithCells="1">
                  <from>
                    <xdr:col>17</xdr:col>
                    <xdr:colOff>0</xdr:colOff>
                    <xdr:row>5</xdr:row>
                    <xdr:rowOff>190500</xdr:rowOff>
                  </from>
                  <to>
                    <xdr:col>18</xdr:col>
                    <xdr:colOff>123825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53" name="Check Box 51">
              <controlPr defaultSize="0" autoFill="0" autoLine="0" autoPict="0">
                <anchor moveWithCells="1">
                  <from>
                    <xdr:col>17</xdr:col>
                    <xdr:colOff>0</xdr:colOff>
                    <xdr:row>6</xdr:row>
                    <xdr:rowOff>190500</xdr:rowOff>
                  </from>
                  <to>
                    <xdr:col>18</xdr:col>
                    <xdr:colOff>123825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54" name="Check Box 52">
              <controlPr defaultSize="0" autoFill="0" autoLine="0" autoPict="0">
                <anchor moveWithCells="1">
                  <from>
                    <xdr:col>17</xdr:col>
                    <xdr:colOff>0</xdr:colOff>
                    <xdr:row>7</xdr:row>
                    <xdr:rowOff>190500</xdr:rowOff>
                  </from>
                  <to>
                    <xdr:col>18</xdr:col>
                    <xdr:colOff>123825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55" name="Check Box 53">
              <controlPr defaultSize="0" autoFill="0" autoLine="0" autoPict="0">
                <anchor moveWithCells="1">
                  <from>
                    <xdr:col>17</xdr:col>
                    <xdr:colOff>0</xdr:colOff>
                    <xdr:row>8</xdr:row>
                    <xdr:rowOff>190500</xdr:rowOff>
                  </from>
                  <to>
                    <xdr:col>18</xdr:col>
                    <xdr:colOff>123825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56" name="Check Box 54">
              <controlPr defaultSize="0" autoFill="0" autoLine="0" autoPict="0">
                <anchor moveWithCells="1">
                  <from>
                    <xdr:col>17</xdr:col>
                    <xdr:colOff>0</xdr:colOff>
                    <xdr:row>9</xdr:row>
                    <xdr:rowOff>190500</xdr:rowOff>
                  </from>
                  <to>
                    <xdr:col>18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57" name="Check Box 56">
              <controlPr defaultSize="0" autoFill="0" autoLine="0" autoPict="0">
                <anchor moveWithCells="1">
                  <from>
                    <xdr:col>17</xdr:col>
                    <xdr:colOff>0</xdr:colOff>
                    <xdr:row>11</xdr:row>
                    <xdr:rowOff>190500</xdr:rowOff>
                  </from>
                  <to>
                    <xdr:col>18</xdr:col>
                    <xdr:colOff>123825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58" name="Check Box 57">
              <controlPr defaultSize="0" autoFill="0" autoLine="0" autoPict="0">
                <anchor moveWithCells="1">
                  <from>
                    <xdr:col>17</xdr:col>
                    <xdr:colOff>0</xdr:colOff>
                    <xdr:row>12</xdr:row>
                    <xdr:rowOff>190500</xdr:rowOff>
                  </from>
                  <to>
                    <xdr:col>18</xdr:col>
                    <xdr:colOff>123825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4" r:id="rId59" name="Check Box 58">
              <controlPr defaultSize="0" autoFill="0" autoLine="0" autoPict="0">
                <anchor moveWithCells="1">
                  <from>
                    <xdr:col>17</xdr:col>
                    <xdr:colOff>0</xdr:colOff>
                    <xdr:row>13</xdr:row>
                    <xdr:rowOff>190500</xdr:rowOff>
                  </from>
                  <to>
                    <xdr:col>18</xdr:col>
                    <xdr:colOff>123825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5" r:id="rId60" name="Check Box 59">
              <controlPr defaultSize="0" autoFill="0" autoLine="0" autoPict="0">
                <anchor moveWithCells="1">
                  <from>
                    <xdr:col>17</xdr:col>
                    <xdr:colOff>0</xdr:colOff>
                    <xdr:row>14</xdr:row>
                    <xdr:rowOff>190500</xdr:rowOff>
                  </from>
                  <to>
                    <xdr:col>18</xdr:col>
                    <xdr:colOff>123825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6" r:id="rId61" name="Check Box 60">
              <controlPr defaultSize="0" autoFill="0" autoLine="0" autoPict="0">
                <anchor moveWithCells="1">
                  <from>
                    <xdr:col>17</xdr:col>
                    <xdr:colOff>0</xdr:colOff>
                    <xdr:row>15</xdr:row>
                    <xdr:rowOff>190500</xdr:rowOff>
                  </from>
                  <to>
                    <xdr:col>18</xdr:col>
                    <xdr:colOff>123825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7" r:id="rId62" name="Check Box 61">
              <controlPr defaultSize="0" autoFill="0" autoLine="0" autoPict="0">
                <anchor moveWithCells="1">
                  <from>
                    <xdr:col>17</xdr:col>
                    <xdr:colOff>0</xdr:colOff>
                    <xdr:row>16</xdr:row>
                    <xdr:rowOff>190500</xdr:rowOff>
                  </from>
                  <to>
                    <xdr:col>18</xdr:col>
                    <xdr:colOff>123825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63" name="Check Box 62">
              <controlPr defaultSize="0" autoFill="0" autoLine="0" autoPict="0">
                <anchor moveWithCells="1">
                  <from>
                    <xdr:col>17</xdr:col>
                    <xdr:colOff>0</xdr:colOff>
                    <xdr:row>17</xdr:row>
                    <xdr:rowOff>190500</xdr:rowOff>
                  </from>
                  <to>
                    <xdr:col>18</xdr:col>
                    <xdr:colOff>123825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1" r:id="rId64" name="Check Box 65">
              <controlPr defaultSize="0" autoFill="0" autoLine="0" autoPict="0">
                <anchor moveWithCells="1">
                  <from>
                    <xdr:col>17</xdr:col>
                    <xdr:colOff>0</xdr:colOff>
                    <xdr:row>10</xdr:row>
                    <xdr:rowOff>190500</xdr:rowOff>
                  </from>
                  <to>
                    <xdr:col>18</xdr:col>
                    <xdr:colOff>123825</xdr:colOff>
                    <xdr:row>11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93BF"/>
  </sheetPr>
  <dimension ref="A1:AJ73"/>
  <sheetViews>
    <sheetView zoomScale="130" zoomScaleNormal="130" workbookViewId="0">
      <selection activeCell="F5" sqref="F5"/>
    </sheetView>
  </sheetViews>
  <sheetFormatPr defaultRowHeight="15" x14ac:dyDescent="0.25"/>
  <cols>
    <col min="1" max="1" width="1.140625" customWidth="1"/>
    <col min="2" max="2" width="3.28515625" style="129" customWidth="1"/>
    <col min="3" max="3" width="18.85546875" style="129" customWidth="1"/>
    <col min="4" max="4" width="10.85546875" style="129" customWidth="1"/>
    <col min="5" max="5" width="4.85546875" style="129" customWidth="1"/>
    <col min="6" max="6" width="20.7109375" style="129" customWidth="1"/>
    <col min="7" max="7" width="1.140625" style="129" customWidth="1"/>
    <col min="8" max="8" width="3.28515625" style="129" bestFit="1" customWidth="1"/>
    <col min="9" max="9" width="18.85546875" style="129" customWidth="1"/>
    <col min="10" max="10" width="10.85546875" style="129" customWidth="1"/>
    <col min="11" max="11" width="4.85546875" style="129" customWidth="1"/>
    <col min="12" max="12" width="20.7109375" style="129" customWidth="1"/>
    <col min="13" max="14" width="9.140625" hidden="1" customWidth="1"/>
  </cols>
  <sheetData>
    <row r="1" spans="1:36" ht="6" customHeight="1" thickBot="1" x14ac:dyDescent="0.3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</row>
    <row r="2" spans="1:36" ht="24" thickBot="1" x14ac:dyDescent="0.4">
      <c r="A2" s="132"/>
      <c r="B2" s="276" t="s">
        <v>218</v>
      </c>
      <c r="C2" s="277"/>
      <c r="D2" s="277"/>
      <c r="E2" s="277"/>
      <c r="F2" s="277"/>
      <c r="G2" s="277"/>
      <c r="H2" s="277"/>
      <c r="I2" s="277"/>
      <c r="J2" s="277"/>
      <c r="K2" s="277"/>
      <c r="L2" s="278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</row>
    <row r="3" spans="1:36" ht="6" customHeight="1" thickBot="1" x14ac:dyDescent="0.3">
      <c r="A3" s="132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5"/>
      <c r="N3" s="135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</row>
    <row r="4" spans="1:36" s="130" customFormat="1" x14ac:dyDescent="0.25">
      <c r="A4" s="136"/>
      <c r="B4" s="137" t="s">
        <v>219</v>
      </c>
      <c r="C4" s="138" t="s">
        <v>42</v>
      </c>
      <c r="D4" s="138" t="s">
        <v>222</v>
      </c>
      <c r="E4" s="138" t="s">
        <v>220</v>
      </c>
      <c r="F4" s="139" t="s">
        <v>221</v>
      </c>
      <c r="G4" s="140"/>
      <c r="H4" s="141" t="s">
        <v>219</v>
      </c>
      <c r="I4" s="138" t="s">
        <v>42</v>
      </c>
      <c r="J4" s="138" t="s">
        <v>222</v>
      </c>
      <c r="K4" s="138" t="s">
        <v>220</v>
      </c>
      <c r="L4" s="142" t="s">
        <v>221</v>
      </c>
      <c r="M4" s="130" t="s">
        <v>217</v>
      </c>
      <c r="N4" s="130" t="s">
        <v>224</v>
      </c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</row>
    <row r="5" spans="1:36" x14ac:dyDescent="0.25">
      <c r="A5" s="132"/>
      <c r="B5" s="143" t="str">
        <f>IF(Campaign!$Y$4,1,"")</f>
        <v/>
      </c>
      <c r="C5" s="144" t="str">
        <f>IF(Campaign!$Y$4,"Eagle-Eye Goggles","")</f>
        <v/>
      </c>
      <c r="D5" s="144" t="str">
        <f>IF(Campaign!$Y$4,"Head","")</f>
        <v/>
      </c>
      <c r="E5" s="144" t="str">
        <f>IF(Campaign!$Y$4,30,"")</f>
        <v/>
      </c>
      <c r="F5" s="145"/>
      <c r="G5" s="146"/>
      <c r="H5" s="147" t="str">
        <f>IF(Campaign!$O$13,14,"")</f>
        <v/>
      </c>
      <c r="I5" s="144" t="str">
        <f>IF(Campaign!$O$13,"Mana Potion","")</f>
        <v/>
      </c>
      <c r="J5" s="144" t="str">
        <f>IF(Campaign!$O$13,"Small Item","")</f>
        <v/>
      </c>
      <c r="K5" s="144" t="str">
        <f>IF(Campaign!$O$13,10,"")</f>
        <v/>
      </c>
      <c r="L5" s="148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 spans="1:36" x14ac:dyDescent="0.25">
      <c r="A6" s="132"/>
      <c r="B6" s="143" t="str">
        <f>IF(Campaign!$Y$4,1,"")</f>
        <v/>
      </c>
      <c r="C6" s="144" t="str">
        <f>IF(Campaign!$Y$4,"Eagle-Eye Goggles","")</f>
        <v/>
      </c>
      <c r="D6" s="144" t="str">
        <f>IF(Campaign!$Y$4,"Head","")</f>
        <v/>
      </c>
      <c r="E6" s="144" t="str">
        <f>IF(Campaign!$Y$4,30,"")</f>
        <v/>
      </c>
      <c r="F6" s="145"/>
      <c r="G6" s="146"/>
      <c r="H6" s="147" t="str">
        <f>IF(Campaign!$L$13,14,"")</f>
        <v/>
      </c>
      <c r="I6" s="144" t="str">
        <f>IF(Campaign!$L$13,"Mana Potion","")</f>
        <v/>
      </c>
      <c r="J6" s="144" t="str">
        <f>IF(Campaign!$L$13,"Small Item","")</f>
        <v/>
      </c>
      <c r="K6" s="144" t="str">
        <f>IF(Campaign!$L$13,10,"")</f>
        <v/>
      </c>
      <c r="L6" s="148"/>
      <c r="M6" t="str">
        <f>IF(NOT(OR(ISBLANK(Voidwarden!$D$2),Voidwarden!$D$2="&lt;NAME&gt;")),Voidwarden!$D$2,"")</f>
        <v/>
      </c>
      <c r="N6" t="str">
        <f t="array" ref="N6">IFERROR(INDEX($M$6:$M$9,SMALL(IF(""&lt;&gt;$M$6:$M$9,ROW($M$6:$M$9)-5,""),1)),"")</f>
        <v/>
      </c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 spans="1:36" x14ac:dyDescent="0.25">
      <c r="A7" s="132"/>
      <c r="B7" s="143" t="str">
        <f>IF(Campaign!$Y$4,2,"")</f>
        <v/>
      </c>
      <c r="C7" s="144" t="str">
        <f>IF(Campaign!$Y$4,"Iron Helmet","")</f>
        <v/>
      </c>
      <c r="D7" s="144" t="str">
        <f>IF(Campaign!$Y$4,"Head","")</f>
        <v/>
      </c>
      <c r="E7" s="144" t="str">
        <f>IF(Campaign!$Y$4,20,"")</f>
        <v/>
      </c>
      <c r="F7" s="145"/>
      <c r="G7" s="146"/>
      <c r="H7" s="147" t="str">
        <f>IF(Campaign!$Y$5,15,"")</f>
        <v/>
      </c>
      <c r="I7" s="144" t="str">
        <f>IF(Campaign!$Y$5,"Amulet of Life","")</f>
        <v/>
      </c>
      <c r="J7" s="144" t="str">
        <f>IF(Campaign!$Y$5,"Head","")</f>
        <v/>
      </c>
      <c r="K7" s="144" t="str">
        <f>IF(Campaign!$Y$5,20,"")</f>
        <v/>
      </c>
      <c r="L7" s="148"/>
      <c r="M7" t="str">
        <f>IF(NOT(OR(ISBLANK(Demolitionist!$D$2),Demolitionist!$D$2="&lt;NAME&gt;")),Demolitionist!$D$2,"")</f>
        <v/>
      </c>
      <c r="N7" t="str">
        <f t="array" ref="N7">IFERROR(INDEX($M$6:$M$9,SMALL(IF(""&lt;&gt;$M$6:$M$9,ROW($M$6:$M$9)-5,""),2)),"")</f>
        <v/>
      </c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</row>
    <row r="8" spans="1:36" x14ac:dyDescent="0.25">
      <c r="A8" s="132"/>
      <c r="B8" s="143" t="str">
        <f>IF(Campaign!$Y$4,2,"")</f>
        <v/>
      </c>
      <c r="C8" s="144" t="str">
        <f>IF(Campaign!$Y$4,"Iron Helmet","")</f>
        <v/>
      </c>
      <c r="D8" s="144" t="str">
        <f>IF(Campaign!$Y$4,"Head","")</f>
        <v/>
      </c>
      <c r="E8" s="144" t="str">
        <f>IF(Campaign!$Y$4,20,"")</f>
        <v/>
      </c>
      <c r="F8" s="145"/>
      <c r="G8" s="146"/>
      <c r="H8" s="147" t="str">
        <f>IF(Campaign!$Y$5,16,"")</f>
        <v/>
      </c>
      <c r="I8" s="144" t="str">
        <f>IF(Campaign!$Y$5,"Robes of Evocation","")</f>
        <v/>
      </c>
      <c r="J8" s="144" t="str">
        <f>IF(Campaign!$Y$5,"Body","")</f>
        <v/>
      </c>
      <c r="K8" s="144" t="str">
        <f>IF(Campaign!$Y$5,40,"")</f>
        <v/>
      </c>
      <c r="L8" s="148"/>
      <c r="M8" t="str">
        <f>IF(NOT(OR(ISBLANK(Hatchet!$D$2),Hatchet!$D$2="&lt;NAME&gt;")),Hatchet!$D$2,"")</f>
        <v/>
      </c>
      <c r="N8" t="str">
        <f t="array" ref="N8">IFERROR(INDEX($M$6:$M$9,SMALL(IF(""&lt;&gt;$M$6:$M$9,ROW($M$6:$M$9)-5,""),3)),"")</f>
        <v/>
      </c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</row>
    <row r="9" spans="1:36" x14ac:dyDescent="0.25">
      <c r="A9" s="132"/>
      <c r="B9" s="143" t="str">
        <f>IF(Campaign!$Y$4,3,"")</f>
        <v/>
      </c>
      <c r="C9" s="144" t="str">
        <f>IF(Campaign!$Y$4,"Chain Armor","")</f>
        <v/>
      </c>
      <c r="D9" s="144" t="str">
        <f>IF(Campaign!$Y$4,"Body","")</f>
        <v/>
      </c>
      <c r="E9" s="144" t="str">
        <f>IF(Campaign!$Y$4,30,"")</f>
        <v/>
      </c>
      <c r="F9" s="145"/>
      <c r="G9" s="146"/>
      <c r="H9" s="147" t="str">
        <f>IF(Campaign!$Y$5,17,"")</f>
        <v/>
      </c>
      <c r="I9" s="144" t="str">
        <f>IF(Campaign!$Y$5,"Comfortable Shoes","")</f>
        <v/>
      </c>
      <c r="J9" s="144" t="str">
        <f>IF(Campaign!$Y$5,"Feet","")</f>
        <v/>
      </c>
      <c r="K9" s="144" t="str">
        <f>IF(Campaign!$Y$5,30,"")</f>
        <v/>
      </c>
      <c r="L9" s="148"/>
      <c r="M9" t="str">
        <f>IF(NOT(OR(ISBLANK('Red Guard'!$D$2),'Red Guard'!$D$2="&lt;NAME&gt;")),'Red Guard'!$D$2,"")</f>
        <v/>
      </c>
      <c r="N9" t="str">
        <f t="array" ref="N9">IFERROR(INDEX($M$6:$M$9,SMALL(IF(""&lt;&gt;$M$6:$M$9,ROW($M$6:$M$9)-5,""),4)),"")</f>
        <v/>
      </c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</row>
    <row r="10" spans="1:36" x14ac:dyDescent="0.25">
      <c r="A10" s="132"/>
      <c r="B10" s="143" t="str">
        <f>IF(Campaign!$Y$4,3,"")</f>
        <v/>
      </c>
      <c r="C10" s="144" t="str">
        <f>IF(Campaign!$Y$4,"Chain Armor","")</f>
        <v/>
      </c>
      <c r="D10" s="144" t="str">
        <f>IF(Campaign!$Y$4,"Body","")</f>
        <v/>
      </c>
      <c r="E10" s="144" t="str">
        <f>IF(Campaign!$Y$4,30,"")</f>
        <v/>
      </c>
      <c r="F10" s="145"/>
      <c r="G10" s="146"/>
      <c r="H10" s="147" t="str">
        <f>IF(Campaign!$Y$5,18,"")</f>
        <v/>
      </c>
      <c r="I10" s="144" t="str">
        <f>IF(Campaign!$Y$5,"Battle-Axe","")</f>
        <v/>
      </c>
      <c r="J10" s="144" t="str">
        <f>IF(Campaign!$Y$5,"Hand","")</f>
        <v/>
      </c>
      <c r="K10" s="144" t="str">
        <f>IF(Campaign!$Y$5,25,"")</f>
        <v/>
      </c>
      <c r="L10" s="148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</row>
    <row r="11" spans="1:36" x14ac:dyDescent="0.25">
      <c r="A11" s="132"/>
      <c r="B11" s="143" t="str">
        <f>IF(Campaign!$Y$4,4,"")</f>
        <v/>
      </c>
      <c r="C11" s="144" t="str">
        <f>IF(Campaign!$Y$4,"Studded Leather","")</f>
        <v/>
      </c>
      <c r="D11" s="144" t="str">
        <f>IF(Campaign!$Y$4,"Body","")</f>
        <v/>
      </c>
      <c r="E11" s="144" t="str">
        <f>IF(Campaign!$Y$4,25,"")</f>
        <v/>
      </c>
      <c r="F11" s="145"/>
      <c r="G11" s="146"/>
      <c r="H11" s="147" t="str">
        <f>IF(Campaign!$Y$5,19,"")</f>
        <v/>
      </c>
      <c r="I11" s="144" t="str">
        <f>IF(Campaign!$Y$5,"Black Candle","")</f>
        <v/>
      </c>
      <c r="J11" s="144" t="str">
        <f>IF(Campaign!$Y$5,"Hand","")</f>
        <v/>
      </c>
      <c r="K11" s="144" t="str">
        <f>IF(Campaign!$Y$5,40,"")</f>
        <v/>
      </c>
      <c r="L11" s="148"/>
      <c r="N11">
        <f>4-COUNTIF($N$6:$N$9,"")</f>
        <v>0</v>
      </c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</row>
    <row r="12" spans="1:36" x14ac:dyDescent="0.25">
      <c r="A12" s="132"/>
      <c r="B12" s="143" t="str">
        <f>IF(Campaign!$Y$4,4,"")</f>
        <v/>
      </c>
      <c r="C12" s="144" t="str">
        <f>IF(Campaign!$Y$4,"Studded Leather","")</f>
        <v/>
      </c>
      <c r="D12" s="144" t="str">
        <f>IF(Campaign!$Y$4,"Body","")</f>
        <v/>
      </c>
      <c r="E12" s="144" t="str">
        <f>IF(Campaign!$Y$4,25,"")</f>
        <v/>
      </c>
      <c r="F12" s="145"/>
      <c r="G12" s="146"/>
      <c r="H12" s="147" t="str">
        <f>IF(Campaign!$Y$5,20,"")</f>
        <v/>
      </c>
      <c r="I12" s="144" t="str">
        <f>IF(Campaign!$Y$5,"Stun Powder","")</f>
        <v/>
      </c>
      <c r="J12" s="144" t="str">
        <f>IF(Campaign!$Y$5,"Small Item","")</f>
        <v/>
      </c>
      <c r="K12" s="144" t="str">
        <f>IF(Campaign!$Y$5,20,"")</f>
        <v/>
      </c>
      <c r="L12" s="148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</row>
    <row r="13" spans="1:36" x14ac:dyDescent="0.25">
      <c r="A13" s="132"/>
      <c r="B13" s="143" t="str">
        <f>IF(Campaign!$Y$4,5,"")</f>
        <v/>
      </c>
      <c r="C13" s="144" t="str">
        <f>IF(Campaign!$Y$4,"Weathered Boots","")</f>
        <v/>
      </c>
      <c r="D13" s="144" t="str">
        <f>IF(Campaign!$Y$4,"Feet","")</f>
        <v/>
      </c>
      <c r="E13" s="144" t="str">
        <f>IF(Campaign!$Y$4,15,"")</f>
        <v/>
      </c>
      <c r="F13" s="145"/>
      <c r="G13" s="146"/>
      <c r="H13" s="147" t="str">
        <f>IF(Campaign!$Y$5,20,"")</f>
        <v/>
      </c>
      <c r="I13" s="144" t="str">
        <f>IF(Campaign!$Y$5,"Stun Powder","")</f>
        <v/>
      </c>
      <c r="J13" s="144" t="str">
        <f>IF(Campaign!$Y$5,"Small Item","")</f>
        <v/>
      </c>
      <c r="K13" s="144" t="str">
        <f>IF(Campaign!$Y$5,20,"")</f>
        <v/>
      </c>
      <c r="L13" s="148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</row>
    <row r="14" spans="1:36" x14ac:dyDescent="0.25">
      <c r="A14" s="132"/>
      <c r="B14" s="143" t="str">
        <f>IF(Campaign!$Y$4,5,"")</f>
        <v/>
      </c>
      <c r="C14" s="144" t="str">
        <f>IF(Campaign!$Y$4,"Weathered Boots","")</f>
        <v/>
      </c>
      <c r="D14" s="144" t="str">
        <f>IF(Campaign!$Y$4,"Feet","")</f>
        <v/>
      </c>
      <c r="E14" s="144" t="str">
        <f>IF(Campaign!$Y$4,15,"")</f>
        <v/>
      </c>
      <c r="F14" s="145"/>
      <c r="G14" s="146"/>
      <c r="H14" s="147" t="str">
        <f>IF(Campaign!$Y$6,21,"")</f>
        <v/>
      </c>
      <c r="I14" s="144" t="str">
        <f>IF(Campaign!$Y$6,"Hawk Helm","")</f>
        <v/>
      </c>
      <c r="J14" s="144" t="str">
        <f>IF(Campaign!$Y$6,"Head","")</f>
        <v/>
      </c>
      <c r="K14" s="144" t="str">
        <f>IF(Campaign!$Y$6,20,"")</f>
        <v/>
      </c>
      <c r="L14" s="148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</row>
    <row r="15" spans="1:36" x14ac:dyDescent="0.25">
      <c r="A15" s="132"/>
      <c r="B15" s="143" t="str">
        <f>IF(Campaign!$Y$4,6,"")</f>
        <v/>
      </c>
      <c r="C15" s="144" t="str">
        <f>IF(Campaign!$Y$4,"Winged Shoes","")</f>
        <v/>
      </c>
      <c r="D15" s="144" t="str">
        <f>IF(Campaign!$Y$4,"Feet","")</f>
        <v/>
      </c>
      <c r="E15" s="144" t="str">
        <f>IF(Campaign!$Y$4,15,"")</f>
        <v/>
      </c>
      <c r="F15" s="145"/>
      <c r="G15" s="146"/>
      <c r="H15" s="147" t="str">
        <f>IF(Campaign!$Y$6,22,"")</f>
        <v/>
      </c>
      <c r="I15" s="144" t="str">
        <f>IF(Campaign!$Y$6,"Bladed Armor","")</f>
        <v/>
      </c>
      <c r="J15" s="144" t="str">
        <f>IF(Campaign!$Y$6,"Body","")</f>
        <v/>
      </c>
      <c r="K15" s="144" t="str">
        <f>IF(Campaign!$Y$6,45,"")</f>
        <v/>
      </c>
      <c r="L15" s="148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</row>
    <row r="16" spans="1:36" x14ac:dyDescent="0.25">
      <c r="A16" s="132"/>
      <c r="B16" s="143" t="str">
        <f>IF(Campaign!$Y$4,6,"")</f>
        <v/>
      </c>
      <c r="C16" s="144" t="str">
        <f>IF(Campaign!$Y$4,"Winged Shoes","")</f>
        <v/>
      </c>
      <c r="D16" s="144" t="str">
        <f>IF(Campaign!$Y$4,"Feet","")</f>
        <v/>
      </c>
      <c r="E16" s="144" t="str">
        <f>IF(Campaign!$Y$4,15,"")</f>
        <v/>
      </c>
      <c r="F16" s="145"/>
      <c r="G16" s="146"/>
      <c r="H16" s="147" t="str">
        <f>IF(Campaign!$Y$6,23,"")</f>
        <v/>
      </c>
      <c r="I16" s="144" t="str">
        <f>IF(Campaign!$Y$6,"Boots of Striding","")</f>
        <v/>
      </c>
      <c r="J16" s="144" t="str">
        <f>IF(Campaign!$Y$6,"Feet","")</f>
        <v/>
      </c>
      <c r="K16" s="144" t="str">
        <f>IF(Campaign!$Y$6,30,"")</f>
        <v/>
      </c>
      <c r="L16" s="148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</row>
    <row r="17" spans="1:36" x14ac:dyDescent="0.25">
      <c r="A17" s="132"/>
      <c r="B17" s="143" t="str">
        <f>IF(Campaign!$Y$4,7,"")</f>
        <v/>
      </c>
      <c r="C17" s="144" t="str">
        <f>IF(Campaign!$Y$4,"Heater Shield","")</f>
        <v/>
      </c>
      <c r="D17" s="144" t="str">
        <f>IF(Campaign!$Y$4,"Hand","")</f>
        <v/>
      </c>
      <c r="E17" s="144" t="str">
        <f>IF(Campaign!$Y$4,20,"")</f>
        <v/>
      </c>
      <c r="F17" s="145"/>
      <c r="G17" s="146"/>
      <c r="H17" s="147" t="str">
        <f>IF(Campaign!$Y$6,24,"")</f>
        <v/>
      </c>
      <c r="I17" s="144" t="str">
        <f>IF(Campaign!$Y$6,"Volatile Bomb","")</f>
        <v/>
      </c>
      <c r="J17" s="144" t="str">
        <f>IF(Campaign!$Y$6,"Hand","")</f>
        <v/>
      </c>
      <c r="K17" s="144" t="str">
        <f>IF(Campaign!$Y$6,40,"")</f>
        <v/>
      </c>
      <c r="L17" s="148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</row>
    <row r="18" spans="1:36" x14ac:dyDescent="0.25">
      <c r="A18" s="132"/>
      <c r="B18" s="143" t="str">
        <f>IF(Campaign!$Y$4,7,"")</f>
        <v/>
      </c>
      <c r="C18" s="144" t="str">
        <f>IF(Campaign!$Y$4,"Heater Shield","")</f>
        <v/>
      </c>
      <c r="D18" s="144" t="str">
        <f>IF(Campaign!$Y$4,"Hand","")</f>
        <v/>
      </c>
      <c r="E18" s="144" t="str">
        <f>IF(Campaign!$Y$4,20,"")</f>
        <v/>
      </c>
      <c r="F18" s="145"/>
      <c r="G18" s="146"/>
      <c r="H18" s="147" t="str">
        <f>IF(Campaign!$Y$6,25,"")</f>
        <v/>
      </c>
      <c r="I18" s="144" t="str">
        <f>IF(Campaign!$Y$6,"Barbed Chain","")</f>
        <v/>
      </c>
      <c r="J18" s="144" t="str">
        <f>IF(Campaign!$Y$6,"Hand","")</f>
        <v/>
      </c>
      <c r="K18" s="144" t="str">
        <f>IF(Campaign!$Y$6,30,"")</f>
        <v/>
      </c>
      <c r="L18" s="148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</row>
    <row r="19" spans="1:36" x14ac:dyDescent="0.25">
      <c r="A19" s="132"/>
      <c r="B19" s="143" t="str">
        <f>IF(Campaign!$Y$4,8,"")</f>
        <v/>
      </c>
      <c r="C19" s="144" t="str">
        <f>IF(Campaign!$Y$4,"Throwing Hammer","")</f>
        <v/>
      </c>
      <c r="D19" s="144" t="str">
        <f>IF(Campaign!$Y$4,"Hand","")</f>
        <v/>
      </c>
      <c r="E19" s="144" t="str">
        <f>IF(Campaign!$Y$4,30,"")</f>
        <v/>
      </c>
      <c r="F19" s="145"/>
      <c r="G19" s="146"/>
      <c r="H19" s="147" t="str">
        <f>IF(OR(Campaign!$Y$6,Campaign!$Y$16),26,"")</f>
        <v/>
      </c>
      <c r="I19" s="144" t="str">
        <f>IF(OR(Campaign!$Y$6,Campaign!$Y$16),"Oak Charm","")</f>
        <v/>
      </c>
      <c r="J19" s="144" t="str">
        <f>IF(OR(Campaign!$Y$6,Campaign!$Y$16),"Small Item","")</f>
        <v/>
      </c>
      <c r="K19" s="144" t="str">
        <f>IF(OR(Campaign!$Y$6,Campaign!$Y$16),30,"")</f>
        <v/>
      </c>
      <c r="L19" s="148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</row>
    <row r="20" spans="1:36" x14ac:dyDescent="0.25">
      <c r="A20" s="132"/>
      <c r="B20" s="143" t="str">
        <f>IF(Campaign!$Y$4,8,"")</f>
        <v/>
      </c>
      <c r="C20" s="144" t="str">
        <f>IF(Campaign!$Y$4,"Throwing Hammer","")</f>
        <v/>
      </c>
      <c r="D20" s="144" t="str">
        <f>IF(Campaign!$Y$4,"Hand","")</f>
        <v/>
      </c>
      <c r="E20" s="144" t="str">
        <f>IF(Campaign!$Y$4,30,"")</f>
        <v/>
      </c>
      <c r="F20" s="145"/>
      <c r="G20" s="146"/>
      <c r="H20" s="147" t="str">
        <f>IF(Campaign!$Y$6,26,"")</f>
        <v/>
      </c>
      <c r="I20" s="144" t="str">
        <f>IF(Campaign!$Y$6,"Oak Charm","")</f>
        <v/>
      </c>
      <c r="J20" s="144" t="str">
        <f>IF(Campaign!$Y$6,"Small Item","")</f>
        <v/>
      </c>
      <c r="K20" s="144" t="str">
        <f>IF(Campaign!$Y$6,30,"")</f>
        <v/>
      </c>
      <c r="L20" s="148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</row>
    <row r="21" spans="1:36" x14ac:dyDescent="0.25">
      <c r="A21" s="132"/>
      <c r="B21" s="143" t="str">
        <f>IF(Campaign!$Y$4,9,"")</f>
        <v/>
      </c>
      <c r="C21" s="144" t="str">
        <f>IF(Campaign!$Y$4,"Poison Dagger","")</f>
        <v/>
      </c>
      <c r="D21" s="144" t="str">
        <f>IF(Campaign!$Y$4,"Hand","")</f>
        <v/>
      </c>
      <c r="E21" s="144" t="str">
        <f>IF(Campaign!$Y$4,20,"")</f>
        <v/>
      </c>
      <c r="F21" s="145"/>
      <c r="G21" s="146"/>
      <c r="H21" s="147" t="str">
        <f>IF(Campaign!$Y$8,27,"")</f>
        <v/>
      </c>
      <c r="I21" s="144" t="str">
        <f>IF(Campaign!$Y$8,"Fateful Compass","")</f>
        <v/>
      </c>
      <c r="J21" s="144" t="str">
        <f>IF(Campaign!$Y$8,"Small Item","")</f>
        <v/>
      </c>
      <c r="K21" s="144" t="str">
        <f>IF(Campaign!$Y$8,25,"")</f>
        <v/>
      </c>
      <c r="L21" s="148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</row>
    <row r="22" spans="1:36" x14ac:dyDescent="0.25">
      <c r="A22" s="132"/>
      <c r="B22" s="143" t="str">
        <f>IF(Campaign!$Y$4,9,"")</f>
        <v/>
      </c>
      <c r="C22" s="144" t="str">
        <f>IF(Campaign!$Y$4,"Poison Dagger","")</f>
        <v/>
      </c>
      <c r="D22" s="144" t="str">
        <f>IF(Campaign!$Y$4,"Hand","")</f>
        <v/>
      </c>
      <c r="E22" s="144" t="str">
        <f>IF(Campaign!$Y$4,20,"")</f>
        <v/>
      </c>
      <c r="F22" s="145"/>
      <c r="G22" s="146"/>
      <c r="H22" s="147" t="str">
        <f>IF(Campaign!$Y$9,28,"")</f>
        <v/>
      </c>
      <c r="I22" s="144" t="str">
        <f>IF(Campaign!$Y$9,"Flea-Bitten Shawl","")</f>
        <v/>
      </c>
      <c r="J22" s="144" t="str">
        <f>IF(Campaign!$Y$9,"Body","")</f>
        <v/>
      </c>
      <c r="K22" s="144" t="str">
        <f>IF(Campaign!$Y$9,10,"")</f>
        <v/>
      </c>
      <c r="L22" s="148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</row>
    <row r="23" spans="1:36" x14ac:dyDescent="0.25">
      <c r="A23" s="132"/>
      <c r="B23" s="143" t="str">
        <f>IF(Campaign!$Y$4,10,"")</f>
        <v/>
      </c>
      <c r="C23" s="144" t="str">
        <f>IF(Campaign!$Y$4,"Iron Spear","")</f>
        <v/>
      </c>
      <c r="D23" s="144" t="str">
        <f>IF(Campaign!$Y$4,"Hand","")</f>
        <v/>
      </c>
      <c r="E23" s="144" t="str">
        <f>IF(Campaign!$Y$4,20,"")</f>
        <v/>
      </c>
      <c r="F23" s="145"/>
      <c r="G23" s="146"/>
      <c r="H23" s="147" t="str">
        <f>IF(Campaign!$Y$10,29,"")</f>
        <v/>
      </c>
      <c r="I23" s="144" t="str">
        <f>IF(Campaign!$Y$10,"Tower Shield","")</f>
        <v/>
      </c>
      <c r="J23" s="144" t="str">
        <f>IF(Campaign!$Y$10,"Hand","")</f>
        <v/>
      </c>
      <c r="K23" s="144" t="str">
        <f>IF(Campaign!$Y$10,40,"")</f>
        <v/>
      </c>
      <c r="L23" s="148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</row>
    <row r="24" spans="1:36" x14ac:dyDescent="0.25">
      <c r="A24" s="132"/>
      <c r="B24" s="143" t="str">
        <f>IF(Campaign!$Y$4,10,"")</f>
        <v/>
      </c>
      <c r="C24" s="144" t="str">
        <f>IF(Campaign!$Y$4,"Iron Spear","")</f>
        <v/>
      </c>
      <c r="D24" s="144" t="str">
        <f>IF(Campaign!$Y$4,"Hand","")</f>
        <v/>
      </c>
      <c r="E24" s="144" t="str">
        <f>IF(Campaign!$Y$4,20,"")</f>
        <v/>
      </c>
      <c r="F24" s="145"/>
      <c r="G24" s="146"/>
      <c r="H24" s="147" t="str">
        <f>IF(Campaign!$Z$4,30,"")</f>
        <v/>
      </c>
      <c r="I24" s="144" t="str">
        <f>IF(Campaign!$Z$4,"Ring of Haste","")</f>
        <v/>
      </c>
      <c r="J24" s="144" t="str">
        <f>IF(Campaign!$Z$4,"Small Item","")</f>
        <v/>
      </c>
      <c r="K24" s="144" t="str">
        <f>IF(Campaign!$Z$4,40,"")</f>
        <v/>
      </c>
      <c r="L24" s="148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</row>
    <row r="25" spans="1:36" x14ac:dyDescent="0.25">
      <c r="A25" s="132"/>
      <c r="B25" s="143" t="str">
        <f>IF(Campaign!$Y$4,11,"")</f>
        <v/>
      </c>
      <c r="C25" s="144" t="str">
        <f>IF(Campaign!$Y$4,"Healing Potion","")</f>
        <v/>
      </c>
      <c r="D25" s="144" t="str">
        <f>IF(Campaign!$Y$4,"Small Item","")</f>
        <v/>
      </c>
      <c r="E25" s="144" t="str">
        <f>IF(Campaign!$Y$4,10,"")</f>
        <v/>
      </c>
      <c r="F25" s="145"/>
      <c r="G25" s="146"/>
      <c r="H25" s="147" t="str">
        <f>IF(Campaign!$Z$5,31,"")</f>
        <v/>
      </c>
      <c r="I25" s="144" t="str">
        <f>IF(Campaign!$Z$5,"Ring of Strength","")</f>
        <v/>
      </c>
      <c r="J25" s="144" t="str">
        <f>IF(Campaign!$Z$5,"Small Item","")</f>
        <v/>
      </c>
      <c r="K25" s="144" t="str">
        <f>IF(Campaign!$Z$5,40,"")</f>
        <v/>
      </c>
      <c r="L25" s="148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</row>
    <row r="26" spans="1:36" x14ac:dyDescent="0.25">
      <c r="A26" s="132"/>
      <c r="B26" s="143" t="str">
        <f>IF(Campaign!$Y$4,11,"")</f>
        <v/>
      </c>
      <c r="C26" s="144" t="str">
        <f>IF(Campaign!$Y$4,"Healing Potion","")</f>
        <v/>
      </c>
      <c r="D26" s="144" t="str">
        <f>IF(Campaign!$Y$4,"Small Item","")</f>
        <v/>
      </c>
      <c r="E26" s="144" t="str">
        <f>IF(Campaign!$Y$4,10,"")</f>
        <v/>
      </c>
      <c r="F26" s="145"/>
      <c r="G26" s="146"/>
      <c r="H26" s="147" t="str">
        <f>IF(Campaign!$Z$6,32,"")</f>
        <v/>
      </c>
      <c r="I26" s="144" t="str">
        <f>IF(Campaign!$Z$6,"Ring of Restoration","")</f>
        <v/>
      </c>
      <c r="J26" s="144" t="str">
        <f>IF(Campaign!$Z$6,"Small Item","")</f>
        <v/>
      </c>
      <c r="K26" s="144" t="str">
        <f>IF(Campaign!$Z$6,40,"")</f>
        <v/>
      </c>
      <c r="L26" s="148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</row>
    <row r="27" spans="1:36" x14ac:dyDescent="0.25">
      <c r="A27" s="132"/>
      <c r="B27" s="143" t="str">
        <f>IF(Campaign!$Y$4,12,"")</f>
        <v/>
      </c>
      <c r="C27" s="144" t="str">
        <f>IF(Campaign!$Y$4,"Stamina Potion","")</f>
        <v/>
      </c>
      <c r="D27" s="144" t="str">
        <f>IF(Campaign!$Y$4,"Small Item","")</f>
        <v/>
      </c>
      <c r="E27" s="144" t="str">
        <f>IF(Campaign!$Y$4,10,"")</f>
        <v/>
      </c>
      <c r="F27" s="145"/>
      <c r="G27" s="146"/>
      <c r="H27" s="147" t="str">
        <f>IF(Campaign!$Z$7,33,"")</f>
        <v/>
      </c>
      <c r="I27" s="144" t="str">
        <f>IF(Campaign!$Z$7,"Steel Ring","")</f>
        <v/>
      </c>
      <c r="J27" s="144" t="str">
        <f>IF(Campaign!$Z$7,"Small Item","")</f>
        <v/>
      </c>
      <c r="K27" s="144" t="str">
        <f>IF(Campaign!$Z$7,30,"")</f>
        <v/>
      </c>
      <c r="L27" s="148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</row>
    <row r="28" spans="1:36" x14ac:dyDescent="0.25">
      <c r="A28" s="132"/>
      <c r="B28" s="143" t="str">
        <f>IF(Campaign!$Y$4,12,"")</f>
        <v/>
      </c>
      <c r="C28" s="144" t="str">
        <f>IF(Campaign!$Y$4,"Stamina Potion","")</f>
        <v/>
      </c>
      <c r="D28" s="144" t="str">
        <f>IF(Campaign!$Y$4,"Small Item","")</f>
        <v/>
      </c>
      <c r="E28" s="144" t="str">
        <f>IF(Campaign!$Y$4,10,"")</f>
        <v/>
      </c>
      <c r="F28" s="145"/>
      <c r="G28" s="146"/>
      <c r="H28" s="147" t="str">
        <f>IF(Campaign!$Z$8,34,"")</f>
        <v/>
      </c>
      <c r="I28" s="144" t="str">
        <f>IF(Campaign!$Z$8,"Barbed Axe","")</f>
        <v/>
      </c>
      <c r="J28" s="144" t="str">
        <f>IF(Campaign!$Z$8,"Hand","")</f>
        <v/>
      </c>
      <c r="K28" s="144" t="str">
        <f>IF(Campaign!$Z$8,40,"")</f>
        <v/>
      </c>
      <c r="L28" s="148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</row>
    <row r="29" spans="1:36" x14ac:dyDescent="0.25">
      <c r="A29" s="132"/>
      <c r="B29" s="143" t="str">
        <f>IF(Campaign!$Y$4,13,"")</f>
        <v/>
      </c>
      <c r="C29" s="144" t="str">
        <f>IF(Campaign!$Y$4,"Power Potion","")</f>
        <v/>
      </c>
      <c r="D29" s="144" t="str">
        <f>IF(Campaign!$Y$4,"Small Item","")</f>
        <v/>
      </c>
      <c r="E29" s="144" t="str">
        <f>IF(Campaign!$Y$4,10,"")</f>
        <v/>
      </c>
      <c r="F29" s="145"/>
      <c r="G29" s="146"/>
      <c r="H29" s="147" t="str">
        <f>IF(Campaign!$Z$9,35,"")</f>
        <v/>
      </c>
      <c r="I29" s="144" t="str">
        <f>IF(Campaign!$Z$9,"Robes of Command","")</f>
        <v/>
      </c>
      <c r="J29" s="144" t="str">
        <f>IF(Campaign!$Z$9,"Body","")</f>
        <v/>
      </c>
      <c r="K29" s="144" t="str">
        <f>IF(Campaign!$Z$9,40,"")</f>
        <v/>
      </c>
      <c r="L29" s="148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</row>
    <row r="30" spans="1:36" ht="15.75" thickBot="1" x14ac:dyDescent="0.3">
      <c r="A30" s="132"/>
      <c r="B30" s="149" t="str">
        <f>IF(Campaign!$Y$4,13,"")</f>
        <v/>
      </c>
      <c r="C30" s="150" t="str">
        <f>IF(Campaign!$Y$4,"Power Potion","")</f>
        <v/>
      </c>
      <c r="D30" s="150" t="str">
        <f>IF(Campaign!$Y$4,"Small Item","")</f>
        <v/>
      </c>
      <c r="E30" s="150" t="str">
        <f>IF(Campaign!$Y$4,10,"")</f>
        <v/>
      </c>
      <c r="F30" s="151"/>
      <c r="G30" s="152"/>
      <c r="H30" s="153" t="str">
        <f>IF(Campaign!$Z$10,36,"")</f>
        <v/>
      </c>
      <c r="I30" s="150" t="str">
        <f>IF(Campaign!$Z$10,"Jet Boots","")</f>
        <v/>
      </c>
      <c r="J30" s="150" t="str">
        <f>IF(Campaign!$Z$10,"Feet","")</f>
        <v/>
      </c>
      <c r="K30" s="150" t="str">
        <f>IF(Campaign!$Z$10,30,"")</f>
        <v/>
      </c>
      <c r="L30" s="154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</row>
    <row r="31" spans="1:36" hidden="1" x14ac:dyDescent="0.25">
      <c r="A31" s="132"/>
      <c r="B31" s="133" t="str">
        <f>$H5</f>
        <v/>
      </c>
      <c r="C31" s="133" t="str">
        <f>$I5</f>
        <v/>
      </c>
      <c r="D31" s="133" t="str">
        <f>$J5</f>
        <v/>
      </c>
      <c r="E31" s="133" t="str">
        <f>$K5</f>
        <v/>
      </c>
      <c r="F31" s="133" t="str">
        <f>IF(ISBLANK($L5),"",$L5)</f>
        <v/>
      </c>
      <c r="G31" s="133"/>
      <c r="H31" s="133"/>
      <c r="I31" s="133"/>
      <c r="J31" s="133"/>
      <c r="K31" s="133"/>
      <c r="L31" s="133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</row>
    <row r="32" spans="1:36" hidden="1" x14ac:dyDescent="0.25">
      <c r="A32" s="132"/>
      <c r="B32" s="133" t="str">
        <f t="shared" ref="B32:B56" si="0">$H6</f>
        <v/>
      </c>
      <c r="C32" s="133" t="str">
        <f t="shared" ref="C32:C56" si="1">$I6</f>
        <v/>
      </c>
      <c r="D32" s="133" t="str">
        <f t="shared" ref="D32:D56" si="2">$J6</f>
        <v/>
      </c>
      <c r="E32" s="133" t="str">
        <f t="shared" ref="E32:E56" si="3">$K6</f>
        <v/>
      </c>
      <c r="F32" s="133" t="str">
        <f t="shared" ref="F32:F56" si="4">IF(ISBLANK($L6),"",$L6)</f>
        <v/>
      </c>
      <c r="G32" s="133"/>
      <c r="H32" s="133"/>
      <c r="I32" s="133"/>
      <c r="J32" s="133"/>
      <c r="K32" s="133"/>
      <c r="L32" s="133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</row>
    <row r="33" spans="1:36" hidden="1" x14ac:dyDescent="0.25">
      <c r="A33" s="132"/>
      <c r="B33" s="133" t="str">
        <f t="shared" si="0"/>
        <v/>
      </c>
      <c r="C33" s="133" t="str">
        <f t="shared" si="1"/>
        <v/>
      </c>
      <c r="D33" s="133" t="str">
        <f t="shared" si="2"/>
        <v/>
      </c>
      <c r="E33" s="133" t="str">
        <f t="shared" si="3"/>
        <v/>
      </c>
      <c r="F33" s="133" t="str">
        <f t="shared" si="4"/>
        <v/>
      </c>
      <c r="G33" s="133"/>
      <c r="H33" s="133"/>
      <c r="I33" s="133"/>
      <c r="J33" s="133"/>
      <c r="K33" s="133"/>
      <c r="L33" s="133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</row>
    <row r="34" spans="1:36" hidden="1" x14ac:dyDescent="0.25">
      <c r="A34" s="132"/>
      <c r="B34" s="133" t="str">
        <f t="shared" si="0"/>
        <v/>
      </c>
      <c r="C34" s="133" t="str">
        <f t="shared" si="1"/>
        <v/>
      </c>
      <c r="D34" s="133" t="str">
        <f t="shared" si="2"/>
        <v/>
      </c>
      <c r="E34" s="133" t="str">
        <f t="shared" si="3"/>
        <v/>
      </c>
      <c r="F34" s="133" t="str">
        <f t="shared" si="4"/>
        <v/>
      </c>
      <c r="G34" s="133"/>
      <c r="H34" s="133"/>
      <c r="I34" s="133"/>
      <c r="J34" s="133"/>
      <c r="K34" s="133"/>
      <c r="L34" s="133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</row>
    <row r="35" spans="1:36" hidden="1" x14ac:dyDescent="0.25">
      <c r="A35" s="132"/>
      <c r="B35" s="133" t="str">
        <f t="shared" si="0"/>
        <v/>
      </c>
      <c r="C35" s="133" t="str">
        <f t="shared" si="1"/>
        <v/>
      </c>
      <c r="D35" s="133" t="str">
        <f t="shared" si="2"/>
        <v/>
      </c>
      <c r="E35" s="133" t="str">
        <f t="shared" si="3"/>
        <v/>
      </c>
      <c r="F35" s="133" t="str">
        <f t="shared" si="4"/>
        <v/>
      </c>
      <c r="G35" s="133"/>
      <c r="H35" s="133"/>
      <c r="I35" s="133"/>
      <c r="J35" s="133"/>
      <c r="K35" s="133"/>
      <c r="L35" s="133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</row>
    <row r="36" spans="1:36" hidden="1" x14ac:dyDescent="0.25">
      <c r="A36" s="132"/>
      <c r="B36" s="133" t="str">
        <f t="shared" si="0"/>
        <v/>
      </c>
      <c r="C36" s="133" t="str">
        <f t="shared" si="1"/>
        <v/>
      </c>
      <c r="D36" s="133" t="str">
        <f t="shared" si="2"/>
        <v/>
      </c>
      <c r="E36" s="133" t="str">
        <f t="shared" si="3"/>
        <v/>
      </c>
      <c r="F36" s="133" t="str">
        <f t="shared" si="4"/>
        <v/>
      </c>
      <c r="G36" s="133"/>
      <c r="H36" s="133"/>
      <c r="I36" s="133"/>
      <c r="J36" s="133"/>
      <c r="K36" s="133"/>
      <c r="L36" s="133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36" hidden="1" x14ac:dyDescent="0.25">
      <c r="A37" s="132"/>
      <c r="B37" s="133" t="str">
        <f t="shared" si="0"/>
        <v/>
      </c>
      <c r="C37" s="133" t="str">
        <f t="shared" si="1"/>
        <v/>
      </c>
      <c r="D37" s="133" t="str">
        <f t="shared" si="2"/>
        <v/>
      </c>
      <c r="E37" s="133" t="str">
        <f t="shared" si="3"/>
        <v/>
      </c>
      <c r="F37" s="133" t="str">
        <f t="shared" si="4"/>
        <v/>
      </c>
      <c r="G37" s="133"/>
      <c r="H37" s="133"/>
      <c r="I37" s="133"/>
      <c r="J37" s="133"/>
      <c r="K37" s="133"/>
      <c r="L37" s="133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</row>
    <row r="38" spans="1:36" hidden="1" x14ac:dyDescent="0.25">
      <c r="A38" s="132"/>
      <c r="B38" s="133" t="str">
        <f t="shared" si="0"/>
        <v/>
      </c>
      <c r="C38" s="133" t="str">
        <f t="shared" si="1"/>
        <v/>
      </c>
      <c r="D38" s="133" t="str">
        <f t="shared" si="2"/>
        <v/>
      </c>
      <c r="E38" s="133" t="str">
        <f t="shared" si="3"/>
        <v/>
      </c>
      <c r="F38" s="133" t="str">
        <f t="shared" si="4"/>
        <v/>
      </c>
      <c r="G38" s="133"/>
      <c r="H38" s="133"/>
      <c r="I38" s="133"/>
      <c r="J38" s="133"/>
      <c r="K38" s="133"/>
      <c r="L38" s="133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36" hidden="1" x14ac:dyDescent="0.25">
      <c r="A39" s="132"/>
      <c r="B39" s="133" t="str">
        <f t="shared" si="0"/>
        <v/>
      </c>
      <c r="C39" s="133" t="str">
        <f t="shared" si="1"/>
        <v/>
      </c>
      <c r="D39" s="133" t="str">
        <f t="shared" si="2"/>
        <v/>
      </c>
      <c r="E39" s="133" t="str">
        <f t="shared" si="3"/>
        <v/>
      </c>
      <c r="F39" s="133" t="str">
        <f t="shared" si="4"/>
        <v/>
      </c>
      <c r="G39" s="133"/>
      <c r="H39" s="133"/>
      <c r="I39" s="133"/>
      <c r="J39" s="133"/>
      <c r="K39" s="133"/>
      <c r="L39" s="133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</row>
    <row r="40" spans="1:36" hidden="1" x14ac:dyDescent="0.25">
      <c r="A40" s="132"/>
      <c r="B40" s="133" t="str">
        <f t="shared" si="0"/>
        <v/>
      </c>
      <c r="C40" s="133" t="str">
        <f t="shared" si="1"/>
        <v/>
      </c>
      <c r="D40" s="133" t="str">
        <f t="shared" si="2"/>
        <v/>
      </c>
      <c r="E40" s="133" t="str">
        <f t="shared" si="3"/>
        <v/>
      </c>
      <c r="F40" s="133" t="str">
        <f t="shared" si="4"/>
        <v/>
      </c>
      <c r="G40" s="133"/>
      <c r="H40" s="133"/>
      <c r="I40" s="133"/>
      <c r="J40" s="133"/>
      <c r="K40" s="133"/>
      <c r="L40" s="133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</row>
    <row r="41" spans="1:36" hidden="1" x14ac:dyDescent="0.25">
      <c r="A41" s="132"/>
      <c r="B41" s="133" t="str">
        <f t="shared" si="0"/>
        <v/>
      </c>
      <c r="C41" s="133" t="str">
        <f t="shared" si="1"/>
        <v/>
      </c>
      <c r="D41" s="133" t="str">
        <f t="shared" si="2"/>
        <v/>
      </c>
      <c r="E41" s="133" t="str">
        <f t="shared" si="3"/>
        <v/>
      </c>
      <c r="F41" s="133" t="str">
        <f t="shared" si="4"/>
        <v/>
      </c>
      <c r="G41" s="133"/>
      <c r="H41" s="133"/>
      <c r="I41" s="133"/>
      <c r="J41" s="133"/>
      <c r="K41" s="133"/>
      <c r="L41" s="133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</row>
    <row r="42" spans="1:36" hidden="1" x14ac:dyDescent="0.25">
      <c r="A42" s="132"/>
      <c r="B42" s="133" t="str">
        <f t="shared" si="0"/>
        <v/>
      </c>
      <c r="C42" s="133" t="str">
        <f t="shared" si="1"/>
        <v/>
      </c>
      <c r="D42" s="133" t="str">
        <f t="shared" si="2"/>
        <v/>
      </c>
      <c r="E42" s="133" t="str">
        <f t="shared" si="3"/>
        <v/>
      </c>
      <c r="F42" s="133" t="str">
        <f t="shared" si="4"/>
        <v/>
      </c>
      <c r="G42" s="133"/>
      <c r="H42" s="133"/>
      <c r="I42" s="133"/>
      <c r="J42" s="133"/>
      <c r="K42" s="133"/>
      <c r="L42" s="133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</row>
    <row r="43" spans="1:36" hidden="1" x14ac:dyDescent="0.25">
      <c r="A43" s="132"/>
      <c r="B43" s="133" t="str">
        <f t="shared" si="0"/>
        <v/>
      </c>
      <c r="C43" s="133" t="str">
        <f t="shared" si="1"/>
        <v/>
      </c>
      <c r="D43" s="133" t="str">
        <f t="shared" si="2"/>
        <v/>
      </c>
      <c r="E43" s="133" t="str">
        <f t="shared" si="3"/>
        <v/>
      </c>
      <c r="F43" s="133" t="str">
        <f t="shared" si="4"/>
        <v/>
      </c>
      <c r="G43" s="133"/>
      <c r="H43" s="133"/>
      <c r="I43" s="133"/>
      <c r="J43" s="133"/>
      <c r="K43" s="133"/>
      <c r="L43" s="133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</row>
    <row r="44" spans="1:36" hidden="1" x14ac:dyDescent="0.25">
      <c r="A44" s="132"/>
      <c r="B44" s="133" t="str">
        <f t="shared" si="0"/>
        <v/>
      </c>
      <c r="C44" s="133" t="str">
        <f t="shared" si="1"/>
        <v/>
      </c>
      <c r="D44" s="133" t="str">
        <f t="shared" si="2"/>
        <v/>
      </c>
      <c r="E44" s="133" t="str">
        <f t="shared" si="3"/>
        <v/>
      </c>
      <c r="F44" s="133" t="str">
        <f t="shared" si="4"/>
        <v/>
      </c>
      <c r="G44" s="133"/>
      <c r="H44" s="133"/>
      <c r="I44" s="133"/>
      <c r="J44" s="133"/>
      <c r="K44" s="133"/>
      <c r="L44" s="133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36" hidden="1" x14ac:dyDescent="0.25">
      <c r="A45" s="132"/>
      <c r="B45" s="133" t="str">
        <f t="shared" si="0"/>
        <v/>
      </c>
      <c r="C45" s="133" t="str">
        <f t="shared" si="1"/>
        <v/>
      </c>
      <c r="D45" s="133" t="str">
        <f t="shared" si="2"/>
        <v/>
      </c>
      <c r="E45" s="133" t="str">
        <f t="shared" si="3"/>
        <v/>
      </c>
      <c r="F45" s="133" t="str">
        <f t="shared" si="4"/>
        <v/>
      </c>
      <c r="G45" s="133"/>
      <c r="H45" s="133"/>
      <c r="I45" s="133"/>
      <c r="J45" s="133"/>
      <c r="K45" s="133"/>
      <c r="L45" s="133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</row>
    <row r="46" spans="1:36" hidden="1" x14ac:dyDescent="0.25">
      <c r="A46" s="132"/>
      <c r="B46" s="133" t="str">
        <f t="shared" si="0"/>
        <v/>
      </c>
      <c r="C46" s="133" t="str">
        <f t="shared" si="1"/>
        <v/>
      </c>
      <c r="D46" s="133" t="str">
        <f t="shared" si="2"/>
        <v/>
      </c>
      <c r="E46" s="133" t="str">
        <f t="shared" si="3"/>
        <v/>
      </c>
      <c r="F46" s="133" t="str">
        <f t="shared" si="4"/>
        <v/>
      </c>
      <c r="G46" s="133"/>
      <c r="H46" s="133"/>
      <c r="I46" s="133"/>
      <c r="J46" s="133"/>
      <c r="K46" s="133"/>
      <c r="L46" s="133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</row>
    <row r="47" spans="1:36" hidden="1" x14ac:dyDescent="0.25">
      <c r="A47" s="132"/>
      <c r="B47" s="133" t="str">
        <f t="shared" si="0"/>
        <v/>
      </c>
      <c r="C47" s="133" t="str">
        <f t="shared" si="1"/>
        <v/>
      </c>
      <c r="D47" s="133" t="str">
        <f t="shared" si="2"/>
        <v/>
      </c>
      <c r="E47" s="133" t="str">
        <f t="shared" si="3"/>
        <v/>
      </c>
      <c r="F47" s="133" t="str">
        <f t="shared" si="4"/>
        <v/>
      </c>
      <c r="G47" s="133"/>
      <c r="H47" s="133"/>
      <c r="I47" s="133"/>
      <c r="J47" s="133"/>
      <c r="K47" s="133"/>
      <c r="L47" s="133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36" hidden="1" x14ac:dyDescent="0.25">
      <c r="A48" s="132"/>
      <c r="B48" s="133" t="str">
        <f t="shared" si="0"/>
        <v/>
      </c>
      <c r="C48" s="133" t="str">
        <f t="shared" si="1"/>
        <v/>
      </c>
      <c r="D48" s="133" t="str">
        <f t="shared" si="2"/>
        <v/>
      </c>
      <c r="E48" s="133" t="str">
        <f t="shared" si="3"/>
        <v/>
      </c>
      <c r="F48" s="133" t="str">
        <f t="shared" si="4"/>
        <v/>
      </c>
      <c r="G48" s="133"/>
      <c r="H48" s="133"/>
      <c r="I48" s="133"/>
      <c r="J48" s="133"/>
      <c r="K48" s="133"/>
      <c r="L48" s="133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</row>
    <row r="49" spans="1:36" hidden="1" x14ac:dyDescent="0.25">
      <c r="A49" s="132"/>
      <c r="B49" s="133" t="str">
        <f>$H23</f>
        <v/>
      </c>
      <c r="C49" s="133" t="str">
        <f>$I23</f>
        <v/>
      </c>
      <c r="D49" s="133" t="str">
        <f>$J23</f>
        <v/>
      </c>
      <c r="E49" s="133" t="str">
        <f>$K23</f>
        <v/>
      </c>
      <c r="F49" s="133" t="str">
        <f>IF(ISBLANK($L23),"",$L23)</f>
        <v/>
      </c>
      <c r="G49" s="133"/>
      <c r="H49" s="133"/>
      <c r="I49" s="133"/>
      <c r="J49" s="133"/>
      <c r="K49" s="133"/>
      <c r="L49" s="133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</row>
    <row r="50" spans="1:36" hidden="1" x14ac:dyDescent="0.25">
      <c r="A50" s="132"/>
      <c r="B50" s="133" t="str">
        <f t="shared" si="0"/>
        <v/>
      </c>
      <c r="C50" s="133" t="str">
        <f t="shared" si="1"/>
        <v/>
      </c>
      <c r="D50" s="133" t="str">
        <f t="shared" si="2"/>
        <v/>
      </c>
      <c r="E50" s="133" t="str">
        <f t="shared" si="3"/>
        <v/>
      </c>
      <c r="F50" s="133" t="str">
        <f t="shared" si="4"/>
        <v/>
      </c>
      <c r="G50" s="133"/>
      <c r="H50" s="133"/>
      <c r="I50" s="133"/>
      <c r="J50" s="133"/>
      <c r="K50" s="133"/>
      <c r="L50" s="133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</row>
    <row r="51" spans="1:36" hidden="1" x14ac:dyDescent="0.25">
      <c r="A51" s="132"/>
      <c r="B51" s="133" t="str">
        <f t="shared" si="0"/>
        <v/>
      </c>
      <c r="C51" s="133" t="str">
        <f t="shared" si="1"/>
        <v/>
      </c>
      <c r="D51" s="133" t="str">
        <f t="shared" si="2"/>
        <v/>
      </c>
      <c r="E51" s="133" t="str">
        <f t="shared" si="3"/>
        <v/>
      </c>
      <c r="F51" s="133" t="str">
        <f t="shared" si="4"/>
        <v/>
      </c>
      <c r="G51" s="133"/>
      <c r="H51" s="133"/>
      <c r="I51" s="133"/>
      <c r="J51" s="133"/>
      <c r="K51" s="133"/>
      <c r="L51" s="133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</row>
    <row r="52" spans="1:36" hidden="1" x14ac:dyDescent="0.25">
      <c r="A52" s="132"/>
      <c r="B52" s="133" t="str">
        <f t="shared" si="0"/>
        <v/>
      </c>
      <c r="C52" s="133" t="str">
        <f t="shared" si="1"/>
        <v/>
      </c>
      <c r="D52" s="133" t="str">
        <f t="shared" si="2"/>
        <v/>
      </c>
      <c r="E52" s="133" t="str">
        <f t="shared" si="3"/>
        <v/>
      </c>
      <c r="F52" s="133" t="str">
        <f t="shared" si="4"/>
        <v/>
      </c>
      <c r="G52" s="133"/>
      <c r="H52" s="133"/>
      <c r="I52" s="133"/>
      <c r="J52" s="133"/>
      <c r="K52" s="133"/>
      <c r="L52" s="133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</row>
    <row r="53" spans="1:36" hidden="1" x14ac:dyDescent="0.25">
      <c r="A53" s="132"/>
      <c r="B53" s="133" t="str">
        <f t="shared" si="0"/>
        <v/>
      </c>
      <c r="C53" s="133" t="str">
        <f t="shared" si="1"/>
        <v/>
      </c>
      <c r="D53" s="133" t="str">
        <f t="shared" si="2"/>
        <v/>
      </c>
      <c r="E53" s="133" t="str">
        <f t="shared" si="3"/>
        <v/>
      </c>
      <c r="F53" s="133" t="str">
        <f t="shared" si="4"/>
        <v/>
      </c>
      <c r="G53" s="133"/>
      <c r="H53" s="133"/>
      <c r="I53" s="133"/>
      <c r="J53" s="133"/>
      <c r="K53" s="133"/>
      <c r="L53" s="133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hidden="1" x14ac:dyDescent="0.25">
      <c r="A54" s="132"/>
      <c r="B54" s="133" t="str">
        <f t="shared" si="0"/>
        <v/>
      </c>
      <c r="C54" s="133" t="str">
        <f t="shared" si="1"/>
        <v/>
      </c>
      <c r="D54" s="133" t="str">
        <f t="shared" si="2"/>
        <v/>
      </c>
      <c r="E54" s="133" t="str">
        <f t="shared" si="3"/>
        <v/>
      </c>
      <c r="F54" s="133" t="str">
        <f t="shared" si="4"/>
        <v/>
      </c>
      <c r="G54" s="133"/>
      <c r="H54" s="133"/>
      <c r="I54" s="133"/>
      <c r="J54" s="133"/>
      <c r="K54" s="133"/>
      <c r="L54" s="133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</row>
    <row r="55" spans="1:36" hidden="1" x14ac:dyDescent="0.25">
      <c r="A55" s="132"/>
      <c r="B55" s="133" t="str">
        <f t="shared" si="0"/>
        <v/>
      </c>
      <c r="C55" s="133" t="str">
        <f t="shared" si="1"/>
        <v/>
      </c>
      <c r="D55" s="133" t="str">
        <f t="shared" si="2"/>
        <v/>
      </c>
      <c r="E55" s="133" t="str">
        <f t="shared" si="3"/>
        <v/>
      </c>
      <c r="F55" s="133" t="str">
        <f t="shared" si="4"/>
        <v/>
      </c>
      <c r="G55" s="133"/>
      <c r="H55" s="133"/>
      <c r="I55" s="133"/>
      <c r="J55" s="133"/>
      <c r="K55" s="133"/>
      <c r="L55" s="133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hidden="1" x14ac:dyDescent="0.25">
      <c r="A56" s="132"/>
      <c r="B56" s="133" t="str">
        <f t="shared" si="0"/>
        <v/>
      </c>
      <c r="C56" s="133" t="str">
        <f t="shared" si="1"/>
        <v/>
      </c>
      <c r="D56" s="133" t="str">
        <f t="shared" si="2"/>
        <v/>
      </c>
      <c r="E56" s="133" t="str">
        <f t="shared" si="3"/>
        <v/>
      </c>
      <c r="F56" s="133" t="str">
        <f t="shared" si="4"/>
        <v/>
      </c>
      <c r="G56" s="133"/>
      <c r="H56" s="133"/>
      <c r="I56" s="133"/>
      <c r="J56" s="133"/>
      <c r="K56" s="133"/>
      <c r="L56" s="133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</row>
    <row r="57" spans="1:36" x14ac:dyDescent="0.25">
      <c r="A57" s="132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</row>
    <row r="58" spans="1:36" x14ac:dyDescent="0.25">
      <c r="A58" s="132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</row>
    <row r="59" spans="1:36" x14ac:dyDescent="0.25">
      <c r="A59" s="132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</row>
    <row r="60" spans="1:36" x14ac:dyDescent="0.25">
      <c r="A60" s="132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</row>
    <row r="61" spans="1:36" x14ac:dyDescent="0.25">
      <c r="A61" s="132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</row>
    <row r="62" spans="1:36" x14ac:dyDescent="0.25">
      <c r="A62" s="132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</row>
    <row r="63" spans="1:36" x14ac:dyDescent="0.25">
      <c r="A63" s="132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</row>
    <row r="64" spans="1:36" x14ac:dyDescent="0.25">
      <c r="A64" s="132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 spans="1:36" x14ac:dyDescent="0.25">
      <c r="A65" s="132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x14ac:dyDescent="0.25">
      <c r="A66" s="132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 spans="1:36" x14ac:dyDescent="0.25">
      <c r="A67" s="132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 spans="1:36" x14ac:dyDescent="0.25">
      <c r="A68" s="132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 spans="1:36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 spans="1:36" x14ac:dyDescent="0.25">
      <c r="A70" s="132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 spans="1:36" x14ac:dyDescent="0.25">
      <c r="A71" s="132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 spans="1:36" x14ac:dyDescent="0.25">
      <c r="A72" s="132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  <row r="73" spans="1:36" x14ac:dyDescent="0.25">
      <c r="A73" s="132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</row>
  </sheetData>
  <sheetProtection sheet="1" objects="1" scenarios="1" selectLockedCells="1"/>
  <mergeCells count="1">
    <mergeCell ref="B2:L2"/>
  </mergeCells>
  <dataValidations count="2">
    <dataValidation type="list" allowBlank="1" showInputMessage="1" showErrorMessage="1" sqref="G5:G30">
      <formula1>$M$5:$M$9</formula1>
    </dataValidation>
    <dataValidation type="list" allowBlank="1" showInputMessage="1" showErrorMessage="1" sqref="F5 F6 F7:F30 L5:L30">
      <formula1>IF($N$11=4,$N$5:$N$9,IF($N$11=3,$N$5:$N$8,IF($N$11=2,$N$5:$N$7,IF($N$11=1,$N$5:$N$6))))</formula1>
    </dataValidation>
  </dataValidations>
  <pageMargins left="0.7" right="0.7" top="0.75" bottom="0.75" header="0.3" footer="0.3"/>
  <pageSetup orientation="portrait" r:id="rId1"/>
  <ignoredErrors>
    <ignoredError sqref="K17 K1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1"/>
    </sheetView>
  </sheetViews>
  <sheetFormatPr defaultRowHeight="15" x14ac:dyDescent="0.25"/>
  <cols>
    <col min="1" max="1" width="25.140625" bestFit="1" customWidth="1"/>
    <col min="2" max="2" width="133.42578125" customWidth="1"/>
  </cols>
  <sheetData>
    <row r="1" spans="1:2" ht="18" x14ac:dyDescent="0.35">
      <c r="A1" s="279" t="s">
        <v>178</v>
      </c>
      <c r="B1" s="279"/>
    </row>
    <row r="2" spans="1:2" x14ac:dyDescent="0.25">
      <c r="A2" s="91" t="s">
        <v>185</v>
      </c>
      <c r="B2" s="97">
        <v>6</v>
      </c>
    </row>
    <row r="3" spans="1:2" ht="14.45" x14ac:dyDescent="0.3">
      <c r="A3" s="94" t="s">
        <v>177</v>
      </c>
      <c r="B3" s="90" t="s">
        <v>174</v>
      </c>
    </row>
    <row r="4" spans="1:2" x14ac:dyDescent="0.25">
      <c r="A4" s="91" t="s">
        <v>175</v>
      </c>
      <c r="B4" s="93" t="s">
        <v>233</v>
      </c>
    </row>
    <row r="5" spans="1:2" ht="14.45" x14ac:dyDescent="0.3">
      <c r="A5" s="92" t="s">
        <v>181</v>
      </c>
      <c r="B5" s="93" t="s">
        <v>182</v>
      </c>
    </row>
    <row r="6" spans="1:2" ht="45" x14ac:dyDescent="0.25">
      <c r="A6" s="110" t="s">
        <v>193</v>
      </c>
      <c r="B6" s="93" t="s">
        <v>194</v>
      </c>
    </row>
    <row r="7" spans="1:2" x14ac:dyDescent="0.25">
      <c r="A7" s="280" t="s">
        <v>173</v>
      </c>
      <c r="B7" s="90" t="s">
        <v>192</v>
      </c>
    </row>
    <row r="8" spans="1:2" ht="60" x14ac:dyDescent="0.25">
      <c r="A8" s="280"/>
      <c r="B8" s="90" t="s">
        <v>179</v>
      </c>
    </row>
    <row r="9" spans="1:2" x14ac:dyDescent="0.25">
      <c r="A9" s="280"/>
      <c r="B9" s="90" t="s">
        <v>176</v>
      </c>
    </row>
    <row r="10" spans="1:2" x14ac:dyDescent="0.25">
      <c r="A10" s="280"/>
      <c r="B10" s="90" t="s">
        <v>228</v>
      </c>
    </row>
    <row r="11" spans="1:2" ht="45" x14ac:dyDescent="0.25">
      <c r="A11" s="280"/>
      <c r="B11" s="90" t="s">
        <v>180</v>
      </c>
    </row>
    <row r="12" spans="1:2" x14ac:dyDescent="0.25">
      <c r="A12" s="280"/>
      <c r="B12" s="90" t="s">
        <v>225</v>
      </c>
    </row>
    <row r="13" spans="1:2" x14ac:dyDescent="0.25">
      <c r="A13" s="280"/>
      <c r="B13" s="90" t="s">
        <v>226</v>
      </c>
    </row>
    <row r="14" spans="1:2" x14ac:dyDescent="0.25">
      <c r="A14" s="280" t="s">
        <v>207</v>
      </c>
      <c r="B14" s="90" t="s">
        <v>195</v>
      </c>
    </row>
    <row r="15" spans="1:2" x14ac:dyDescent="0.25">
      <c r="A15" s="280"/>
      <c r="B15" s="112" t="s">
        <v>197</v>
      </c>
    </row>
    <row r="16" spans="1:2" x14ac:dyDescent="0.25">
      <c r="A16" s="280"/>
      <c r="B16" s="112" t="s">
        <v>196</v>
      </c>
    </row>
    <row r="17" spans="1:2" x14ac:dyDescent="0.25">
      <c r="A17" s="280"/>
      <c r="B17" s="112" t="s">
        <v>203</v>
      </c>
    </row>
    <row r="18" spans="1:2" ht="14.45" x14ac:dyDescent="0.3">
      <c r="A18" s="111" t="s">
        <v>204</v>
      </c>
      <c r="B18" s="113" t="s">
        <v>205</v>
      </c>
    </row>
    <row r="19" spans="1:2" x14ac:dyDescent="0.25">
      <c r="A19" s="280" t="s">
        <v>206</v>
      </c>
      <c r="B19" s="112" t="s">
        <v>227</v>
      </c>
    </row>
    <row r="20" spans="1:2" x14ac:dyDescent="0.25">
      <c r="A20" s="280"/>
      <c r="B20" s="112" t="s">
        <v>208</v>
      </c>
    </row>
    <row r="21" spans="1:2" x14ac:dyDescent="0.25">
      <c r="A21" s="130" t="s">
        <v>229</v>
      </c>
      <c r="B21" s="112" t="s">
        <v>230</v>
      </c>
    </row>
    <row r="22" spans="1:2" x14ac:dyDescent="0.25">
      <c r="A22" s="130" t="s">
        <v>231</v>
      </c>
      <c r="B22" s="112" t="s">
        <v>232</v>
      </c>
    </row>
  </sheetData>
  <mergeCells count="4">
    <mergeCell ref="A1:B1"/>
    <mergeCell ref="A14:A17"/>
    <mergeCell ref="A19:A20"/>
    <mergeCell ref="A7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Campaign</vt:lpstr>
      <vt:lpstr>Voidwarden</vt:lpstr>
      <vt:lpstr>Demolitionist</vt:lpstr>
      <vt:lpstr>Hatchet</vt:lpstr>
      <vt:lpstr>Red Guard</vt:lpstr>
      <vt:lpstr>Inventory</vt:lpstr>
      <vt:lpstr>Readme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2020-10-09T14:08:41Z</dcterms:modified>
</cp:coreProperties>
</file>