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Stuff\Invoices\"/>
    </mc:Choice>
  </mc:AlternateContent>
  <bookViews>
    <workbookView xWindow="360" yWindow="375" windowWidth="17955" windowHeight="10710" activeTab="2"/>
  </bookViews>
  <sheets>
    <sheet name="ASPReport" sheetId="1" r:id="rId1"/>
    <sheet name="Calendar" sheetId="2" r:id="rId2"/>
    <sheet name="Sheet2" sheetId="3" r:id="rId3"/>
    <sheet name="Sheet3" sheetId="4" r:id="rId4"/>
  </sheets>
  <definedNames>
    <definedName name="START_PAID">ASPReport!$P$3</definedName>
  </definedNames>
  <calcPr calcId="152511"/>
</workbook>
</file>

<file path=xl/calcChain.xml><?xml version="1.0" encoding="utf-8"?>
<calcChain xmlns="http://schemas.openxmlformats.org/spreadsheetml/2006/main">
  <c r="V7" i="3" l="1"/>
  <c r="O7" i="3"/>
  <c r="Q7" i="3" s="1"/>
  <c r="S7" i="3" s="1"/>
  <c r="N7" i="3"/>
  <c r="L7" i="3"/>
  <c r="V6" i="3"/>
  <c r="O6" i="3"/>
  <c r="Q6" i="3" s="1"/>
  <c r="S6" i="3" s="1"/>
  <c r="N6" i="3"/>
  <c r="L6" i="3"/>
  <c r="C6" i="3"/>
  <c r="V5" i="3"/>
  <c r="O5" i="3"/>
  <c r="Q5" i="3" s="1"/>
  <c r="N5" i="3"/>
  <c r="L5" i="3"/>
  <c r="V4" i="3"/>
  <c r="O4" i="3"/>
  <c r="O2" i="3" s="1"/>
  <c r="N4" i="3"/>
  <c r="L4" i="3"/>
  <c r="U2" i="3"/>
  <c r="P2" i="3"/>
  <c r="N2" i="3"/>
  <c r="L2" i="3"/>
  <c r="C2" i="3"/>
  <c r="F45" i="2"/>
  <c r="F38" i="2"/>
  <c r="F31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29" i="2"/>
  <c r="R5" i="3" l="1"/>
  <c r="R7" i="3"/>
  <c r="W7" i="3" s="1"/>
  <c r="R6" i="3"/>
  <c r="S5" i="3"/>
  <c r="W5" i="3"/>
  <c r="W6" i="3"/>
  <c r="Q4" i="3"/>
  <c r="S43" i="1"/>
  <c r="S44" i="1"/>
  <c r="S45" i="1"/>
  <c r="S49" i="1"/>
  <c r="C45" i="1"/>
  <c r="R4" i="3" l="1"/>
  <c r="W4" i="3" s="1"/>
  <c r="S4" i="3"/>
  <c r="S2" i="3" s="1"/>
  <c r="Q2" i="3"/>
  <c r="W2" i="3" s="1"/>
  <c r="L49" i="1"/>
  <c r="N49" i="1"/>
  <c r="O49" i="1"/>
  <c r="Q49" i="1"/>
  <c r="V49" i="1"/>
  <c r="L50" i="1"/>
  <c r="N50" i="1"/>
  <c r="O50" i="1"/>
  <c r="Q50" i="1" s="1"/>
  <c r="V50" i="1"/>
  <c r="L51" i="1"/>
  <c r="N51" i="1"/>
  <c r="O51" i="1"/>
  <c r="Q51" i="1"/>
  <c r="V51" i="1"/>
  <c r="L44" i="1"/>
  <c r="N44" i="1"/>
  <c r="O44" i="1"/>
  <c r="Q44" i="1" s="1"/>
  <c r="V44" i="1"/>
  <c r="L45" i="1"/>
  <c r="N45" i="1"/>
  <c r="O45" i="1"/>
  <c r="Q45" i="1"/>
  <c r="V45" i="1"/>
  <c r="L46" i="1"/>
  <c r="N46" i="1"/>
  <c r="O46" i="1"/>
  <c r="Q46" i="1" s="1"/>
  <c r="S46" i="1" s="1"/>
  <c r="V46" i="1"/>
  <c r="L47" i="1"/>
  <c r="N47" i="1"/>
  <c r="O47" i="1"/>
  <c r="Q47" i="1" s="1"/>
  <c r="S47" i="1" s="1"/>
  <c r="V47" i="1"/>
  <c r="L48" i="1"/>
  <c r="N48" i="1"/>
  <c r="O48" i="1"/>
  <c r="Q48" i="1" s="1"/>
  <c r="S48" i="1" s="1"/>
  <c r="V48" i="1"/>
  <c r="S50" i="1" l="1"/>
  <c r="S51" i="1"/>
  <c r="R49" i="1"/>
  <c r="W49" i="1" s="1"/>
  <c r="R51" i="1"/>
  <c r="W51" i="1" s="1"/>
  <c r="R45" i="1"/>
  <c r="W45" i="1" s="1"/>
  <c r="R47" i="1"/>
  <c r="W47" i="1" s="1"/>
  <c r="R46" i="1"/>
  <c r="W46" i="1" s="1"/>
  <c r="R48" i="1"/>
  <c r="W48" i="1" s="1"/>
  <c r="R50" i="1"/>
  <c r="W50" i="1" s="1"/>
  <c r="R44" i="1"/>
  <c r="W44" i="1" s="1"/>
  <c r="V41" i="1"/>
  <c r="V42" i="1"/>
  <c r="V43" i="1"/>
  <c r="O43" i="1"/>
  <c r="Q43" i="1" s="1"/>
  <c r="N42" i="1"/>
  <c r="O42" i="1"/>
  <c r="Q42" i="1" s="1"/>
  <c r="C41" i="1"/>
  <c r="N41" i="1" s="1"/>
  <c r="L41" i="1"/>
  <c r="L42" i="1"/>
  <c r="L43" i="1"/>
  <c r="L40" i="1"/>
  <c r="C40" i="1"/>
  <c r="N40" i="1" s="1"/>
  <c r="N43" i="1" l="1"/>
  <c r="O41" i="1"/>
  <c r="Q41" i="1" s="1"/>
  <c r="S41" i="1" s="1"/>
  <c r="O40" i="1"/>
  <c r="Q40" i="1" s="1"/>
  <c r="S40" i="1" s="1"/>
  <c r="S42" i="1"/>
  <c r="V40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N38" i="1" s="1"/>
  <c r="C39" i="1"/>
  <c r="N39" i="1" s="1"/>
  <c r="V39" i="1"/>
  <c r="L39" i="1"/>
  <c r="O39" i="1" l="1"/>
  <c r="Q39" i="1" s="1"/>
  <c r="S39" i="1" s="1"/>
  <c r="V38" i="1"/>
  <c r="O38" i="1"/>
  <c r="Q38" i="1" s="1"/>
  <c r="L38" i="1"/>
  <c r="S38" i="1" l="1"/>
  <c r="L31" i="1"/>
  <c r="L32" i="1"/>
  <c r="L33" i="1"/>
  <c r="L34" i="1"/>
  <c r="L35" i="1"/>
  <c r="L36" i="1"/>
  <c r="L37" i="1"/>
  <c r="V37" i="1"/>
  <c r="O37" i="1"/>
  <c r="Q37" i="1" s="1"/>
  <c r="N37" i="1"/>
  <c r="S37" i="1" l="1"/>
  <c r="V36" i="1"/>
  <c r="O34" i="1"/>
  <c r="O35" i="1"/>
  <c r="O36" i="1"/>
  <c r="Q36" i="1" s="1"/>
  <c r="S36" i="1" s="1"/>
  <c r="N36" i="1"/>
  <c r="V31" i="1" l="1"/>
  <c r="V32" i="1"/>
  <c r="V33" i="1"/>
  <c r="V34" i="1"/>
  <c r="V35" i="1"/>
  <c r="Q35" i="1"/>
  <c r="S35" i="1" s="1"/>
  <c r="N35" i="1"/>
  <c r="Q34" i="1" l="1"/>
  <c r="N34" i="1"/>
  <c r="S34" i="1" l="1"/>
  <c r="N33" i="1"/>
  <c r="O33" i="1"/>
  <c r="Q33" i="1" s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5" i="1"/>
  <c r="S33" i="1" l="1"/>
  <c r="V27" i="1" l="1"/>
  <c r="V28" i="1"/>
  <c r="V29" i="1"/>
  <c r="V30" i="1"/>
  <c r="V24" i="1" l="1"/>
  <c r="V25" i="1"/>
  <c r="V26" i="1"/>
  <c r="V22" i="1" l="1"/>
  <c r="V23" i="1"/>
  <c r="V18" i="1" l="1"/>
  <c r="V19" i="1"/>
  <c r="V20" i="1"/>
  <c r="V21" i="1"/>
  <c r="L3" i="1" l="1"/>
  <c r="V17" i="1"/>
  <c r="N16" i="1" l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V16" i="1"/>
  <c r="O16" i="1"/>
  <c r="Q16" i="1" s="1"/>
  <c r="O17" i="1"/>
  <c r="Q17" i="1" s="1"/>
  <c r="S17" i="1" s="1"/>
  <c r="O18" i="1"/>
  <c r="Q18" i="1" s="1"/>
  <c r="S18" i="1" s="1"/>
  <c r="O19" i="1"/>
  <c r="Q19" i="1" s="1"/>
  <c r="S19" i="1" s="1"/>
  <c r="O20" i="1"/>
  <c r="Q20" i="1" s="1"/>
  <c r="S20" i="1" s="1"/>
  <c r="O21" i="1"/>
  <c r="Q21" i="1" s="1"/>
  <c r="S21" i="1" s="1"/>
  <c r="O22" i="1"/>
  <c r="Q22" i="1" s="1"/>
  <c r="S22" i="1" s="1"/>
  <c r="O23" i="1"/>
  <c r="Q23" i="1" s="1"/>
  <c r="S23" i="1" s="1"/>
  <c r="O24" i="1"/>
  <c r="Q24" i="1" s="1"/>
  <c r="S24" i="1" s="1"/>
  <c r="O25" i="1"/>
  <c r="Q25" i="1" s="1"/>
  <c r="S25" i="1" s="1"/>
  <c r="O26" i="1"/>
  <c r="Q26" i="1" s="1"/>
  <c r="S26" i="1" s="1"/>
  <c r="O27" i="1"/>
  <c r="Q27" i="1" s="1"/>
  <c r="S27" i="1" s="1"/>
  <c r="O28" i="1"/>
  <c r="Q28" i="1" s="1"/>
  <c r="S28" i="1" s="1"/>
  <c r="O29" i="1"/>
  <c r="Q29" i="1" s="1"/>
  <c r="S29" i="1" s="1"/>
  <c r="O30" i="1"/>
  <c r="Q30" i="1" s="1"/>
  <c r="S30" i="1" s="1"/>
  <c r="O31" i="1"/>
  <c r="Q31" i="1" s="1"/>
  <c r="S31" i="1" s="1"/>
  <c r="O32" i="1"/>
  <c r="U3" i="1"/>
  <c r="V6" i="1"/>
  <c r="V7" i="1"/>
  <c r="V8" i="1"/>
  <c r="V9" i="1"/>
  <c r="V10" i="1"/>
  <c r="V11" i="1"/>
  <c r="V12" i="1"/>
  <c r="V13" i="1"/>
  <c r="V14" i="1"/>
  <c r="V15" i="1"/>
  <c r="V5" i="1"/>
  <c r="P3" i="1"/>
  <c r="C3" i="1"/>
  <c r="O6" i="1"/>
  <c r="Q6" i="1" s="1"/>
  <c r="S6" i="1" s="1"/>
  <c r="O7" i="1"/>
  <c r="Q7" i="1" s="1"/>
  <c r="S7" i="1" s="1"/>
  <c r="O8" i="1"/>
  <c r="Q8" i="1" s="1"/>
  <c r="S8" i="1" s="1"/>
  <c r="O9" i="1"/>
  <c r="Q9" i="1" s="1"/>
  <c r="S9" i="1" s="1"/>
  <c r="O10" i="1"/>
  <c r="Q10" i="1" s="1"/>
  <c r="S10" i="1" s="1"/>
  <c r="O11" i="1"/>
  <c r="Q11" i="1" s="1"/>
  <c r="S11" i="1" s="1"/>
  <c r="O12" i="1"/>
  <c r="Q12" i="1" s="1"/>
  <c r="S12" i="1" s="1"/>
  <c r="O13" i="1"/>
  <c r="Q13" i="1" s="1"/>
  <c r="S13" i="1" s="1"/>
  <c r="O14" i="1"/>
  <c r="Q14" i="1" s="1"/>
  <c r="S14" i="1" s="1"/>
  <c r="O15" i="1"/>
  <c r="Q15" i="1" s="1"/>
  <c r="S15" i="1" s="1"/>
  <c r="O5" i="1"/>
  <c r="Q5" i="1" s="1"/>
  <c r="R39" i="1" l="1"/>
  <c r="W39" i="1" s="1"/>
  <c r="R40" i="1"/>
  <c r="W40" i="1" s="1"/>
  <c r="Q32" i="1"/>
  <c r="R33" i="1" s="1"/>
  <c r="W33" i="1" s="1"/>
  <c r="S5" i="1"/>
  <c r="S16" i="1"/>
  <c r="R20" i="1"/>
  <c r="W20" i="1" s="1"/>
  <c r="R17" i="1"/>
  <c r="W17" i="1" s="1"/>
  <c r="R28" i="1"/>
  <c r="W28" i="1" s="1"/>
  <c r="R22" i="1"/>
  <c r="W22" i="1" s="1"/>
  <c r="R30" i="1"/>
  <c r="W30" i="1" s="1"/>
  <c r="R24" i="1"/>
  <c r="W24" i="1" s="1"/>
  <c r="R16" i="1"/>
  <c r="W16" i="1" s="1"/>
  <c r="R26" i="1"/>
  <c r="W26" i="1" s="1"/>
  <c r="R18" i="1"/>
  <c r="W18" i="1" s="1"/>
  <c r="R31" i="1"/>
  <c r="R29" i="1"/>
  <c r="W29" i="1" s="1"/>
  <c r="R27" i="1"/>
  <c r="W27" i="1" s="1"/>
  <c r="R25" i="1"/>
  <c r="W25" i="1" s="1"/>
  <c r="R23" i="1"/>
  <c r="W23" i="1" s="1"/>
  <c r="R21" i="1"/>
  <c r="W21" i="1" s="1"/>
  <c r="R19" i="1"/>
  <c r="W19" i="1" s="1"/>
  <c r="R8" i="1"/>
  <c r="W8" i="1" s="1"/>
  <c r="R12" i="1"/>
  <c r="W12" i="1" s="1"/>
  <c r="R6" i="1"/>
  <c r="W6" i="1" s="1"/>
  <c r="R9" i="1"/>
  <c r="W9" i="1" s="1"/>
  <c r="R13" i="1"/>
  <c r="W13" i="1" s="1"/>
  <c r="R7" i="1"/>
  <c r="W7" i="1" s="1"/>
  <c r="R10" i="1"/>
  <c r="W10" i="1" s="1"/>
  <c r="R14" i="1"/>
  <c r="W14" i="1" s="1"/>
  <c r="R5" i="1"/>
  <c r="W5" i="1" s="1"/>
  <c r="R11" i="1"/>
  <c r="W11" i="1" s="1"/>
  <c r="R15" i="1"/>
  <c r="W15" i="1" s="1"/>
  <c r="O3" i="1"/>
  <c r="R43" i="1" l="1"/>
  <c r="W43" i="1" s="1"/>
  <c r="R41" i="1"/>
  <c r="W41" i="1" s="1"/>
  <c r="R42" i="1"/>
  <c r="W42" i="1" s="1"/>
  <c r="Q3" i="1"/>
  <c r="W3" i="1" s="1"/>
  <c r="S32" i="1"/>
  <c r="S3" i="1" s="1"/>
  <c r="R37" i="1"/>
  <c r="W37" i="1" s="1"/>
  <c r="R35" i="1"/>
  <c r="W35" i="1" s="1"/>
  <c r="R38" i="1"/>
  <c r="W38" i="1" s="1"/>
  <c r="R34" i="1"/>
  <c r="W34" i="1" s="1"/>
  <c r="R36" i="1"/>
  <c r="W36" i="1" s="1"/>
  <c r="W31" i="1"/>
  <c r="R32" i="1"/>
  <c r="W32" i="1" s="1"/>
  <c r="N6" i="1"/>
  <c r="N7" i="1"/>
  <c r="N8" i="1"/>
  <c r="N9" i="1"/>
  <c r="N10" i="1"/>
  <c r="N11" i="1"/>
  <c r="N12" i="1"/>
  <c r="N13" i="1"/>
  <c r="N14" i="1"/>
  <c r="N15" i="1"/>
  <c r="N5" i="1"/>
  <c r="N3" i="1" l="1"/>
</calcChain>
</file>

<file path=xl/sharedStrings.xml><?xml version="1.0" encoding="utf-8"?>
<sst xmlns="http://schemas.openxmlformats.org/spreadsheetml/2006/main" count="143" uniqueCount="76">
  <si>
    <t>Week Of</t>
  </si>
  <si>
    <t>SUN</t>
  </si>
  <si>
    <t>MON</t>
  </si>
  <si>
    <t>TUE</t>
  </si>
  <si>
    <t>WED</t>
  </si>
  <si>
    <t>THU</t>
  </si>
  <si>
    <t>FRI</t>
  </si>
  <si>
    <t>SAT</t>
  </si>
  <si>
    <t>4/9/2017</t>
  </si>
  <si>
    <t>4/16/2017</t>
  </si>
  <si>
    <t>4/23/2017</t>
  </si>
  <si>
    <t>4/30/2017</t>
  </si>
  <si>
    <t>5/1/2017</t>
  </si>
  <si>
    <t>5/7/2017</t>
  </si>
  <si>
    <t>5/14/2017</t>
  </si>
  <si>
    <t>5/21/2017</t>
  </si>
  <si>
    <t>5/28/2017</t>
  </si>
  <si>
    <t>6/1/2017</t>
  </si>
  <si>
    <t>6/4/2017</t>
  </si>
  <si>
    <t>Days</t>
  </si>
  <si>
    <t>Fee W HST</t>
  </si>
  <si>
    <t>Payable</t>
  </si>
  <si>
    <t>Hours</t>
  </si>
  <si>
    <t>Cumulative</t>
  </si>
  <si>
    <t>Per</t>
  </si>
  <si>
    <t>6/11/2017</t>
  </si>
  <si>
    <t>Paid DT</t>
  </si>
  <si>
    <t>Paid Amt</t>
  </si>
  <si>
    <t>Total Paid</t>
  </si>
  <si>
    <t>Ins</t>
  </si>
  <si>
    <t>6/18/2017</t>
  </si>
  <si>
    <t>6/25/2018</t>
  </si>
  <si>
    <t>Paid</t>
  </si>
  <si>
    <t>Periods paid</t>
  </si>
  <si>
    <t>Unpaid</t>
  </si>
  <si>
    <t>7/1/2017</t>
  </si>
  <si>
    <t>7/2/2017</t>
  </si>
  <si>
    <t>7/9/2017</t>
  </si>
  <si>
    <t>Rpt</t>
  </si>
  <si>
    <t>Plainview rpt</t>
  </si>
  <si>
    <t>7/16/2017</t>
  </si>
  <si>
    <t>7/23/2017</t>
  </si>
  <si>
    <t>Due</t>
  </si>
  <si>
    <t>7/30/2017</t>
  </si>
  <si>
    <t>8/01/2017</t>
  </si>
  <si>
    <t>8/06/2017</t>
  </si>
  <si>
    <t>Invoice#</t>
  </si>
  <si>
    <t>8/13/2017</t>
  </si>
  <si>
    <t>8/20/2017</t>
  </si>
  <si>
    <t>8/27/2017</t>
  </si>
  <si>
    <t>9/1/2017</t>
  </si>
  <si>
    <t>9/3/2017</t>
  </si>
  <si>
    <t>9/10/2017</t>
  </si>
  <si>
    <t>Nothing Sep08</t>
  </si>
  <si>
    <t>9/17/2017</t>
  </si>
  <si>
    <t>9/24/2017</t>
  </si>
  <si>
    <t>10/01/2017</t>
  </si>
  <si>
    <t>10/08/2017</t>
  </si>
  <si>
    <t>10/15/2017</t>
  </si>
  <si>
    <t>10/22/2017</t>
  </si>
  <si>
    <t>10/29/2017</t>
  </si>
  <si>
    <t>11/01/2017</t>
  </si>
  <si>
    <t>11/05/2017</t>
  </si>
  <si>
    <t>11/12/2017</t>
  </si>
  <si>
    <t>11/19/2017</t>
  </si>
  <si>
    <t>11/26/2017</t>
  </si>
  <si>
    <t>12/01/2018</t>
  </si>
  <si>
    <t>12/03/2018</t>
  </si>
  <si>
    <t>12/10/2018</t>
  </si>
  <si>
    <t>12/17/2018</t>
  </si>
  <si>
    <t>End</t>
  </si>
  <si>
    <t>Pay 18th</t>
  </si>
  <si>
    <t>Pay</t>
  </si>
  <si>
    <t>Pay Feb 2nd</t>
  </si>
  <si>
    <t>12/24/2018</t>
  </si>
  <si>
    <t>12/31/2018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</si>
</sst>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mmm/dd"/>
    <numFmt numFmtId="165" formatCode="0.0"/>
    <numFmt numFmtId="169" formatCode="yyyy/mm/dd\ ddd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73839A"/>
      <name val="Calibri"/>
      <family val="2"/>
      <scheme val="minor"/>
    </font>
    <font>
      <sz val="9"/>
      <color rgb="FF73839A"/>
      <name val="Microsoft Sans Serif"/>
      <family val="2"/>
    </font>
    <font>
      <b/>
      <sz val="8"/>
      <color theme="3" tint="0.39997558519241921"/>
      <name val="Arial"/>
      <family val="2"/>
    </font>
    <font>
      <sz val="8"/>
      <color rgb="FF000000"/>
      <name val="Arial"/>
      <family val="2"/>
    </font>
    <font>
      <b/>
      <sz val="8"/>
      <color rgb="FF333333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color theme="0" tint="-0.34998626667073579"/>
      <name val="Arial"/>
      <family val="2"/>
    </font>
    <font>
      <b/>
      <sz val="8"/>
      <color rgb="FFFF0000"/>
      <name val="Arial"/>
      <family val="2"/>
    </font>
    <font>
      <b/>
      <sz val="8"/>
      <color rgb="FF00B050"/>
      <name val="Arial"/>
      <family val="2"/>
    </font>
    <font>
      <b/>
      <sz val="11"/>
      <color rgb="FFFF000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33" borderId="0" applyNumberFormat="0" applyProtection="0">
      <alignment horizontal="left" vertical="center" indent="1"/>
    </xf>
  </cellStyleXfs>
  <cellXfs count="130">
    <xf numFmtId="0" fontId="0" fillId="0" borderId="0" xfId="0"/>
    <xf numFmtId="0" fontId="0" fillId="0" borderId="10" xfId="0" applyBorder="1"/>
    <xf numFmtId="164" fontId="20" fillId="38" borderId="10" xfId="0" applyNumberFormat="1" applyFont="1" applyFill="1" applyBorder="1" applyAlignment="1">
      <alignment horizontal="left" vertical="center"/>
    </xf>
    <xf numFmtId="164" fontId="20" fillId="40" borderId="10" xfId="0" applyNumberFormat="1" applyFont="1" applyFill="1" applyBorder="1" applyAlignment="1">
      <alignment horizontal="left" vertical="center"/>
    </xf>
    <xf numFmtId="164" fontId="20" fillId="40" borderId="0" xfId="0" applyNumberFormat="1" applyFont="1" applyFill="1" applyAlignment="1">
      <alignment horizontal="left" vertical="center"/>
    </xf>
    <xf numFmtId="164" fontId="20" fillId="40" borderId="17" xfId="0" applyNumberFormat="1" applyFont="1" applyFill="1" applyBorder="1" applyAlignment="1">
      <alignment horizontal="left" vertical="center"/>
    </xf>
    <xf numFmtId="0" fontId="21" fillId="38" borderId="0" xfId="0" applyFont="1" applyFill="1" applyAlignment="1">
      <alignment vertical="center"/>
    </xf>
    <xf numFmtId="0" fontId="20" fillId="38" borderId="10" xfId="0" applyFont="1" applyFill="1" applyBorder="1" applyAlignment="1">
      <alignment horizontal="right" vertical="center"/>
    </xf>
    <xf numFmtId="0" fontId="20" fillId="38" borderId="10" xfId="0" applyFont="1" applyFill="1" applyBorder="1" applyAlignment="1">
      <alignment horizontal="left" vertical="center"/>
    </xf>
    <xf numFmtId="0" fontId="22" fillId="38" borderId="12" xfId="0" applyFont="1" applyFill="1" applyBorder="1" applyAlignment="1">
      <alignment horizontal="left" vertical="center"/>
    </xf>
    <xf numFmtId="43" fontId="23" fillId="38" borderId="10" xfId="1" applyFont="1" applyFill="1" applyBorder="1" applyAlignment="1">
      <alignment horizontal="left" vertical="center"/>
    </xf>
    <xf numFmtId="0" fontId="23" fillId="38" borderId="10" xfId="0" applyFont="1" applyFill="1" applyBorder="1" applyAlignment="1">
      <alignment horizontal="left" vertical="center"/>
    </xf>
    <xf numFmtId="43" fontId="23" fillId="38" borderId="10" xfId="1" applyNumberFormat="1" applyFont="1" applyFill="1" applyBorder="1" applyAlignment="1">
      <alignment horizontal="left" vertical="center"/>
    </xf>
    <xf numFmtId="14" fontId="23" fillId="38" borderId="10" xfId="0" applyNumberFormat="1" applyFont="1" applyFill="1" applyBorder="1" applyAlignment="1">
      <alignment horizontal="left" vertical="center"/>
    </xf>
    <xf numFmtId="0" fontId="21" fillId="33" borderId="0" xfId="0" applyFont="1" applyFill="1" applyAlignment="1">
      <alignment vertical="center"/>
    </xf>
    <xf numFmtId="14" fontId="21" fillId="33" borderId="0" xfId="0" applyNumberFormat="1" applyFont="1" applyFill="1" applyAlignment="1">
      <alignment vertical="center"/>
    </xf>
    <xf numFmtId="0" fontId="20" fillId="40" borderId="0" xfId="0" applyFont="1" applyFill="1" applyAlignment="1">
      <alignment horizontal="right" vertical="center"/>
    </xf>
    <xf numFmtId="0" fontId="20" fillId="40" borderId="0" xfId="0" applyFont="1" applyFill="1" applyAlignment="1">
      <alignment vertical="center"/>
    </xf>
    <xf numFmtId="0" fontId="24" fillId="42" borderId="0" xfId="0" applyFont="1" applyFill="1" applyAlignment="1">
      <alignment vertical="center"/>
    </xf>
    <xf numFmtId="43" fontId="23" fillId="33" borderId="0" xfId="1" applyFont="1" applyFill="1" applyAlignment="1">
      <alignment vertical="center"/>
    </xf>
    <xf numFmtId="0" fontId="23" fillId="33" borderId="0" xfId="0" applyFont="1" applyFill="1" applyAlignment="1">
      <alignment vertical="center"/>
    </xf>
    <xf numFmtId="43" fontId="23" fillId="33" borderId="0" xfId="0" applyNumberFormat="1" applyFont="1" applyFill="1" applyAlignment="1">
      <alignment vertical="center"/>
    </xf>
    <xf numFmtId="14" fontId="21" fillId="33" borderId="10" xfId="0" applyNumberFormat="1" applyFont="1" applyFill="1" applyBorder="1" applyAlignment="1">
      <alignment vertical="center"/>
    </xf>
    <xf numFmtId="0" fontId="24" fillId="42" borderId="13" xfId="0" applyFont="1" applyFill="1" applyBorder="1" applyAlignment="1">
      <alignment vertical="center"/>
    </xf>
    <xf numFmtId="43" fontId="23" fillId="36" borderId="10" xfId="1" applyFont="1" applyFill="1" applyBorder="1" applyAlignment="1">
      <alignment vertical="center"/>
    </xf>
    <xf numFmtId="0" fontId="23" fillId="36" borderId="10" xfId="0" applyFont="1" applyFill="1" applyBorder="1" applyAlignment="1">
      <alignment vertical="center"/>
    </xf>
    <xf numFmtId="14" fontId="21" fillId="33" borderId="15" xfId="0" applyNumberFormat="1" applyFont="1" applyFill="1" applyBorder="1" applyAlignment="1">
      <alignment vertical="center"/>
    </xf>
    <xf numFmtId="0" fontId="20" fillId="40" borderId="16" xfId="0" applyFont="1" applyFill="1" applyBorder="1" applyAlignment="1">
      <alignment horizontal="right" vertical="center"/>
    </xf>
    <xf numFmtId="0" fontId="20" fillId="40" borderId="0" xfId="0" applyFont="1" applyFill="1" applyBorder="1" applyAlignment="1">
      <alignment vertical="center"/>
    </xf>
    <xf numFmtId="14" fontId="23" fillId="34" borderId="10" xfId="0" applyNumberFormat="1" applyFont="1" applyFill="1" applyBorder="1" applyAlignment="1">
      <alignment horizontal="left" vertical="center" wrapText="1"/>
    </xf>
    <xf numFmtId="0" fontId="20" fillId="40" borderId="10" xfId="0" applyFont="1" applyFill="1" applyBorder="1" applyAlignment="1">
      <alignment horizontal="right" vertical="center"/>
    </xf>
    <xf numFmtId="0" fontId="20" fillId="40" borderId="10" xfId="0" applyFont="1" applyFill="1" applyBorder="1" applyAlignment="1">
      <alignment vertical="center"/>
    </xf>
    <xf numFmtId="0" fontId="24" fillId="42" borderId="12" xfId="0" applyFont="1" applyFill="1" applyBorder="1" applyAlignment="1">
      <alignment vertical="center"/>
    </xf>
    <xf numFmtId="43" fontId="23" fillId="33" borderId="10" xfId="1" applyFont="1" applyFill="1" applyBorder="1" applyAlignment="1">
      <alignment vertical="center"/>
    </xf>
    <xf numFmtId="0" fontId="23" fillId="33" borderId="10" xfId="0" applyFont="1" applyFill="1" applyBorder="1" applyAlignment="1">
      <alignment vertical="center"/>
    </xf>
    <xf numFmtId="43" fontId="23" fillId="36" borderId="10" xfId="0" applyNumberFormat="1" applyFont="1" applyFill="1" applyBorder="1" applyAlignment="1">
      <alignment vertical="center"/>
    </xf>
    <xf numFmtId="14" fontId="23" fillId="33" borderId="10" xfId="0" applyNumberFormat="1" applyFont="1" applyFill="1" applyBorder="1" applyAlignment="1">
      <alignment horizontal="left" vertical="center" wrapText="1"/>
    </xf>
    <xf numFmtId="0" fontId="24" fillId="40" borderId="10" xfId="0" applyFont="1" applyFill="1" applyBorder="1" applyAlignment="1">
      <alignment horizontal="right" vertical="center"/>
    </xf>
    <xf numFmtId="14" fontId="23" fillId="33" borderId="10" xfId="0" applyNumberFormat="1" applyFont="1" applyFill="1" applyBorder="1" applyAlignment="1">
      <alignment vertical="center"/>
    </xf>
    <xf numFmtId="0" fontId="24" fillId="42" borderId="10" xfId="0" applyFont="1" applyFill="1" applyBorder="1" applyAlignment="1">
      <alignment vertical="center"/>
    </xf>
    <xf numFmtId="43" fontId="26" fillId="33" borderId="0" xfId="1" applyFont="1" applyFill="1" applyAlignment="1">
      <alignment vertical="center"/>
    </xf>
    <xf numFmtId="43" fontId="26" fillId="36" borderId="10" xfId="1" applyFont="1" applyFill="1" applyBorder="1" applyAlignment="1">
      <alignment vertical="center"/>
    </xf>
    <xf numFmtId="43" fontId="26" fillId="38" borderId="10" xfId="1" applyFont="1" applyFill="1" applyBorder="1" applyAlignment="1">
      <alignment horizontal="left" vertical="center"/>
    </xf>
    <xf numFmtId="14" fontId="23" fillId="37" borderId="0" xfId="0" applyNumberFormat="1" applyFont="1" applyFill="1" applyAlignment="1">
      <alignment vertical="center"/>
    </xf>
    <xf numFmtId="43" fontId="23" fillId="37" borderId="0" xfId="1" applyFont="1" applyFill="1" applyAlignment="1">
      <alignment vertical="center"/>
    </xf>
    <xf numFmtId="0" fontId="23" fillId="37" borderId="0" xfId="0" applyFont="1" applyFill="1" applyAlignment="1">
      <alignment vertical="center"/>
    </xf>
    <xf numFmtId="4" fontId="23" fillId="35" borderId="0" xfId="1" applyNumberFormat="1" applyFont="1" applyFill="1" applyAlignment="1">
      <alignment vertical="center"/>
    </xf>
    <xf numFmtId="14" fontId="23" fillId="37" borderId="12" xfId="0" applyNumberFormat="1" applyFont="1" applyFill="1" applyBorder="1" applyAlignment="1">
      <alignment vertical="center"/>
    </xf>
    <xf numFmtId="43" fontId="23" fillId="37" borderId="10" xfId="1" applyFont="1" applyFill="1" applyBorder="1" applyAlignment="1">
      <alignment vertical="center"/>
    </xf>
    <xf numFmtId="4" fontId="23" fillId="35" borderId="11" xfId="1" applyNumberFormat="1" applyFont="1" applyFill="1" applyBorder="1" applyAlignment="1">
      <alignment vertical="center"/>
    </xf>
    <xf numFmtId="14" fontId="23" fillId="37" borderId="10" xfId="0" applyNumberFormat="1" applyFont="1" applyFill="1" applyBorder="1" applyAlignment="1">
      <alignment vertical="center"/>
    </xf>
    <xf numFmtId="43" fontId="23" fillId="37" borderId="10" xfId="0" applyNumberFormat="1" applyFont="1" applyFill="1" applyBorder="1" applyAlignment="1">
      <alignment vertical="center"/>
    </xf>
    <xf numFmtId="4" fontId="23" fillId="35" borderId="10" xfId="1" applyNumberFormat="1" applyFont="1" applyFill="1" applyBorder="1" applyAlignment="1">
      <alignment vertical="center"/>
    </xf>
    <xf numFmtId="43" fontId="23" fillId="38" borderId="11" xfId="1" applyFont="1" applyFill="1" applyBorder="1" applyAlignment="1">
      <alignment horizontal="left" vertical="center"/>
    </xf>
    <xf numFmtId="0" fontId="23" fillId="39" borderId="10" xfId="0" applyFont="1" applyFill="1" applyBorder="1" applyAlignment="1">
      <alignment vertical="center"/>
    </xf>
    <xf numFmtId="3" fontId="23" fillId="39" borderId="10" xfId="0" applyNumberFormat="1" applyFont="1" applyFill="1" applyBorder="1" applyAlignment="1">
      <alignment vertical="center"/>
    </xf>
    <xf numFmtId="165" fontId="21" fillId="41" borderId="0" xfId="0" applyNumberFormat="1" applyFont="1" applyFill="1" applyAlignment="1">
      <alignment horizontal="right" vertical="center"/>
    </xf>
    <xf numFmtId="165" fontId="21" fillId="41" borderId="13" xfId="0" applyNumberFormat="1" applyFont="1" applyFill="1" applyBorder="1" applyAlignment="1">
      <alignment horizontal="right" vertical="center"/>
    </xf>
    <xf numFmtId="165" fontId="23" fillId="38" borderId="12" xfId="0" applyNumberFormat="1" applyFont="1" applyFill="1" applyBorder="1" applyAlignment="1">
      <alignment horizontal="right" vertical="center"/>
    </xf>
    <xf numFmtId="1" fontId="23" fillId="41" borderId="0" xfId="1" applyNumberFormat="1" applyFont="1" applyFill="1" applyAlignment="1">
      <alignment vertical="center"/>
    </xf>
    <xf numFmtId="1" fontId="23" fillId="41" borderId="11" xfId="1" applyNumberFormat="1" applyFont="1" applyFill="1" applyBorder="1" applyAlignment="1">
      <alignment vertical="center"/>
    </xf>
    <xf numFmtId="1" fontId="23" fillId="41" borderId="14" xfId="1" applyNumberFormat="1" applyFont="1" applyFill="1" applyBorder="1" applyAlignment="1">
      <alignment vertical="center"/>
    </xf>
    <xf numFmtId="1" fontId="23" fillId="41" borderId="0" xfId="1" applyNumberFormat="1" applyFont="1" applyFill="1" applyBorder="1" applyAlignment="1">
      <alignment horizontal="left" vertical="center"/>
    </xf>
    <xf numFmtId="0" fontId="28" fillId="39" borderId="10" xfId="0" applyFont="1" applyFill="1" applyBorder="1" applyAlignment="1">
      <alignment vertical="center"/>
    </xf>
    <xf numFmtId="0" fontId="28" fillId="40" borderId="10" xfId="0" applyFont="1" applyFill="1" applyBorder="1" applyAlignment="1">
      <alignment horizontal="right" vertical="center"/>
    </xf>
    <xf numFmtId="14" fontId="0" fillId="0" borderId="0" xfId="0" applyNumberFormat="1"/>
    <xf numFmtId="165" fontId="0" fillId="0" borderId="0" xfId="0" applyNumberFormat="1"/>
    <xf numFmtId="43" fontId="0" fillId="0" borderId="0" xfId="0" applyNumberFormat="1"/>
    <xf numFmtId="4" fontId="0" fillId="0" borderId="0" xfId="0" applyNumberFormat="1"/>
    <xf numFmtId="1" fontId="0" fillId="0" borderId="0" xfId="0" applyNumberFormat="1"/>
    <xf numFmtId="164" fontId="0" fillId="0" borderId="0" xfId="0" applyNumberFormat="1"/>
    <xf numFmtId="14" fontId="0" fillId="0" borderId="10" xfId="0" applyNumberFormat="1" applyBorder="1"/>
    <xf numFmtId="165" fontId="0" fillId="0" borderId="10" xfId="0" applyNumberFormat="1" applyBorder="1"/>
    <xf numFmtId="43" fontId="0" fillId="0" borderId="10" xfId="0" applyNumberFormat="1" applyBorder="1"/>
    <xf numFmtId="164" fontId="14" fillId="0" borderId="10" xfId="0" applyNumberFormat="1" applyFont="1" applyBorder="1"/>
    <xf numFmtId="0" fontId="23" fillId="39" borderId="0" xfId="0" applyFont="1" applyFill="1" applyBorder="1" applyAlignment="1">
      <alignment vertical="center"/>
    </xf>
    <xf numFmtId="0" fontId="23" fillId="38" borderId="0" xfId="0" applyFont="1" applyFill="1" applyBorder="1" applyAlignment="1">
      <alignment vertical="center"/>
    </xf>
    <xf numFmtId="0" fontId="29" fillId="40" borderId="10" xfId="0" applyFont="1" applyFill="1" applyBorder="1" applyAlignment="1">
      <alignment horizontal="right" vertical="center"/>
    </xf>
    <xf numFmtId="0" fontId="29" fillId="39" borderId="10" xfId="0" applyFont="1" applyFill="1" applyBorder="1" applyAlignment="1">
      <alignment vertical="center"/>
    </xf>
    <xf numFmtId="165" fontId="21" fillId="41" borderId="10" xfId="0" applyNumberFormat="1" applyFont="1" applyFill="1" applyBorder="1" applyAlignment="1">
      <alignment horizontal="right" vertical="center"/>
    </xf>
    <xf numFmtId="1" fontId="23" fillId="41" borderId="10" xfId="1" applyNumberFormat="1" applyFont="1" applyFill="1" applyBorder="1" applyAlignment="1">
      <alignment vertical="center"/>
    </xf>
    <xf numFmtId="0" fontId="23" fillId="39" borderId="10" xfId="0" applyFont="1" applyFill="1" applyBorder="1" applyAlignment="1">
      <alignment vertical="center"/>
    </xf>
    <xf numFmtId="0" fontId="23" fillId="39" borderId="10" xfId="0" applyFont="1" applyFill="1" applyBorder="1" applyAlignment="1">
      <alignment vertical="center"/>
    </xf>
    <xf numFmtId="0" fontId="23" fillId="39" borderId="10" xfId="0" applyFont="1" applyFill="1" applyBorder="1" applyAlignment="1">
      <alignment vertical="center"/>
    </xf>
    <xf numFmtId="0" fontId="23" fillId="39" borderId="10" xfId="0" applyFont="1" applyFill="1" applyBorder="1" applyAlignment="1">
      <alignment vertical="center"/>
    </xf>
    <xf numFmtId="165" fontId="27" fillId="41" borderId="0" xfId="0" applyNumberFormat="1" applyFont="1" applyFill="1" applyAlignment="1">
      <alignment horizontal="right" vertical="center"/>
    </xf>
    <xf numFmtId="165" fontId="27" fillId="41" borderId="13" xfId="0" applyNumberFormat="1" applyFont="1" applyFill="1" applyBorder="1" applyAlignment="1">
      <alignment horizontal="right" vertical="center"/>
    </xf>
    <xf numFmtId="165" fontId="27" fillId="38" borderId="10" xfId="0" applyNumberFormat="1" applyFont="1" applyFill="1" applyBorder="1" applyAlignment="1">
      <alignment horizontal="right" vertical="center"/>
    </xf>
    <xf numFmtId="165" fontId="23" fillId="38" borderId="10" xfId="0" applyNumberFormat="1" applyFont="1" applyFill="1" applyBorder="1" applyAlignment="1">
      <alignment horizontal="right" vertical="center"/>
    </xf>
    <xf numFmtId="165" fontId="27" fillId="38" borderId="11" xfId="0" applyNumberFormat="1" applyFont="1" applyFill="1" applyBorder="1" applyAlignment="1">
      <alignment horizontal="right" vertical="center"/>
    </xf>
    <xf numFmtId="165" fontId="27" fillId="41" borderId="10" xfId="0" applyNumberFormat="1" applyFont="1" applyFill="1" applyBorder="1" applyAlignment="1">
      <alignment horizontal="right" vertical="center" wrapText="1"/>
    </xf>
    <xf numFmtId="165" fontId="23" fillId="41" borderId="10" xfId="0" applyNumberFormat="1" applyFont="1" applyFill="1" applyBorder="1" applyAlignment="1">
      <alignment horizontal="right" vertical="center" wrapText="1"/>
    </xf>
    <xf numFmtId="165" fontId="27" fillId="41" borderId="11" xfId="0" applyNumberFormat="1" applyFont="1" applyFill="1" applyBorder="1" applyAlignment="1">
      <alignment horizontal="right" vertical="center" wrapText="1"/>
    </xf>
    <xf numFmtId="165" fontId="27" fillId="41" borderId="10" xfId="0" applyNumberFormat="1" applyFont="1" applyFill="1" applyBorder="1" applyAlignment="1">
      <alignment horizontal="right" vertical="center"/>
    </xf>
    <xf numFmtId="165" fontId="23" fillId="41" borderId="10" xfId="0" applyNumberFormat="1" applyFont="1" applyFill="1" applyBorder="1" applyAlignment="1">
      <alignment horizontal="right" vertical="center"/>
    </xf>
    <xf numFmtId="165" fontId="27" fillId="41" borderId="11" xfId="0" applyNumberFormat="1" applyFont="1" applyFill="1" applyBorder="1" applyAlignment="1">
      <alignment horizontal="right" vertical="center"/>
    </xf>
    <xf numFmtId="0" fontId="23" fillId="39" borderId="10" xfId="0" applyFont="1" applyFill="1" applyBorder="1" applyAlignment="1">
      <alignment vertical="center"/>
    </xf>
    <xf numFmtId="0" fontId="23" fillId="39" borderId="10" xfId="0" applyFont="1" applyFill="1" applyBorder="1" applyAlignment="1">
      <alignment vertical="center"/>
    </xf>
    <xf numFmtId="0" fontId="23" fillId="39" borderId="10" xfId="0" applyFont="1" applyFill="1" applyBorder="1" applyAlignment="1">
      <alignment vertical="center"/>
    </xf>
    <xf numFmtId="43" fontId="23" fillId="43" borderId="10" xfId="1" applyNumberFormat="1" applyFont="1" applyFill="1" applyBorder="1" applyAlignment="1">
      <alignment vertical="center"/>
    </xf>
    <xf numFmtId="43" fontId="23" fillId="43" borderId="10" xfId="1" applyFont="1" applyFill="1" applyBorder="1" applyAlignment="1">
      <alignment vertical="center"/>
    </xf>
    <xf numFmtId="43" fontId="23" fillId="43" borderId="10" xfId="0" applyNumberFormat="1" applyFont="1" applyFill="1" applyBorder="1" applyAlignment="1">
      <alignment vertical="center"/>
    </xf>
    <xf numFmtId="0" fontId="23" fillId="39" borderId="10" xfId="0" applyFont="1" applyFill="1" applyBorder="1" applyAlignment="1">
      <alignment vertical="center"/>
    </xf>
    <xf numFmtId="0" fontId="23" fillId="39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20" fillId="40" borderId="10" xfId="0" applyFont="1" applyFill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43" fontId="23" fillId="39" borderId="10" xfId="1" applyFont="1" applyFill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3" fillId="39" borderId="10" xfId="0" applyFont="1" applyFill="1" applyBorder="1" applyAlignment="1">
      <alignment vertical="center"/>
    </xf>
    <xf numFmtId="0" fontId="23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169" fontId="0" fillId="0" borderId="0" xfId="0" applyNumberFormat="1" applyAlignment="1">
      <alignment horizontal="left"/>
    </xf>
    <xf numFmtId="169" fontId="14" fillId="0" borderId="0" xfId="0" applyNumberFormat="1" applyFont="1" applyAlignment="1">
      <alignment horizontal="left"/>
    </xf>
    <xf numFmtId="169" fontId="0" fillId="0" borderId="0" xfId="0" applyNumberFormat="1" applyFont="1" applyAlignment="1">
      <alignment horizontal="left"/>
    </xf>
    <xf numFmtId="169" fontId="30" fillId="0" borderId="0" xfId="0" applyNumberFormat="1" applyFont="1" applyAlignment="1">
      <alignment horizontal="left"/>
    </xf>
    <xf numFmtId="169" fontId="16" fillId="0" borderId="0" xfId="0" applyNumberFormat="1" applyFont="1" applyAlignment="1">
      <alignment horizontal="left"/>
    </xf>
    <xf numFmtId="0" fontId="0" fillId="44" borderId="0" xfId="0" applyFill="1"/>
    <xf numFmtId="0" fontId="0" fillId="35" borderId="0" xfId="0" applyFill="1"/>
    <xf numFmtId="0" fontId="14" fillId="45" borderId="0" xfId="0" applyFont="1" applyFill="1"/>
    <xf numFmtId="0" fontId="0" fillId="45" borderId="0" xfId="0" applyFont="1" applyFill="1"/>
    <xf numFmtId="0" fontId="0" fillId="45" borderId="0" xfId="0" applyFill="1"/>
    <xf numFmtId="14" fontId="21" fillId="44" borderId="10" xfId="0" applyNumberFormat="1" applyFont="1" applyFill="1" applyBorder="1" applyAlignment="1">
      <alignment vertical="center"/>
    </xf>
    <xf numFmtId="165" fontId="21" fillId="44" borderId="10" xfId="0" applyNumberFormat="1" applyFont="1" applyFill="1" applyBorder="1" applyAlignment="1">
      <alignment horizontal="right" vertical="center"/>
    </xf>
    <xf numFmtId="165" fontId="27" fillId="44" borderId="10" xfId="0" applyNumberFormat="1" applyFont="1" applyFill="1" applyBorder="1" applyAlignment="1">
      <alignment horizontal="right" vertical="center"/>
    </xf>
    <xf numFmtId="0" fontId="20" fillId="44" borderId="10" xfId="0" applyFont="1" applyFill="1" applyBorder="1" applyAlignment="1">
      <alignment horizontal="right" vertical="center"/>
    </xf>
    <xf numFmtId="0" fontId="20" fillId="44" borderId="10" xfId="0" applyFont="1" applyFill="1" applyBorder="1" applyAlignment="1">
      <alignment vertical="center"/>
    </xf>
    <xf numFmtId="164" fontId="20" fillId="44" borderId="10" xfId="0" applyNumberFormat="1" applyFont="1" applyFill="1" applyBorder="1" applyAlignment="1">
      <alignment horizontal="left" vertical="center"/>
    </xf>
    <xf numFmtId="165" fontId="23" fillId="44" borderId="10" xfId="0" applyNumberFormat="1" applyFont="1" applyFill="1" applyBorder="1" applyAlignment="1">
      <alignment horizontal="right" vertical="center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Followed Hyperlink" xfId="44" builtinId="9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7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3" Type="http://schemas.openxmlformats.org/officeDocument/2006/relationships/image" Target="../media/image4.emf"/><Relationship Id="rId7" Type="http://schemas.openxmlformats.org/officeDocument/2006/relationships/image" Target="../media/image6.emf"/><Relationship Id="rId2" Type="http://schemas.openxmlformats.org/officeDocument/2006/relationships/image" Target="../media/image10.emf"/><Relationship Id="rId1" Type="http://schemas.openxmlformats.org/officeDocument/2006/relationships/image" Target="../media/image11.emf"/><Relationship Id="rId6" Type="http://schemas.openxmlformats.org/officeDocument/2006/relationships/image" Target="../media/image7.emf"/><Relationship Id="rId11" Type="http://schemas.openxmlformats.org/officeDocument/2006/relationships/image" Target="../media/image1.emf"/><Relationship Id="rId5" Type="http://schemas.openxmlformats.org/officeDocument/2006/relationships/image" Target="../media/image8.emf"/><Relationship Id="rId10" Type="http://schemas.openxmlformats.org/officeDocument/2006/relationships/image" Target="../media/image2.emf"/><Relationship Id="rId4" Type="http://schemas.openxmlformats.org/officeDocument/2006/relationships/image" Target="../media/image9.emf"/><Relationship Id="rId9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2</xdr:col>
          <xdr:colOff>276225</xdr:colOff>
          <xdr:row>2</xdr:row>
          <xdr:rowOff>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</xdr:row>
          <xdr:rowOff>0</xdr:rowOff>
        </xdr:from>
        <xdr:to>
          <xdr:col>5</xdr:col>
          <xdr:colOff>0</xdr:colOff>
          <xdr:row>2</xdr:row>
          <xdr:rowOff>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5</xdr:col>
          <xdr:colOff>19050</xdr:colOff>
          <xdr:row>2</xdr:row>
          <xdr:rowOff>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5</xdr:col>
          <xdr:colOff>19050</xdr:colOff>
          <xdr:row>2</xdr:row>
          <xdr:rowOff>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5</xdr:col>
          <xdr:colOff>19050</xdr:colOff>
          <xdr:row>2</xdr:row>
          <xdr:rowOff>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5</xdr:col>
          <xdr:colOff>19050</xdr:colOff>
          <xdr:row>2</xdr:row>
          <xdr:rowOff>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5</xdr:col>
          <xdr:colOff>19050</xdr:colOff>
          <xdr:row>2</xdr:row>
          <xdr:rowOff>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5</xdr:col>
          <xdr:colOff>19050</xdr:colOff>
          <xdr:row>2</xdr:row>
          <xdr:rowOff>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5</xdr:col>
          <xdr:colOff>19050</xdr:colOff>
          <xdr:row>2</xdr:row>
          <xdr:rowOff>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5</xdr:col>
          <xdr:colOff>19050</xdr:colOff>
          <xdr:row>2</xdr:row>
          <xdr:rowOff>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5</xdr:col>
          <xdr:colOff>19050</xdr:colOff>
          <xdr:row>2</xdr:row>
          <xdr:rowOff>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5</xdr:col>
          <xdr:colOff>19050</xdr:colOff>
          <xdr:row>2</xdr:row>
          <xdr:rowOff>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5</xdr:col>
          <xdr:colOff>19050</xdr:colOff>
          <xdr:row>2</xdr:row>
          <xdr:rowOff>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5</xdr:col>
          <xdr:colOff>19050</xdr:colOff>
          <xdr:row>2</xdr:row>
          <xdr:rowOff>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5</xdr:col>
          <xdr:colOff>19050</xdr:colOff>
          <xdr:row>2</xdr:row>
          <xdr:rowOff>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5</xdr:col>
          <xdr:colOff>19050</xdr:colOff>
          <xdr:row>2</xdr:row>
          <xdr:rowOff>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5</xdr:col>
          <xdr:colOff>19050</xdr:colOff>
          <xdr:row>2</xdr:row>
          <xdr:rowOff>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control" Target="../activeX/activeX6.xml"/><Relationship Id="rId18" Type="http://schemas.openxmlformats.org/officeDocument/2006/relationships/image" Target="../media/image7.emf"/><Relationship Id="rId26" Type="http://schemas.openxmlformats.org/officeDocument/2006/relationships/image" Target="../media/image9.emf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1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control" Target="../activeX/activeX8.xml"/><Relationship Id="rId25" Type="http://schemas.openxmlformats.org/officeDocument/2006/relationships/control" Target="../activeX/activeX14.xml"/><Relationship Id="rId2" Type="http://schemas.openxmlformats.org/officeDocument/2006/relationships/drawing" Target="../drawings/drawing1.xml"/><Relationship Id="rId16" Type="http://schemas.openxmlformats.org/officeDocument/2006/relationships/image" Target="../media/image6.emf"/><Relationship Id="rId20" Type="http://schemas.openxmlformats.org/officeDocument/2006/relationships/control" Target="../activeX/activeX10.xml"/><Relationship Id="rId29" Type="http://schemas.openxmlformats.org/officeDocument/2006/relationships/image" Target="../media/image10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image" Target="../media/image8.emf"/><Relationship Id="rId5" Type="http://schemas.openxmlformats.org/officeDocument/2006/relationships/image" Target="../media/image1.emf"/><Relationship Id="rId15" Type="http://schemas.openxmlformats.org/officeDocument/2006/relationships/control" Target="../activeX/activeX7.xml"/><Relationship Id="rId23" Type="http://schemas.openxmlformats.org/officeDocument/2006/relationships/control" Target="../activeX/activeX13.xml"/><Relationship Id="rId28" Type="http://schemas.openxmlformats.org/officeDocument/2006/relationships/control" Target="../activeX/activeX16.xml"/><Relationship Id="rId10" Type="http://schemas.openxmlformats.org/officeDocument/2006/relationships/control" Target="../activeX/activeX4.xml"/><Relationship Id="rId19" Type="http://schemas.openxmlformats.org/officeDocument/2006/relationships/control" Target="../activeX/activeX9.xml"/><Relationship Id="rId31" Type="http://schemas.openxmlformats.org/officeDocument/2006/relationships/image" Target="../media/image1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image" Target="../media/image5.emf"/><Relationship Id="rId22" Type="http://schemas.openxmlformats.org/officeDocument/2006/relationships/control" Target="../activeX/activeX12.xml"/><Relationship Id="rId27" Type="http://schemas.openxmlformats.org/officeDocument/2006/relationships/control" Target="../activeX/activeX15.xml"/><Relationship Id="rId30" Type="http://schemas.openxmlformats.org/officeDocument/2006/relationships/control" Target="../activeX/activeX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C55"/>
  <sheetViews>
    <sheetView showGridLines="0" workbookViewId="0">
      <pane xSplit="2" ySplit="4" topLeftCell="C43" activePane="bottomRight" state="frozen"/>
      <selection pane="topRight" activeCell="B1" sqref="B1"/>
      <selection pane="bottomLeft" activeCell="A5" sqref="A5"/>
      <selection pane="bottomRight" activeCell="A43" sqref="A43:XFD46"/>
    </sheetView>
  </sheetViews>
  <sheetFormatPr defaultRowHeight="18" customHeight="1" x14ac:dyDescent="0.25"/>
  <cols>
    <col min="1" max="1" width="0.7109375" style="14" customWidth="1"/>
    <col min="2" max="2" width="9.5703125" style="15" bestFit="1" customWidth="1"/>
    <col min="3" max="3" width="5.140625" style="56" bestFit="1" customWidth="1"/>
    <col min="4" max="4" width="4" style="85" bestFit="1" customWidth="1"/>
    <col min="5" max="5" width="4.28515625" style="56" bestFit="1" customWidth="1"/>
    <col min="6" max="6" width="3.7109375" style="56" bestFit="1" customWidth="1"/>
    <col min="7" max="7" width="4.28515625" style="56" bestFit="1" customWidth="1"/>
    <col min="8" max="8" width="3.85546875" style="56" bestFit="1" customWidth="1"/>
    <col min="9" max="9" width="3.5703125" style="56" bestFit="1" customWidth="1"/>
    <col min="10" max="10" width="4" style="85" bestFit="1" customWidth="1"/>
    <col min="11" max="11" width="4.140625" style="16" bestFit="1" customWidth="1"/>
    <col min="12" max="12" width="4" style="17" customWidth="1"/>
    <col min="13" max="13" width="6.42578125" style="4" bestFit="1" customWidth="1"/>
    <col min="14" max="14" width="3.7109375" style="18" customWidth="1"/>
    <col min="15" max="15" width="10.140625" style="19" bestFit="1" customWidth="1"/>
    <col min="16" max="16" width="3.7109375" style="20" bestFit="1" customWidth="1"/>
    <col min="17" max="17" width="9.85546875" style="40" bestFit="1" customWidth="1"/>
    <col min="18" max="18" width="9.85546875" style="20" bestFit="1" customWidth="1"/>
    <col min="19" max="19" width="9" style="21" bestFit="1" customWidth="1"/>
    <col min="20" max="20" width="10.85546875" style="43" bestFit="1" customWidth="1"/>
    <col min="21" max="21" width="10.42578125" style="44" bestFit="1" customWidth="1"/>
    <col min="22" max="22" width="10.42578125" style="45" bestFit="1" customWidth="1"/>
    <col min="23" max="23" width="8.85546875" style="46" bestFit="1" customWidth="1"/>
    <col min="24" max="24" width="7.85546875" style="59" bestFit="1" customWidth="1"/>
    <col min="25" max="26" width="3.7109375" style="75" bestFit="1" customWidth="1"/>
    <col min="27" max="27" width="3.5703125" style="75" customWidth="1"/>
    <col min="28" max="28" width="3.7109375" style="75" bestFit="1" customWidth="1"/>
    <col min="29" max="29" width="3.7109375" style="75" customWidth="1"/>
    <col min="30" max="16384" width="9.140625" style="14"/>
  </cols>
  <sheetData>
    <row r="1" spans="2:29" ht="5.25" customHeight="1" x14ac:dyDescent="0.25">
      <c r="Y1" s="103"/>
      <c r="Z1" s="104"/>
      <c r="AA1" s="104"/>
      <c r="AB1" s="104"/>
      <c r="AC1" s="104"/>
    </row>
    <row r="2" spans="2:29" ht="18" customHeight="1" x14ac:dyDescent="0.25">
      <c r="B2" s="22" t="s">
        <v>39</v>
      </c>
      <c r="C2" s="57" t="s">
        <v>22</v>
      </c>
      <c r="D2" s="86"/>
      <c r="E2" s="57"/>
      <c r="F2" s="57"/>
      <c r="G2" s="57"/>
      <c r="H2" s="57"/>
      <c r="I2" s="57"/>
      <c r="J2" s="86"/>
      <c r="K2" s="105" t="s">
        <v>34</v>
      </c>
      <c r="L2" s="106"/>
      <c r="M2" s="106"/>
      <c r="N2" s="23" t="s">
        <v>19</v>
      </c>
      <c r="O2" s="24" t="s">
        <v>20</v>
      </c>
      <c r="P2" s="25" t="s">
        <v>29</v>
      </c>
      <c r="Q2" s="41" t="s">
        <v>21</v>
      </c>
      <c r="R2" s="24" t="s">
        <v>23</v>
      </c>
      <c r="S2" s="99" t="s">
        <v>27</v>
      </c>
      <c r="T2" s="47" t="s">
        <v>26</v>
      </c>
      <c r="U2" s="48" t="s">
        <v>28</v>
      </c>
      <c r="V2" s="48" t="s">
        <v>23</v>
      </c>
      <c r="W2" s="49" t="s">
        <v>34</v>
      </c>
      <c r="X2" s="60" t="s">
        <v>46</v>
      </c>
      <c r="Y2" s="107" t="s">
        <v>33</v>
      </c>
      <c r="Z2" s="108"/>
      <c r="AA2" s="108"/>
      <c r="AB2" s="108"/>
      <c r="AC2" s="109"/>
    </row>
    <row r="3" spans="2:29" ht="18" customHeight="1" x14ac:dyDescent="0.25">
      <c r="B3" s="26"/>
      <c r="C3" s="56">
        <f>SUMPRODUCT(C5:C499)</f>
        <v>1327.5</v>
      </c>
      <c r="K3" s="27"/>
      <c r="L3" s="28">
        <f>COUNTIF(L5:L3201,0)</f>
        <v>9</v>
      </c>
      <c r="M3" s="5"/>
      <c r="N3" s="18">
        <f>SUMPRODUCT(N5:N499)</f>
        <v>177</v>
      </c>
      <c r="O3" s="24">
        <f>SUMPRODUCT(O5:O499)</f>
        <v>105005.24999999999</v>
      </c>
      <c r="P3" s="25">
        <f>SUMPRODUCT(P5:P499)</f>
        <v>444</v>
      </c>
      <c r="Q3" s="41">
        <f>SUMPRODUCT(Q5:Q499)</f>
        <v>104561.24999999999</v>
      </c>
      <c r="R3" s="25"/>
      <c r="S3" s="100">
        <f>SUMPRODUCT(S5:S499)</f>
        <v>89789.999999999985</v>
      </c>
      <c r="T3" s="50"/>
      <c r="U3" s="48">
        <f>SUMPRODUCT(U5:U499)</f>
        <v>89790</v>
      </c>
      <c r="V3" s="51"/>
      <c r="W3" s="52">
        <f>U3-Q3</f>
        <v>-14771.249999999985</v>
      </c>
      <c r="X3" s="61"/>
      <c r="Y3" s="110"/>
      <c r="Z3" s="111"/>
      <c r="AA3" s="111"/>
      <c r="AB3" s="111"/>
      <c r="AC3" s="112"/>
    </row>
    <row r="4" spans="2:29" s="6" customFormat="1" ht="18" customHeight="1" x14ac:dyDescent="0.25">
      <c r="B4" s="13" t="s">
        <v>0</v>
      </c>
      <c r="C4" s="58" t="s">
        <v>38</v>
      </c>
      <c r="D4" s="87" t="s">
        <v>1</v>
      </c>
      <c r="E4" s="88" t="s">
        <v>2</v>
      </c>
      <c r="F4" s="88" t="s">
        <v>3</v>
      </c>
      <c r="G4" s="88" t="s">
        <v>4</v>
      </c>
      <c r="H4" s="88" t="s">
        <v>5</v>
      </c>
      <c r="I4" s="88" t="s">
        <v>6</v>
      </c>
      <c r="J4" s="89" t="s">
        <v>7</v>
      </c>
      <c r="K4" s="7" t="s">
        <v>24</v>
      </c>
      <c r="L4" s="8" t="s">
        <v>32</v>
      </c>
      <c r="M4" s="2" t="s">
        <v>42</v>
      </c>
      <c r="N4" s="9"/>
      <c r="O4" s="10"/>
      <c r="P4" s="11"/>
      <c r="Q4" s="42"/>
      <c r="R4" s="10"/>
      <c r="S4" s="12"/>
      <c r="T4" s="10"/>
      <c r="U4" s="10"/>
      <c r="V4" s="10"/>
      <c r="W4" s="53"/>
      <c r="X4" s="62"/>
      <c r="Y4" s="76"/>
      <c r="Z4" s="76"/>
      <c r="AA4" s="76"/>
      <c r="AB4" s="76"/>
      <c r="AC4" s="76"/>
    </row>
    <row r="5" spans="2:29" ht="18" customHeight="1" x14ac:dyDescent="0.25">
      <c r="B5" s="29" t="s">
        <v>8</v>
      </c>
      <c r="C5" s="79">
        <f t="shared" ref="C5:C35" si="0">SUM(D5:J5)</f>
        <v>22.5</v>
      </c>
      <c r="D5" s="90">
        <v>0</v>
      </c>
      <c r="E5" s="91">
        <v>0</v>
      </c>
      <c r="F5" s="91">
        <v>7.5</v>
      </c>
      <c r="G5" s="91">
        <v>7.5</v>
      </c>
      <c r="H5" s="91">
        <v>7.5</v>
      </c>
      <c r="I5" s="91">
        <v>0</v>
      </c>
      <c r="J5" s="92">
        <v>0</v>
      </c>
      <c r="K5" s="30">
        <v>309</v>
      </c>
      <c r="L5" s="31">
        <f>COUNTIF($Y$5:AC3001,K5)</f>
        <v>1</v>
      </c>
      <c r="M5" s="3"/>
      <c r="N5" s="32">
        <f t="shared" ref="N5:N15" si="1">C5/7.5</f>
        <v>3</v>
      </c>
      <c r="O5" s="33">
        <f t="shared" ref="O5:O15" si="2">(C5*70)*1.13</f>
        <v>1779.7499999999998</v>
      </c>
      <c r="P5" s="34">
        <v>12</v>
      </c>
      <c r="Q5" s="41">
        <f>O5-P5</f>
        <v>1767.7499999999998</v>
      </c>
      <c r="R5" s="35">
        <f>SUM($Q$5:Q5)</f>
        <v>1767.7499999999998</v>
      </c>
      <c r="S5" s="101">
        <f>Q5*L5</f>
        <v>1767.7499999999998</v>
      </c>
      <c r="T5" s="50"/>
      <c r="U5" s="48"/>
      <c r="V5" s="51">
        <f>SUM($U$5:U5)</f>
        <v>0</v>
      </c>
      <c r="W5" s="49">
        <f t="shared" ref="W5:W23" si="3">V5-R5</f>
        <v>-1767.7499999999998</v>
      </c>
      <c r="X5" s="60"/>
      <c r="Y5" s="54"/>
      <c r="Z5" s="54"/>
      <c r="AA5" s="54"/>
      <c r="AB5" s="54"/>
      <c r="AC5" s="54"/>
    </row>
    <row r="6" spans="2:29" ht="18" customHeight="1" x14ac:dyDescent="0.25">
      <c r="B6" s="36" t="s">
        <v>9</v>
      </c>
      <c r="C6" s="79">
        <f t="shared" si="0"/>
        <v>37.5</v>
      </c>
      <c r="D6" s="90">
        <v>0</v>
      </c>
      <c r="E6" s="91">
        <v>7.5</v>
      </c>
      <c r="F6" s="91">
        <v>7.5</v>
      </c>
      <c r="G6" s="91">
        <v>7.5</v>
      </c>
      <c r="H6" s="91">
        <v>7.5</v>
      </c>
      <c r="I6" s="91">
        <v>7.5</v>
      </c>
      <c r="J6" s="92">
        <v>0</v>
      </c>
      <c r="K6" s="30">
        <v>310</v>
      </c>
      <c r="L6" s="31">
        <f>COUNTIF($Y$5:AC3002,K6)</f>
        <v>1</v>
      </c>
      <c r="M6" s="3"/>
      <c r="N6" s="32">
        <f t="shared" si="1"/>
        <v>5</v>
      </c>
      <c r="O6" s="33">
        <f t="shared" si="2"/>
        <v>2966.2499999999995</v>
      </c>
      <c r="P6" s="34">
        <v>12</v>
      </c>
      <c r="Q6" s="41">
        <f t="shared" ref="Q6:Q15" si="4">O6-P6</f>
        <v>2954.2499999999995</v>
      </c>
      <c r="R6" s="35">
        <f>SUM($Q$5:Q6)</f>
        <v>4721.9999999999991</v>
      </c>
      <c r="S6" s="101">
        <f t="shared" ref="S6:S15" si="5">Q6*L6</f>
        <v>2954.2499999999995</v>
      </c>
      <c r="T6" s="50"/>
      <c r="U6" s="48"/>
      <c r="V6" s="51">
        <f>SUM($U$5:U6)</f>
        <v>0</v>
      </c>
      <c r="W6" s="49">
        <f t="shared" si="3"/>
        <v>-4721.9999999999991</v>
      </c>
      <c r="X6" s="60"/>
      <c r="Y6" s="54"/>
      <c r="Z6" s="54"/>
      <c r="AA6" s="54"/>
      <c r="AB6" s="54"/>
      <c r="AC6" s="54"/>
    </row>
    <row r="7" spans="2:29" ht="18" customHeight="1" x14ac:dyDescent="0.25">
      <c r="B7" s="29" t="s">
        <v>10</v>
      </c>
      <c r="C7" s="79">
        <f t="shared" si="0"/>
        <v>37.5</v>
      </c>
      <c r="D7" s="90">
        <v>0</v>
      </c>
      <c r="E7" s="91">
        <v>7.5</v>
      </c>
      <c r="F7" s="91">
        <v>7.5</v>
      </c>
      <c r="G7" s="91">
        <v>7.5</v>
      </c>
      <c r="H7" s="91">
        <v>7.5</v>
      </c>
      <c r="I7" s="91">
        <v>7.5</v>
      </c>
      <c r="J7" s="92">
        <v>0</v>
      </c>
      <c r="K7" s="30">
        <v>311</v>
      </c>
      <c r="L7" s="31">
        <f>COUNTIF($Y$5:AC3003,K7)</f>
        <v>1</v>
      </c>
      <c r="M7" s="3"/>
      <c r="N7" s="32">
        <f t="shared" si="1"/>
        <v>5</v>
      </c>
      <c r="O7" s="33">
        <f t="shared" si="2"/>
        <v>2966.2499999999995</v>
      </c>
      <c r="P7" s="34">
        <v>12</v>
      </c>
      <c r="Q7" s="41">
        <f t="shared" si="4"/>
        <v>2954.2499999999995</v>
      </c>
      <c r="R7" s="35">
        <f>SUM($Q$5:Q7)</f>
        <v>7676.2499999999982</v>
      </c>
      <c r="S7" s="101">
        <f t="shared" si="5"/>
        <v>2954.2499999999995</v>
      </c>
      <c r="T7" s="50"/>
      <c r="U7" s="48"/>
      <c r="V7" s="51">
        <f>SUM($U$5:U7)</f>
        <v>0</v>
      </c>
      <c r="W7" s="49">
        <f t="shared" si="3"/>
        <v>-7676.2499999999982</v>
      </c>
      <c r="X7" s="60"/>
      <c r="Y7" s="54"/>
      <c r="Z7" s="54"/>
      <c r="AA7" s="54"/>
      <c r="AB7" s="54"/>
      <c r="AC7" s="54"/>
    </row>
    <row r="8" spans="2:29" ht="18" customHeight="1" x14ac:dyDescent="0.25">
      <c r="B8" s="36" t="s">
        <v>11</v>
      </c>
      <c r="C8" s="79">
        <f t="shared" si="0"/>
        <v>0</v>
      </c>
      <c r="D8" s="90">
        <v>0</v>
      </c>
      <c r="E8" s="91">
        <v>0</v>
      </c>
      <c r="F8" s="91">
        <v>0</v>
      </c>
      <c r="G8" s="91">
        <v>0</v>
      </c>
      <c r="H8" s="91">
        <v>0</v>
      </c>
      <c r="I8" s="91">
        <v>0</v>
      </c>
      <c r="J8" s="92">
        <v>0</v>
      </c>
      <c r="K8" s="30">
        <v>312</v>
      </c>
      <c r="L8" s="31">
        <f>COUNTIF($Y$5:AC3004,K8)</f>
        <v>1</v>
      </c>
      <c r="M8" s="3"/>
      <c r="N8" s="32">
        <f t="shared" si="1"/>
        <v>0</v>
      </c>
      <c r="O8" s="33">
        <f t="shared" si="2"/>
        <v>0</v>
      </c>
      <c r="P8" s="34"/>
      <c r="Q8" s="41">
        <f t="shared" si="4"/>
        <v>0</v>
      </c>
      <c r="R8" s="35">
        <f>SUM($Q$5:Q8)</f>
        <v>7676.2499999999982</v>
      </c>
      <c r="S8" s="101">
        <f t="shared" si="5"/>
        <v>0</v>
      </c>
      <c r="T8" s="50"/>
      <c r="U8" s="48"/>
      <c r="V8" s="51">
        <f>SUM($U$5:U8)</f>
        <v>0</v>
      </c>
      <c r="W8" s="49">
        <f t="shared" si="3"/>
        <v>-7676.2499999999982</v>
      </c>
      <c r="X8" s="60"/>
      <c r="Y8" s="54"/>
      <c r="Z8" s="54"/>
      <c r="AA8" s="54"/>
      <c r="AB8" s="54"/>
      <c r="AC8" s="54"/>
    </row>
    <row r="9" spans="2:29" ht="18" customHeight="1" x14ac:dyDescent="0.25">
      <c r="B9" s="29" t="s">
        <v>12</v>
      </c>
      <c r="C9" s="79">
        <f t="shared" si="0"/>
        <v>37.5</v>
      </c>
      <c r="D9" s="90">
        <v>0</v>
      </c>
      <c r="E9" s="91">
        <v>7.5</v>
      </c>
      <c r="F9" s="91">
        <v>7.5</v>
      </c>
      <c r="G9" s="91">
        <v>7.5</v>
      </c>
      <c r="H9" s="91">
        <v>7.5</v>
      </c>
      <c r="I9" s="91">
        <v>7.5</v>
      </c>
      <c r="J9" s="92">
        <v>0</v>
      </c>
      <c r="K9" s="30">
        <v>313</v>
      </c>
      <c r="L9" s="31">
        <f>COUNTIF($Y$5:AC3005,K9)</f>
        <v>1</v>
      </c>
      <c r="M9" s="3"/>
      <c r="N9" s="32">
        <f t="shared" si="1"/>
        <v>5</v>
      </c>
      <c r="O9" s="33">
        <f t="shared" si="2"/>
        <v>2966.2499999999995</v>
      </c>
      <c r="P9" s="34">
        <v>12</v>
      </c>
      <c r="Q9" s="41">
        <f t="shared" si="4"/>
        <v>2954.2499999999995</v>
      </c>
      <c r="R9" s="35">
        <f>SUM($Q$5:Q9)</f>
        <v>10630.499999999998</v>
      </c>
      <c r="S9" s="101">
        <f t="shared" si="5"/>
        <v>2954.2499999999995</v>
      </c>
      <c r="T9" s="50">
        <v>42860</v>
      </c>
      <c r="U9" s="48">
        <v>5671.2</v>
      </c>
      <c r="V9" s="51">
        <f>SUM($U$5:U9)</f>
        <v>5671.2</v>
      </c>
      <c r="W9" s="49">
        <f t="shared" si="3"/>
        <v>-4959.2999999999984</v>
      </c>
      <c r="X9" s="60"/>
      <c r="Y9" s="54">
        <v>309</v>
      </c>
      <c r="Z9" s="54">
        <v>310</v>
      </c>
      <c r="AA9" s="54"/>
      <c r="AB9" s="54"/>
      <c r="AC9" s="54"/>
    </row>
    <row r="10" spans="2:29" ht="18" customHeight="1" x14ac:dyDescent="0.25">
      <c r="B10" s="36" t="s">
        <v>13</v>
      </c>
      <c r="C10" s="79">
        <f t="shared" si="0"/>
        <v>37.5</v>
      </c>
      <c r="D10" s="90">
        <v>0</v>
      </c>
      <c r="E10" s="91">
        <v>7.5</v>
      </c>
      <c r="F10" s="91">
        <v>7.5</v>
      </c>
      <c r="G10" s="91">
        <v>7.5</v>
      </c>
      <c r="H10" s="91">
        <v>7.5</v>
      </c>
      <c r="I10" s="91">
        <v>7.5</v>
      </c>
      <c r="J10" s="92">
        <v>0</v>
      </c>
      <c r="K10" s="30">
        <v>314</v>
      </c>
      <c r="L10" s="31">
        <f>COUNTIF($Y$5:AC3006,K10)</f>
        <v>1</v>
      </c>
      <c r="M10" s="3"/>
      <c r="N10" s="32">
        <f t="shared" si="1"/>
        <v>5</v>
      </c>
      <c r="O10" s="33">
        <f t="shared" si="2"/>
        <v>2966.2499999999995</v>
      </c>
      <c r="P10" s="34">
        <v>12</v>
      </c>
      <c r="Q10" s="41">
        <f t="shared" si="4"/>
        <v>2954.2499999999995</v>
      </c>
      <c r="R10" s="35">
        <f>SUM($Q$5:Q10)</f>
        <v>13584.749999999998</v>
      </c>
      <c r="S10" s="101">
        <f t="shared" si="5"/>
        <v>2954.2499999999995</v>
      </c>
      <c r="T10" s="50"/>
      <c r="U10" s="48"/>
      <c r="V10" s="51">
        <f>SUM($U$5:U10)</f>
        <v>5671.2</v>
      </c>
      <c r="W10" s="49">
        <f t="shared" si="3"/>
        <v>-7913.5499999999984</v>
      </c>
      <c r="X10" s="60"/>
      <c r="Y10" s="54"/>
      <c r="Z10" s="54"/>
      <c r="AA10" s="54"/>
      <c r="AB10" s="54"/>
      <c r="AC10" s="54"/>
    </row>
    <row r="11" spans="2:29" ht="18" customHeight="1" x14ac:dyDescent="0.25">
      <c r="B11" s="29" t="s">
        <v>14</v>
      </c>
      <c r="C11" s="79">
        <f t="shared" si="0"/>
        <v>37.5</v>
      </c>
      <c r="D11" s="90">
        <v>0</v>
      </c>
      <c r="E11" s="91">
        <v>7.5</v>
      </c>
      <c r="F11" s="91">
        <v>7.5</v>
      </c>
      <c r="G11" s="91">
        <v>7.5</v>
      </c>
      <c r="H11" s="91">
        <v>7.5</v>
      </c>
      <c r="I11" s="91">
        <v>7.5</v>
      </c>
      <c r="J11" s="92">
        <v>0</v>
      </c>
      <c r="K11" s="30">
        <v>315</v>
      </c>
      <c r="L11" s="31">
        <f>COUNTIF($Y$5:AC3007,K11)</f>
        <v>1</v>
      </c>
      <c r="M11" s="3"/>
      <c r="N11" s="32">
        <f t="shared" si="1"/>
        <v>5</v>
      </c>
      <c r="O11" s="33">
        <f t="shared" si="2"/>
        <v>2966.2499999999995</v>
      </c>
      <c r="P11" s="34">
        <v>12</v>
      </c>
      <c r="Q11" s="41">
        <f t="shared" si="4"/>
        <v>2954.2499999999995</v>
      </c>
      <c r="R11" s="35">
        <f>SUM($Q$5:Q11)</f>
        <v>16538.999999999996</v>
      </c>
      <c r="S11" s="101">
        <f t="shared" si="5"/>
        <v>2954.2499999999995</v>
      </c>
      <c r="T11" s="50">
        <v>42874</v>
      </c>
      <c r="U11" s="48">
        <v>4959.3</v>
      </c>
      <c r="V11" s="51">
        <f>SUM($U$5:U11)</f>
        <v>10630.5</v>
      </c>
      <c r="W11" s="49">
        <f t="shared" si="3"/>
        <v>-5908.4999999999964</v>
      </c>
      <c r="X11" s="60"/>
      <c r="Y11" s="54">
        <v>311</v>
      </c>
      <c r="Z11" s="54">
        <v>312</v>
      </c>
      <c r="AA11" s="54"/>
      <c r="AB11" s="54">
        <v>313</v>
      </c>
      <c r="AC11" s="54"/>
    </row>
    <row r="12" spans="2:29" ht="18" customHeight="1" x14ac:dyDescent="0.25">
      <c r="B12" s="36" t="s">
        <v>15</v>
      </c>
      <c r="C12" s="79">
        <f t="shared" si="0"/>
        <v>30</v>
      </c>
      <c r="D12" s="90">
        <v>0</v>
      </c>
      <c r="E12" s="91">
        <v>0</v>
      </c>
      <c r="F12" s="91">
        <v>7.5</v>
      </c>
      <c r="G12" s="91">
        <v>7.5</v>
      </c>
      <c r="H12" s="91">
        <v>7.5</v>
      </c>
      <c r="I12" s="91">
        <v>7.5</v>
      </c>
      <c r="J12" s="92">
        <v>0</v>
      </c>
      <c r="K12" s="37">
        <v>316</v>
      </c>
      <c r="L12" s="31">
        <f>COUNTIF($Y$5:AC3008,K12)</f>
        <v>1</v>
      </c>
      <c r="M12" s="3"/>
      <c r="N12" s="32">
        <f t="shared" si="1"/>
        <v>4</v>
      </c>
      <c r="O12" s="33">
        <f t="shared" si="2"/>
        <v>2373</v>
      </c>
      <c r="P12" s="34">
        <v>12</v>
      </c>
      <c r="Q12" s="41">
        <f t="shared" si="4"/>
        <v>2361</v>
      </c>
      <c r="R12" s="35">
        <f>SUM($Q$5:Q12)</f>
        <v>18899.999999999996</v>
      </c>
      <c r="S12" s="101">
        <f>Q12*L12</f>
        <v>2361</v>
      </c>
      <c r="T12" s="50"/>
      <c r="U12" s="48"/>
      <c r="V12" s="51">
        <f>SUM($U$5:U12)</f>
        <v>10630.5</v>
      </c>
      <c r="W12" s="49">
        <f t="shared" si="3"/>
        <v>-8269.4999999999964</v>
      </c>
      <c r="X12" s="60"/>
      <c r="Y12" s="54"/>
      <c r="Z12" s="54"/>
      <c r="AA12" s="54"/>
      <c r="AB12" s="54"/>
      <c r="AC12" s="54"/>
    </row>
    <row r="13" spans="2:29" ht="18" customHeight="1" x14ac:dyDescent="0.25">
      <c r="B13" s="29" t="s">
        <v>16</v>
      </c>
      <c r="C13" s="79">
        <f t="shared" si="0"/>
        <v>22.5</v>
      </c>
      <c r="D13" s="90">
        <v>0</v>
      </c>
      <c r="E13" s="91">
        <v>7.5</v>
      </c>
      <c r="F13" s="91">
        <v>7.5</v>
      </c>
      <c r="G13" s="91">
        <v>7.5</v>
      </c>
      <c r="H13" s="91">
        <v>0</v>
      </c>
      <c r="I13" s="91">
        <v>0</v>
      </c>
      <c r="J13" s="92">
        <v>0</v>
      </c>
      <c r="K13" s="30">
        <v>317</v>
      </c>
      <c r="L13" s="31">
        <f>COUNTIF($Y$5:AC3009,K13)</f>
        <v>1</v>
      </c>
      <c r="M13" s="3"/>
      <c r="N13" s="32">
        <f t="shared" si="1"/>
        <v>3</v>
      </c>
      <c r="O13" s="33">
        <f t="shared" si="2"/>
        <v>1779.7499999999998</v>
      </c>
      <c r="P13" s="34">
        <v>12</v>
      </c>
      <c r="Q13" s="41">
        <f t="shared" si="4"/>
        <v>1767.7499999999998</v>
      </c>
      <c r="R13" s="35">
        <f>SUM($Q$5:Q13)</f>
        <v>20667.749999999996</v>
      </c>
      <c r="S13" s="101">
        <f t="shared" si="5"/>
        <v>1767.7499999999998</v>
      </c>
      <c r="T13" s="50"/>
      <c r="U13" s="48"/>
      <c r="V13" s="51">
        <f>SUM($U$5:U13)</f>
        <v>10630.5</v>
      </c>
      <c r="W13" s="49">
        <f t="shared" si="3"/>
        <v>-10037.249999999996</v>
      </c>
      <c r="X13" s="60"/>
      <c r="Y13" s="54"/>
      <c r="Z13" s="54"/>
      <c r="AA13" s="54"/>
      <c r="AB13" s="54"/>
      <c r="AC13" s="54"/>
    </row>
    <row r="14" spans="2:29" ht="18" customHeight="1" x14ac:dyDescent="0.25">
      <c r="B14" s="36" t="s">
        <v>17</v>
      </c>
      <c r="C14" s="79">
        <f t="shared" si="0"/>
        <v>15</v>
      </c>
      <c r="D14" s="90">
        <v>0</v>
      </c>
      <c r="E14" s="91">
        <v>0</v>
      </c>
      <c r="F14" s="91">
        <v>0</v>
      </c>
      <c r="G14" s="91">
        <v>0</v>
      </c>
      <c r="H14" s="91">
        <v>7.5</v>
      </c>
      <c r="I14" s="91">
        <v>7.5</v>
      </c>
      <c r="J14" s="92">
        <v>0</v>
      </c>
      <c r="K14" s="30">
        <v>318</v>
      </c>
      <c r="L14" s="31">
        <f>COUNTIF($Y$5:AC3010,K14)</f>
        <v>1</v>
      </c>
      <c r="M14" s="3"/>
      <c r="N14" s="32">
        <f t="shared" si="1"/>
        <v>2</v>
      </c>
      <c r="O14" s="33">
        <f t="shared" si="2"/>
        <v>1186.5</v>
      </c>
      <c r="P14" s="34"/>
      <c r="Q14" s="41">
        <f t="shared" si="4"/>
        <v>1186.5</v>
      </c>
      <c r="R14" s="35">
        <f>SUM($Q$5:Q14)</f>
        <v>21854.249999999996</v>
      </c>
      <c r="S14" s="101">
        <f t="shared" si="5"/>
        <v>1186.5</v>
      </c>
      <c r="T14" s="50">
        <v>42888</v>
      </c>
      <c r="U14" s="48">
        <v>5908.5</v>
      </c>
      <c r="V14" s="51">
        <f>SUM($U$5:U14)</f>
        <v>16539</v>
      </c>
      <c r="W14" s="49">
        <f t="shared" si="3"/>
        <v>-5315.2499999999964</v>
      </c>
      <c r="X14" s="60"/>
      <c r="Y14" s="54">
        <v>314</v>
      </c>
      <c r="Z14" s="54">
        <v>315</v>
      </c>
      <c r="AA14" s="54"/>
      <c r="AB14" s="54"/>
      <c r="AC14" s="54"/>
    </row>
    <row r="15" spans="2:29" ht="18" customHeight="1" x14ac:dyDescent="0.25">
      <c r="B15" s="29" t="s">
        <v>18</v>
      </c>
      <c r="C15" s="79">
        <f t="shared" si="0"/>
        <v>37.5</v>
      </c>
      <c r="D15" s="90">
        <v>0</v>
      </c>
      <c r="E15" s="91">
        <v>7.5</v>
      </c>
      <c r="F15" s="91">
        <v>7.5</v>
      </c>
      <c r="G15" s="91">
        <v>7.5</v>
      </c>
      <c r="H15" s="91">
        <v>7.5</v>
      </c>
      <c r="I15" s="91">
        <v>7.5</v>
      </c>
      <c r="J15" s="92">
        <v>0</v>
      </c>
      <c r="K15" s="30">
        <v>319</v>
      </c>
      <c r="L15" s="31">
        <f>COUNTIF($Y$5:AC3011,K15)</f>
        <v>1</v>
      </c>
      <c r="M15" s="3"/>
      <c r="N15" s="32">
        <f t="shared" si="1"/>
        <v>5</v>
      </c>
      <c r="O15" s="33">
        <f t="shared" si="2"/>
        <v>2966.2499999999995</v>
      </c>
      <c r="P15" s="34">
        <v>12</v>
      </c>
      <c r="Q15" s="41">
        <f t="shared" si="4"/>
        <v>2954.2499999999995</v>
      </c>
      <c r="R15" s="35">
        <f>SUM($Q$5:Q15)</f>
        <v>24808.499999999996</v>
      </c>
      <c r="S15" s="101">
        <f t="shared" si="5"/>
        <v>2954.2499999999995</v>
      </c>
      <c r="T15" s="50"/>
      <c r="U15" s="48"/>
      <c r="V15" s="51">
        <f>SUM($U$5:U15)</f>
        <v>16539</v>
      </c>
      <c r="W15" s="49">
        <f t="shared" si="3"/>
        <v>-8269.4999999999964</v>
      </c>
      <c r="X15" s="60"/>
      <c r="Y15" s="54"/>
      <c r="Z15" s="54"/>
      <c r="AA15" s="54"/>
      <c r="AB15" s="54"/>
      <c r="AC15" s="54"/>
    </row>
    <row r="16" spans="2:29" ht="18" customHeight="1" x14ac:dyDescent="0.25">
      <c r="B16" s="36" t="s">
        <v>25</v>
      </c>
      <c r="C16" s="79">
        <f t="shared" si="0"/>
        <v>37.5</v>
      </c>
      <c r="D16" s="90">
        <v>0</v>
      </c>
      <c r="E16" s="91">
        <v>7.5</v>
      </c>
      <c r="F16" s="91">
        <v>7.5</v>
      </c>
      <c r="G16" s="91">
        <v>7.5</v>
      </c>
      <c r="H16" s="91">
        <v>7.5</v>
      </c>
      <c r="I16" s="91">
        <v>7.5</v>
      </c>
      <c r="J16" s="92">
        <v>0</v>
      </c>
      <c r="K16" s="30">
        <v>320</v>
      </c>
      <c r="L16" s="31">
        <f>COUNTIF($Y$5:AC3012,K16)</f>
        <v>1</v>
      </c>
      <c r="M16" s="3"/>
      <c r="N16" s="32">
        <f t="shared" ref="N16:N32" si="6">C16/7.5</f>
        <v>5</v>
      </c>
      <c r="O16" s="33">
        <f t="shared" ref="O16:O32" si="7">(C16*70)*1.13</f>
        <v>2966.2499999999995</v>
      </c>
      <c r="P16" s="34">
        <v>12</v>
      </c>
      <c r="Q16" s="41">
        <f t="shared" ref="Q16:Q32" si="8">O16-P16</f>
        <v>2954.2499999999995</v>
      </c>
      <c r="R16" s="35">
        <f>SUM($Q$5:Q16)</f>
        <v>27762.749999999996</v>
      </c>
      <c r="S16" s="101">
        <f>Q16*L16</f>
        <v>2954.2499999999995</v>
      </c>
      <c r="T16" s="50">
        <v>42902</v>
      </c>
      <c r="U16" s="48">
        <v>2954.25</v>
      </c>
      <c r="V16" s="51">
        <f>SUM($U$5:U16)</f>
        <v>19493.25</v>
      </c>
      <c r="W16" s="49">
        <f t="shared" si="3"/>
        <v>-8269.4999999999964</v>
      </c>
      <c r="X16" s="60"/>
      <c r="Y16" s="55">
        <v>317</v>
      </c>
      <c r="Z16" s="55">
        <v>318</v>
      </c>
      <c r="AA16" s="55"/>
      <c r="AB16" s="54"/>
      <c r="AC16" s="54"/>
    </row>
    <row r="17" spans="2:29" ht="18" customHeight="1" x14ac:dyDescent="0.25">
      <c r="B17" s="29" t="s">
        <v>30</v>
      </c>
      <c r="C17" s="79">
        <f t="shared" si="0"/>
        <v>37.5</v>
      </c>
      <c r="D17" s="90">
        <v>0</v>
      </c>
      <c r="E17" s="91">
        <v>7.5</v>
      </c>
      <c r="F17" s="91">
        <v>7.5</v>
      </c>
      <c r="G17" s="91">
        <v>7.5</v>
      </c>
      <c r="H17" s="91">
        <v>7.5</v>
      </c>
      <c r="I17" s="91">
        <v>7.5</v>
      </c>
      <c r="J17" s="92">
        <v>0</v>
      </c>
      <c r="K17" s="30">
        <v>321</v>
      </c>
      <c r="L17" s="31">
        <f>COUNTIF($Y$5:AC3013,K17)</f>
        <v>1</v>
      </c>
      <c r="M17" s="3"/>
      <c r="N17" s="32">
        <f t="shared" si="6"/>
        <v>5</v>
      </c>
      <c r="O17" s="33">
        <f t="shared" si="7"/>
        <v>2966.2499999999995</v>
      </c>
      <c r="P17" s="34">
        <v>12</v>
      </c>
      <c r="Q17" s="41">
        <f t="shared" si="8"/>
        <v>2954.2499999999995</v>
      </c>
      <c r="R17" s="35">
        <f>SUM($Q$5:Q17)</f>
        <v>30716.999999999996</v>
      </c>
      <c r="S17" s="101">
        <f t="shared" ref="S17:S32" si="9">Q17*L17</f>
        <v>2954.2499999999995</v>
      </c>
      <c r="T17" s="50"/>
      <c r="U17" s="48"/>
      <c r="V17" s="51">
        <f>SUM($U$5:U17)</f>
        <v>19493.25</v>
      </c>
      <c r="W17" s="49">
        <f t="shared" si="3"/>
        <v>-11223.749999999996</v>
      </c>
      <c r="X17" s="60"/>
      <c r="Y17" s="54"/>
      <c r="Z17" s="54"/>
      <c r="AA17" s="54"/>
      <c r="AB17" s="54"/>
      <c r="AC17" s="54"/>
    </row>
    <row r="18" spans="2:29" ht="18" customHeight="1" x14ac:dyDescent="0.25">
      <c r="B18" s="29" t="s">
        <v>31</v>
      </c>
      <c r="C18" s="79">
        <f t="shared" si="0"/>
        <v>37.5</v>
      </c>
      <c r="D18" s="90">
        <v>0</v>
      </c>
      <c r="E18" s="91">
        <v>7.5</v>
      </c>
      <c r="F18" s="91">
        <v>7.5</v>
      </c>
      <c r="G18" s="91">
        <v>7.5</v>
      </c>
      <c r="H18" s="91">
        <v>7.5</v>
      </c>
      <c r="I18" s="91">
        <v>7.5</v>
      </c>
      <c r="J18" s="92">
        <v>0</v>
      </c>
      <c r="K18" s="30">
        <v>322</v>
      </c>
      <c r="L18" s="31">
        <f>COUNTIF($Y$5:AC3014,K18)</f>
        <v>1</v>
      </c>
      <c r="M18" s="3"/>
      <c r="N18" s="32">
        <f t="shared" si="6"/>
        <v>5</v>
      </c>
      <c r="O18" s="33">
        <f t="shared" si="7"/>
        <v>2966.2499999999995</v>
      </c>
      <c r="P18" s="34">
        <v>12</v>
      </c>
      <c r="Q18" s="41">
        <f t="shared" si="8"/>
        <v>2954.2499999999995</v>
      </c>
      <c r="R18" s="35">
        <f>SUM($Q$5:Q18)</f>
        <v>33671.249999999993</v>
      </c>
      <c r="S18" s="101">
        <f t="shared" si="9"/>
        <v>2954.2499999999995</v>
      </c>
      <c r="T18" s="50">
        <v>42914</v>
      </c>
      <c r="U18" s="48">
        <v>2954.25</v>
      </c>
      <c r="V18" s="51">
        <f>SUM($U$5:U18)</f>
        <v>22447.5</v>
      </c>
      <c r="W18" s="49">
        <f t="shared" si="3"/>
        <v>-11223.749999999993</v>
      </c>
      <c r="X18" s="60"/>
      <c r="Y18" s="54">
        <v>319</v>
      </c>
      <c r="Z18" s="54"/>
      <c r="AA18" s="54"/>
      <c r="AB18" s="54"/>
      <c r="AC18" s="54"/>
    </row>
    <row r="19" spans="2:29" ht="18" customHeight="1" x14ac:dyDescent="0.25">
      <c r="B19" s="38" t="s">
        <v>35</v>
      </c>
      <c r="C19" s="79">
        <f t="shared" si="0"/>
        <v>0</v>
      </c>
      <c r="D19" s="93">
        <v>0</v>
      </c>
      <c r="E19" s="94">
        <v>0</v>
      </c>
      <c r="F19" s="94">
        <v>0</v>
      </c>
      <c r="G19" s="94">
        <v>0</v>
      </c>
      <c r="H19" s="94">
        <v>0</v>
      </c>
      <c r="I19" s="94">
        <v>0</v>
      </c>
      <c r="J19" s="95">
        <v>0</v>
      </c>
      <c r="K19" s="30">
        <v>323</v>
      </c>
      <c r="L19" s="31">
        <f>COUNTIF($Y$5:AC3015,K19)</f>
        <v>1</v>
      </c>
      <c r="M19" s="3"/>
      <c r="N19" s="32">
        <f t="shared" si="6"/>
        <v>0</v>
      </c>
      <c r="O19" s="33">
        <f t="shared" si="7"/>
        <v>0</v>
      </c>
      <c r="P19" s="34"/>
      <c r="Q19" s="41">
        <f t="shared" si="8"/>
        <v>0</v>
      </c>
      <c r="R19" s="35">
        <f>SUM($Q$5:Q19)</f>
        <v>33671.249999999993</v>
      </c>
      <c r="S19" s="101">
        <f t="shared" si="9"/>
        <v>0</v>
      </c>
      <c r="T19" s="50"/>
      <c r="U19" s="48"/>
      <c r="V19" s="51">
        <f>SUM($U$5:U19)</f>
        <v>22447.5</v>
      </c>
      <c r="W19" s="49">
        <f t="shared" si="3"/>
        <v>-11223.749999999993</v>
      </c>
      <c r="X19" s="60"/>
      <c r="Y19" s="54">
        <v>323</v>
      </c>
      <c r="Z19" s="54"/>
      <c r="AA19" s="54"/>
      <c r="AB19" s="54"/>
      <c r="AC19" s="54"/>
    </row>
    <row r="20" spans="2:29" ht="18" customHeight="1" x14ac:dyDescent="0.25">
      <c r="B20" s="38" t="s">
        <v>36</v>
      </c>
      <c r="C20" s="79">
        <f t="shared" si="0"/>
        <v>30</v>
      </c>
      <c r="D20" s="93">
        <v>0</v>
      </c>
      <c r="E20" s="94">
        <v>0</v>
      </c>
      <c r="F20" s="94">
        <v>7.5</v>
      </c>
      <c r="G20" s="94">
        <v>7.5</v>
      </c>
      <c r="H20" s="94">
        <v>7.5</v>
      </c>
      <c r="I20" s="94">
        <v>7.5</v>
      </c>
      <c r="J20" s="95">
        <v>0</v>
      </c>
      <c r="K20" s="30">
        <v>324</v>
      </c>
      <c r="L20" s="31">
        <f>COUNTIF($Y$5:AC3016,K20)</f>
        <v>1</v>
      </c>
      <c r="M20" s="3">
        <v>42930</v>
      </c>
      <c r="N20" s="32">
        <f t="shared" si="6"/>
        <v>4</v>
      </c>
      <c r="O20" s="33">
        <f t="shared" si="7"/>
        <v>2373</v>
      </c>
      <c r="P20" s="34">
        <v>12</v>
      </c>
      <c r="Q20" s="41">
        <f t="shared" si="8"/>
        <v>2361</v>
      </c>
      <c r="R20" s="35">
        <f>SUM($Q$5:Q20)</f>
        <v>36032.249999999993</v>
      </c>
      <c r="S20" s="101">
        <f t="shared" si="9"/>
        <v>2361</v>
      </c>
      <c r="T20" s="50"/>
      <c r="U20" s="48"/>
      <c r="V20" s="51">
        <f>SUM($U$5:U20)</f>
        <v>22447.5</v>
      </c>
      <c r="W20" s="49">
        <f t="shared" si="3"/>
        <v>-13584.749999999993</v>
      </c>
      <c r="X20" s="60"/>
      <c r="Y20" s="54"/>
      <c r="Z20" s="54"/>
      <c r="AA20" s="54"/>
      <c r="AB20" s="54"/>
      <c r="AC20" s="54"/>
    </row>
    <row r="21" spans="2:29" ht="18" customHeight="1" x14ac:dyDescent="0.25">
      <c r="B21" s="38" t="s">
        <v>37</v>
      </c>
      <c r="C21" s="79">
        <f t="shared" si="0"/>
        <v>37.5</v>
      </c>
      <c r="D21" s="93">
        <v>0</v>
      </c>
      <c r="E21" s="94">
        <v>7.5</v>
      </c>
      <c r="F21" s="94">
        <v>7.5</v>
      </c>
      <c r="G21" s="94">
        <v>7.5</v>
      </c>
      <c r="H21" s="94">
        <v>7.5</v>
      </c>
      <c r="I21" s="94">
        <v>7.5</v>
      </c>
      <c r="J21" s="95">
        <v>0</v>
      </c>
      <c r="K21" s="30">
        <v>325</v>
      </c>
      <c r="L21" s="31">
        <f>COUNTIF($Y$5:AC3017,K21)</f>
        <v>1</v>
      </c>
      <c r="M21" s="3">
        <v>42944</v>
      </c>
      <c r="N21" s="32">
        <f t="shared" si="6"/>
        <v>5</v>
      </c>
      <c r="O21" s="33">
        <f t="shared" si="7"/>
        <v>2966.2499999999995</v>
      </c>
      <c r="P21" s="34">
        <v>12</v>
      </c>
      <c r="Q21" s="41">
        <f t="shared" si="8"/>
        <v>2954.2499999999995</v>
      </c>
      <c r="R21" s="35">
        <f>SUM($Q$5:Q21)</f>
        <v>38986.499999999993</v>
      </c>
      <c r="S21" s="101">
        <f t="shared" si="9"/>
        <v>2954.2499999999995</v>
      </c>
      <c r="T21" s="50">
        <v>42930</v>
      </c>
      <c r="U21" s="48">
        <v>11223.75</v>
      </c>
      <c r="V21" s="51">
        <f>SUM($U$5:U21)</f>
        <v>33671.25</v>
      </c>
      <c r="W21" s="49">
        <f t="shared" si="3"/>
        <v>-5315.2499999999927</v>
      </c>
      <c r="X21" s="60"/>
      <c r="Y21" s="54">
        <v>316</v>
      </c>
      <c r="Z21" s="54">
        <v>320</v>
      </c>
      <c r="AA21" s="54">
        <v>321</v>
      </c>
      <c r="AB21" s="54">
        <v>322</v>
      </c>
      <c r="AC21" s="54"/>
    </row>
    <row r="22" spans="2:29" ht="18" customHeight="1" x14ac:dyDescent="0.25">
      <c r="B22" s="38" t="s">
        <v>40</v>
      </c>
      <c r="C22" s="79">
        <f t="shared" si="0"/>
        <v>37.5</v>
      </c>
      <c r="D22" s="93">
        <v>0</v>
      </c>
      <c r="E22" s="94">
        <v>7.5</v>
      </c>
      <c r="F22" s="94">
        <v>7.5</v>
      </c>
      <c r="G22" s="94">
        <v>7.5</v>
      </c>
      <c r="H22" s="94">
        <v>7.5</v>
      </c>
      <c r="I22" s="94">
        <v>7.5</v>
      </c>
      <c r="J22" s="95">
        <v>0</v>
      </c>
      <c r="K22" s="30">
        <v>326</v>
      </c>
      <c r="L22" s="31">
        <f>COUNTIF($Y$5:AC3018,K22)</f>
        <v>1</v>
      </c>
      <c r="M22" s="3">
        <v>42944</v>
      </c>
      <c r="N22" s="32">
        <f t="shared" si="6"/>
        <v>5</v>
      </c>
      <c r="O22" s="33">
        <f t="shared" si="7"/>
        <v>2966.2499999999995</v>
      </c>
      <c r="P22" s="34">
        <v>12</v>
      </c>
      <c r="Q22" s="41">
        <f t="shared" si="8"/>
        <v>2954.2499999999995</v>
      </c>
      <c r="R22" s="35">
        <f>SUM($Q$5:Q22)</f>
        <v>41940.749999999993</v>
      </c>
      <c r="S22" s="101">
        <f t="shared" si="9"/>
        <v>2954.2499999999995</v>
      </c>
      <c r="T22" s="50"/>
      <c r="U22" s="48"/>
      <c r="V22" s="51">
        <f>SUM($U$5:U22)</f>
        <v>33671.25</v>
      </c>
      <c r="W22" s="49">
        <f t="shared" si="3"/>
        <v>-8269.4999999999927</v>
      </c>
      <c r="X22" s="60"/>
      <c r="Y22" s="54"/>
      <c r="Z22" s="54"/>
      <c r="AA22" s="54"/>
      <c r="AB22" s="54"/>
      <c r="AC22" s="54"/>
    </row>
    <row r="23" spans="2:29" ht="18" customHeight="1" x14ac:dyDescent="0.25">
      <c r="B23" s="38" t="s">
        <v>41</v>
      </c>
      <c r="C23" s="79">
        <f t="shared" si="0"/>
        <v>37.5</v>
      </c>
      <c r="D23" s="93">
        <v>0</v>
      </c>
      <c r="E23" s="94">
        <v>7.5</v>
      </c>
      <c r="F23" s="94">
        <v>7.5</v>
      </c>
      <c r="G23" s="94">
        <v>7.5</v>
      </c>
      <c r="H23" s="94">
        <v>7.5</v>
      </c>
      <c r="I23" s="94">
        <v>7.5</v>
      </c>
      <c r="J23" s="95">
        <v>0</v>
      </c>
      <c r="K23" s="64">
        <v>327</v>
      </c>
      <c r="L23" s="31">
        <f>COUNTIF($Y$5:AC3019,K23)</f>
        <v>1</v>
      </c>
      <c r="M23" s="3">
        <v>42958</v>
      </c>
      <c r="N23" s="32">
        <f t="shared" si="6"/>
        <v>5</v>
      </c>
      <c r="O23" s="33">
        <f t="shared" si="7"/>
        <v>2966.2499999999995</v>
      </c>
      <c r="P23" s="34">
        <v>12</v>
      </c>
      <c r="Q23" s="41">
        <f t="shared" si="8"/>
        <v>2954.2499999999995</v>
      </c>
      <c r="R23" s="35">
        <f>SUM($Q$5:Q23)</f>
        <v>44894.999999999993</v>
      </c>
      <c r="S23" s="101">
        <f t="shared" si="9"/>
        <v>2954.2499999999995</v>
      </c>
      <c r="T23" s="50">
        <v>42944</v>
      </c>
      <c r="U23" s="48">
        <v>2361</v>
      </c>
      <c r="V23" s="51">
        <f>SUM($U$5:U23)</f>
        <v>36032.25</v>
      </c>
      <c r="W23" s="49">
        <f t="shared" si="3"/>
        <v>-8862.7499999999927</v>
      </c>
      <c r="X23" s="60">
        <v>20170804</v>
      </c>
      <c r="Y23" s="54">
        <v>324</v>
      </c>
      <c r="Z23" s="54"/>
      <c r="AA23" s="54"/>
      <c r="AB23" s="54"/>
      <c r="AC23" s="54"/>
    </row>
    <row r="24" spans="2:29" ht="18" customHeight="1" x14ac:dyDescent="0.25">
      <c r="B24" s="38" t="s">
        <v>43</v>
      </c>
      <c r="C24" s="79">
        <f t="shared" si="0"/>
        <v>7.5</v>
      </c>
      <c r="D24" s="93">
        <v>0</v>
      </c>
      <c r="E24" s="94">
        <v>7.5</v>
      </c>
      <c r="F24" s="79">
        <v>0</v>
      </c>
      <c r="G24" s="79">
        <v>0</v>
      </c>
      <c r="H24" s="79">
        <v>0</v>
      </c>
      <c r="I24" s="79">
        <v>0</v>
      </c>
      <c r="J24" s="93">
        <v>0</v>
      </c>
      <c r="K24" s="64">
        <v>328</v>
      </c>
      <c r="L24" s="31">
        <f>COUNTIF($Y$5:AC3020,K24)</f>
        <v>1</v>
      </c>
      <c r="M24" s="3">
        <v>42958</v>
      </c>
      <c r="N24" s="39">
        <f t="shared" si="6"/>
        <v>1</v>
      </c>
      <c r="O24" s="33">
        <f t="shared" si="7"/>
        <v>593.25</v>
      </c>
      <c r="P24" s="34">
        <v>12</v>
      </c>
      <c r="Q24" s="41">
        <f t="shared" si="8"/>
        <v>581.25</v>
      </c>
      <c r="R24" s="35">
        <f>SUM($Q$5:Q24)</f>
        <v>45476.249999999993</v>
      </c>
      <c r="S24" s="101">
        <f t="shared" si="9"/>
        <v>581.25</v>
      </c>
      <c r="T24" s="50"/>
      <c r="U24" s="48"/>
      <c r="V24" s="51">
        <f>SUM($U$5:U24)</f>
        <v>36032.25</v>
      </c>
      <c r="W24" s="49">
        <f t="shared" ref="W24:W35" si="10">V24-R24</f>
        <v>-9443.9999999999927</v>
      </c>
      <c r="X24" s="60">
        <v>20170804</v>
      </c>
      <c r="Y24" s="54"/>
      <c r="Z24" s="54"/>
      <c r="AA24" s="54"/>
      <c r="AB24" s="54"/>
      <c r="AC24" s="54"/>
    </row>
    <row r="25" spans="2:29" ht="18" customHeight="1" x14ac:dyDescent="0.25">
      <c r="B25" s="38" t="s">
        <v>44</v>
      </c>
      <c r="C25" s="79">
        <f t="shared" si="0"/>
        <v>30</v>
      </c>
      <c r="D25" s="93">
        <v>0</v>
      </c>
      <c r="E25" s="94">
        <v>0</v>
      </c>
      <c r="F25" s="94">
        <v>7.5</v>
      </c>
      <c r="G25" s="94">
        <v>7.5</v>
      </c>
      <c r="H25" s="94">
        <v>7.5</v>
      </c>
      <c r="I25" s="94">
        <v>7.5</v>
      </c>
      <c r="J25" s="93">
        <v>0</v>
      </c>
      <c r="K25" s="64">
        <v>329</v>
      </c>
      <c r="L25" s="31">
        <f>COUNTIF($Y$5:AC3021,K25)</f>
        <v>1</v>
      </c>
      <c r="M25" s="3">
        <v>42958</v>
      </c>
      <c r="N25" s="39">
        <f t="shared" si="6"/>
        <v>4</v>
      </c>
      <c r="O25" s="33">
        <f t="shared" si="7"/>
        <v>2373</v>
      </c>
      <c r="P25" s="34"/>
      <c r="Q25" s="41">
        <f t="shared" si="8"/>
        <v>2373</v>
      </c>
      <c r="R25" s="35">
        <f>SUM($Q$5:Q25)</f>
        <v>47849.249999999993</v>
      </c>
      <c r="S25" s="101">
        <f t="shared" si="9"/>
        <v>2373</v>
      </c>
      <c r="T25" s="50"/>
      <c r="U25" s="48"/>
      <c r="V25" s="51">
        <f>SUM($U$5:U25)</f>
        <v>36032.25</v>
      </c>
      <c r="W25" s="49">
        <f t="shared" si="10"/>
        <v>-11816.999999999993</v>
      </c>
      <c r="X25" s="60">
        <v>20170804</v>
      </c>
      <c r="Y25" s="54"/>
      <c r="Z25" s="54"/>
      <c r="AA25" s="54"/>
      <c r="AB25" s="54"/>
      <c r="AC25" s="54"/>
    </row>
    <row r="26" spans="2:29" ht="18" customHeight="1" x14ac:dyDescent="0.25">
      <c r="B26" s="38" t="s">
        <v>45</v>
      </c>
      <c r="C26" s="79">
        <f t="shared" si="0"/>
        <v>30</v>
      </c>
      <c r="D26" s="93">
        <v>0</v>
      </c>
      <c r="E26" s="94">
        <v>0</v>
      </c>
      <c r="F26" s="94">
        <v>7.5</v>
      </c>
      <c r="G26" s="94">
        <v>7.5</v>
      </c>
      <c r="H26" s="94">
        <v>7.5</v>
      </c>
      <c r="I26" s="94">
        <v>7.5</v>
      </c>
      <c r="J26" s="93">
        <v>0</v>
      </c>
      <c r="K26" s="64">
        <v>330</v>
      </c>
      <c r="L26" s="31">
        <f>COUNTIF($Y$5:AC3022,K26)</f>
        <v>1</v>
      </c>
      <c r="M26" s="3">
        <v>42972</v>
      </c>
      <c r="N26" s="39">
        <f t="shared" si="6"/>
        <v>4</v>
      </c>
      <c r="O26" s="33">
        <f t="shared" si="7"/>
        <v>2373</v>
      </c>
      <c r="P26" s="34">
        <v>12</v>
      </c>
      <c r="Q26" s="41">
        <f t="shared" si="8"/>
        <v>2361</v>
      </c>
      <c r="R26" s="35">
        <f>SUM($Q$5:Q26)</f>
        <v>50210.249999999993</v>
      </c>
      <c r="S26" s="101">
        <f t="shared" si="9"/>
        <v>2361</v>
      </c>
      <c r="T26" s="50">
        <v>42958</v>
      </c>
      <c r="U26" s="48">
        <v>5908.5</v>
      </c>
      <c r="V26" s="51">
        <f>SUM($U$5:U26)</f>
        <v>41940.75</v>
      </c>
      <c r="W26" s="49">
        <f t="shared" si="10"/>
        <v>-8269.4999999999927</v>
      </c>
      <c r="X26" s="60">
        <v>20170821</v>
      </c>
      <c r="Y26" s="54">
        <v>325</v>
      </c>
      <c r="Z26" s="54">
        <v>326</v>
      </c>
      <c r="AA26" s="54"/>
      <c r="AB26" s="54"/>
      <c r="AC26" s="54"/>
    </row>
    <row r="27" spans="2:29" ht="18" customHeight="1" x14ac:dyDescent="0.25">
      <c r="B27" s="38" t="s">
        <v>47</v>
      </c>
      <c r="C27" s="79">
        <f t="shared" si="0"/>
        <v>37.5</v>
      </c>
      <c r="D27" s="93">
        <v>0</v>
      </c>
      <c r="E27" s="94">
        <v>7.5</v>
      </c>
      <c r="F27" s="94">
        <v>7.5</v>
      </c>
      <c r="G27" s="94">
        <v>7.5</v>
      </c>
      <c r="H27" s="94">
        <v>7.5</v>
      </c>
      <c r="I27" s="94">
        <v>7.5</v>
      </c>
      <c r="J27" s="95">
        <v>0</v>
      </c>
      <c r="K27" s="77">
        <v>331</v>
      </c>
      <c r="L27" s="31">
        <f>COUNTIF($Y$5:AC3023,K27)</f>
        <v>1</v>
      </c>
      <c r="M27" s="3">
        <v>42972</v>
      </c>
      <c r="N27" s="39">
        <f t="shared" si="6"/>
        <v>5</v>
      </c>
      <c r="O27" s="33">
        <f t="shared" si="7"/>
        <v>2966.2499999999995</v>
      </c>
      <c r="P27" s="34">
        <v>12</v>
      </c>
      <c r="Q27" s="41">
        <f t="shared" si="8"/>
        <v>2954.2499999999995</v>
      </c>
      <c r="R27" s="35">
        <f>SUM($Q$5:Q27)</f>
        <v>53164.499999999993</v>
      </c>
      <c r="S27" s="101">
        <f t="shared" si="9"/>
        <v>2954.2499999999995</v>
      </c>
      <c r="T27" s="50"/>
      <c r="U27" s="48"/>
      <c r="V27" s="51">
        <f>SUM($U$5:U27)</f>
        <v>41940.75</v>
      </c>
      <c r="W27" s="49">
        <f t="shared" si="10"/>
        <v>-11223.749999999993</v>
      </c>
      <c r="X27" s="60">
        <v>20170821</v>
      </c>
      <c r="Y27" s="54"/>
      <c r="Z27" s="54"/>
      <c r="AA27" s="54"/>
      <c r="AB27" s="54"/>
      <c r="AC27" s="54"/>
    </row>
    <row r="28" spans="2:29" ht="18" customHeight="1" x14ac:dyDescent="0.25">
      <c r="B28" s="38" t="s">
        <v>48</v>
      </c>
      <c r="C28" s="79">
        <f t="shared" si="0"/>
        <v>37.5</v>
      </c>
      <c r="D28" s="93">
        <v>0</v>
      </c>
      <c r="E28" s="94">
        <v>7.5</v>
      </c>
      <c r="F28" s="94">
        <v>7.5</v>
      </c>
      <c r="G28" s="94">
        <v>7.5</v>
      </c>
      <c r="H28" s="94">
        <v>7.5</v>
      </c>
      <c r="I28" s="94">
        <v>7.5</v>
      </c>
      <c r="J28" s="95">
        <v>0</v>
      </c>
      <c r="K28" s="77">
        <v>332</v>
      </c>
      <c r="L28" s="31">
        <f>COUNTIF($Y$5:AC3024,K28)</f>
        <v>1</v>
      </c>
      <c r="M28" s="3">
        <v>42986</v>
      </c>
      <c r="N28" s="39">
        <f t="shared" si="6"/>
        <v>5</v>
      </c>
      <c r="O28" s="33">
        <f t="shared" si="7"/>
        <v>2966.2499999999995</v>
      </c>
      <c r="P28" s="34">
        <v>12</v>
      </c>
      <c r="Q28" s="41">
        <f t="shared" si="8"/>
        <v>2954.2499999999995</v>
      </c>
      <c r="R28" s="35">
        <f>SUM($Q$5:Q28)</f>
        <v>56118.749999999993</v>
      </c>
      <c r="S28" s="101">
        <f t="shared" si="9"/>
        <v>2954.2499999999995</v>
      </c>
      <c r="T28" s="50">
        <v>42958</v>
      </c>
      <c r="U28" s="48">
        <v>8269.5</v>
      </c>
      <c r="V28" s="51">
        <f>SUM($U$5:U28)</f>
        <v>50210.25</v>
      </c>
      <c r="W28" s="49">
        <f t="shared" si="10"/>
        <v>-5908.4999999999927</v>
      </c>
      <c r="X28" s="60"/>
      <c r="Y28" s="63">
        <v>327</v>
      </c>
      <c r="Z28" s="63">
        <v>328</v>
      </c>
      <c r="AA28" s="63">
        <v>329</v>
      </c>
      <c r="AB28" s="63">
        <v>330</v>
      </c>
      <c r="AC28" s="63"/>
    </row>
    <row r="29" spans="2:29" ht="18" customHeight="1" x14ac:dyDescent="0.25">
      <c r="B29" s="38" t="s">
        <v>49</v>
      </c>
      <c r="C29" s="79">
        <f t="shared" si="0"/>
        <v>30</v>
      </c>
      <c r="D29" s="93">
        <v>0</v>
      </c>
      <c r="E29" s="94">
        <v>7.5</v>
      </c>
      <c r="F29" s="94">
        <v>7.5</v>
      </c>
      <c r="G29" s="94">
        <v>7.5</v>
      </c>
      <c r="H29" s="94">
        <v>7.5</v>
      </c>
      <c r="I29" s="94">
        <v>0</v>
      </c>
      <c r="J29" s="93">
        <v>0</v>
      </c>
      <c r="K29" s="77">
        <v>333</v>
      </c>
      <c r="L29" s="31">
        <f>COUNTIF($Y$5:AC3025,K29)</f>
        <v>1</v>
      </c>
      <c r="M29" s="3">
        <v>42986</v>
      </c>
      <c r="N29" s="39">
        <f t="shared" si="6"/>
        <v>4</v>
      </c>
      <c r="O29" s="33">
        <f t="shared" si="7"/>
        <v>2373</v>
      </c>
      <c r="P29" s="34">
        <v>12</v>
      </c>
      <c r="Q29" s="41">
        <f t="shared" si="8"/>
        <v>2361</v>
      </c>
      <c r="R29" s="35">
        <f>SUM($Q$5:Q29)</f>
        <v>58479.749999999993</v>
      </c>
      <c r="S29" s="101">
        <f t="shared" si="9"/>
        <v>2361</v>
      </c>
      <c r="T29" s="50"/>
      <c r="U29" s="48"/>
      <c r="V29" s="51">
        <f>SUM($U$5:U29)</f>
        <v>50210.25</v>
      </c>
      <c r="W29" s="49">
        <f t="shared" si="10"/>
        <v>-8269.4999999999927</v>
      </c>
      <c r="X29" s="60"/>
      <c r="Y29" s="54"/>
      <c r="Z29" s="54"/>
      <c r="AA29" s="54"/>
      <c r="AB29" s="54"/>
      <c r="AC29" s="54"/>
    </row>
    <row r="30" spans="2:29" ht="18" customHeight="1" x14ac:dyDescent="0.25">
      <c r="B30" s="22" t="s">
        <v>50</v>
      </c>
      <c r="C30" s="79">
        <f t="shared" si="0"/>
        <v>7.5</v>
      </c>
      <c r="D30" s="93">
        <v>0</v>
      </c>
      <c r="E30" s="94">
        <v>0</v>
      </c>
      <c r="F30" s="79">
        <v>0</v>
      </c>
      <c r="G30" s="79">
        <v>0</v>
      </c>
      <c r="H30" s="79">
        <v>0</v>
      </c>
      <c r="I30" s="79">
        <v>7.5</v>
      </c>
      <c r="J30" s="93">
        <v>0</v>
      </c>
      <c r="K30" s="77">
        <v>334</v>
      </c>
      <c r="L30" s="31">
        <f>COUNTIF($Y$5:AC3026,K30)</f>
        <v>1</v>
      </c>
      <c r="M30" s="3">
        <v>42986</v>
      </c>
      <c r="N30" s="39">
        <f t="shared" si="6"/>
        <v>1</v>
      </c>
      <c r="O30" s="33">
        <f t="shared" si="7"/>
        <v>593.25</v>
      </c>
      <c r="P30" s="34">
        <v>12</v>
      </c>
      <c r="Q30" s="41">
        <f t="shared" si="8"/>
        <v>581.25</v>
      </c>
      <c r="R30" s="35">
        <f>SUM($Q$5:Q30)</f>
        <v>59060.999999999993</v>
      </c>
      <c r="S30" s="101">
        <f t="shared" si="9"/>
        <v>581.25</v>
      </c>
      <c r="T30" s="50" t="s">
        <v>53</v>
      </c>
      <c r="U30" s="48"/>
      <c r="V30" s="51">
        <f>SUM($U$5:U30)</f>
        <v>50210.25</v>
      </c>
      <c r="W30" s="49">
        <f t="shared" si="10"/>
        <v>-8850.7499999999927</v>
      </c>
      <c r="X30" s="60"/>
      <c r="Y30" s="54"/>
      <c r="Z30" s="54"/>
      <c r="AA30" s="54"/>
      <c r="AB30" s="54"/>
      <c r="AC30" s="54"/>
    </row>
    <row r="31" spans="2:29" ht="18" customHeight="1" x14ac:dyDescent="0.25">
      <c r="B31" s="22" t="s">
        <v>51</v>
      </c>
      <c r="C31" s="79">
        <f t="shared" si="0"/>
        <v>30</v>
      </c>
      <c r="D31" s="93">
        <v>0</v>
      </c>
      <c r="E31" s="94">
        <v>0</v>
      </c>
      <c r="F31" s="94">
        <v>7.5</v>
      </c>
      <c r="G31" s="94">
        <v>7.5</v>
      </c>
      <c r="H31" s="94">
        <v>7.5</v>
      </c>
      <c r="I31" s="79">
        <v>7.5</v>
      </c>
      <c r="J31" s="93">
        <v>0</v>
      </c>
      <c r="K31" s="77">
        <v>335</v>
      </c>
      <c r="L31" s="31">
        <f>COUNTIF($Y$5:AC3027,K31)</f>
        <v>1</v>
      </c>
      <c r="M31" s="3">
        <v>43000</v>
      </c>
      <c r="N31" s="39">
        <f t="shared" si="6"/>
        <v>4</v>
      </c>
      <c r="O31" s="33">
        <f t="shared" si="7"/>
        <v>2373</v>
      </c>
      <c r="P31" s="34"/>
      <c r="Q31" s="41">
        <f t="shared" si="8"/>
        <v>2373</v>
      </c>
      <c r="R31" s="35">
        <f>SUM($Q$5:Q31)</f>
        <v>61433.999999999993</v>
      </c>
      <c r="S31" s="101">
        <f t="shared" si="9"/>
        <v>2373</v>
      </c>
      <c r="T31" s="50"/>
      <c r="U31" s="48"/>
      <c r="V31" s="51">
        <f>SUM($U$5:U31)</f>
        <v>50210.25</v>
      </c>
      <c r="W31" s="49">
        <f t="shared" si="10"/>
        <v>-11223.749999999993</v>
      </c>
      <c r="X31" s="60">
        <v>20170915</v>
      </c>
      <c r="Y31" s="54"/>
      <c r="Z31" s="54"/>
      <c r="AA31" s="54"/>
      <c r="AB31" s="54"/>
      <c r="AC31" s="54"/>
    </row>
    <row r="32" spans="2:29" ht="18" customHeight="1" x14ac:dyDescent="0.25">
      <c r="B32" s="22" t="s">
        <v>52</v>
      </c>
      <c r="C32" s="79">
        <f t="shared" si="0"/>
        <v>37.5</v>
      </c>
      <c r="D32" s="93">
        <v>0</v>
      </c>
      <c r="E32" s="94">
        <v>7.5</v>
      </c>
      <c r="F32" s="94">
        <v>7.5</v>
      </c>
      <c r="G32" s="94">
        <v>7.5</v>
      </c>
      <c r="H32" s="94">
        <v>7.5</v>
      </c>
      <c r="I32" s="94">
        <v>7.5</v>
      </c>
      <c r="J32" s="95">
        <v>0</v>
      </c>
      <c r="K32" s="30">
        <v>336</v>
      </c>
      <c r="L32" s="31">
        <f>COUNTIF($Y$5:AC3028,K32)</f>
        <v>1</v>
      </c>
      <c r="M32" s="3">
        <v>43000</v>
      </c>
      <c r="N32" s="39">
        <f t="shared" si="6"/>
        <v>5</v>
      </c>
      <c r="O32" s="33">
        <f t="shared" si="7"/>
        <v>2966.2499999999995</v>
      </c>
      <c r="P32" s="34">
        <v>12</v>
      </c>
      <c r="Q32" s="41">
        <f t="shared" si="8"/>
        <v>2954.2499999999995</v>
      </c>
      <c r="R32" s="35">
        <f>SUM($Q$5:Q32)</f>
        <v>64388.249999999993</v>
      </c>
      <c r="S32" s="101">
        <f t="shared" si="9"/>
        <v>2954.2499999999995</v>
      </c>
      <c r="T32" s="50"/>
      <c r="U32" s="48"/>
      <c r="V32" s="51">
        <f>SUM($U$5:U32)</f>
        <v>50210.25</v>
      </c>
      <c r="W32" s="49">
        <f t="shared" si="10"/>
        <v>-14177.999999999993</v>
      </c>
      <c r="X32" s="60">
        <v>20170915</v>
      </c>
      <c r="Y32" s="54"/>
      <c r="Z32" s="54"/>
      <c r="AA32" s="54"/>
      <c r="AB32" s="54"/>
      <c r="AC32" s="54"/>
    </row>
    <row r="33" spans="2:29" ht="18" customHeight="1" x14ac:dyDescent="0.25">
      <c r="B33" s="22" t="s">
        <v>54</v>
      </c>
      <c r="C33" s="79">
        <f t="shared" si="0"/>
        <v>37.5</v>
      </c>
      <c r="D33" s="93">
        <v>0</v>
      </c>
      <c r="E33" s="94">
        <v>7.5</v>
      </c>
      <c r="F33" s="94">
        <v>7.5</v>
      </c>
      <c r="G33" s="94">
        <v>7.5</v>
      </c>
      <c r="H33" s="94">
        <v>7.5</v>
      </c>
      <c r="I33" s="94">
        <v>7.5</v>
      </c>
      <c r="J33" s="95">
        <v>0</v>
      </c>
      <c r="K33" s="30">
        <v>337</v>
      </c>
      <c r="L33" s="31">
        <f>COUNTIF($Y$5:AC3029,K33)</f>
        <v>1</v>
      </c>
      <c r="M33" s="3">
        <v>43014</v>
      </c>
      <c r="N33" s="39">
        <f t="shared" ref="N33" si="11">C33/7.5</f>
        <v>5</v>
      </c>
      <c r="O33" s="33">
        <f t="shared" ref="O33:O37" si="12">(C33*70)*1.13</f>
        <v>2966.2499999999995</v>
      </c>
      <c r="P33" s="34">
        <v>12</v>
      </c>
      <c r="Q33" s="41">
        <f t="shared" ref="Q33" si="13">O33-P33</f>
        <v>2954.2499999999995</v>
      </c>
      <c r="R33" s="35">
        <f>SUM($Q$5:Q33)</f>
        <v>67342.499999999985</v>
      </c>
      <c r="S33" s="101">
        <f t="shared" ref="S33:S35" si="14">Q33*L33</f>
        <v>2954.2499999999995</v>
      </c>
      <c r="T33" s="50">
        <v>43000</v>
      </c>
      <c r="U33" s="48">
        <v>11223.75</v>
      </c>
      <c r="V33" s="51">
        <f>SUM($U$5:U33)</f>
        <v>61434</v>
      </c>
      <c r="W33" s="49">
        <f t="shared" si="10"/>
        <v>-5908.4999999999854</v>
      </c>
      <c r="X33" s="80"/>
      <c r="Y33" s="78">
        <v>331</v>
      </c>
      <c r="Z33" s="78">
        <v>332</v>
      </c>
      <c r="AA33" s="78">
        <v>333</v>
      </c>
      <c r="AB33" s="78">
        <v>334</v>
      </c>
      <c r="AC33" s="78">
        <v>335</v>
      </c>
    </row>
    <row r="34" spans="2:29" ht="18" customHeight="1" x14ac:dyDescent="0.25">
      <c r="B34" s="22" t="s">
        <v>55</v>
      </c>
      <c r="C34" s="79">
        <f t="shared" si="0"/>
        <v>37.5</v>
      </c>
      <c r="D34" s="93">
        <v>0</v>
      </c>
      <c r="E34" s="94">
        <v>7.5</v>
      </c>
      <c r="F34" s="94">
        <v>7.5</v>
      </c>
      <c r="G34" s="94">
        <v>7.5</v>
      </c>
      <c r="H34" s="94">
        <v>7.5</v>
      </c>
      <c r="I34" s="94">
        <v>7.5</v>
      </c>
      <c r="J34" s="95">
        <v>0</v>
      </c>
      <c r="K34" s="30">
        <v>338</v>
      </c>
      <c r="L34" s="31">
        <f>COUNTIF($Y$5:AC3030,K34)</f>
        <v>1</v>
      </c>
      <c r="M34" s="3">
        <v>43014</v>
      </c>
      <c r="N34" s="39">
        <f t="shared" ref="N34" si="15">C34/7.5</f>
        <v>5</v>
      </c>
      <c r="O34" s="33">
        <f t="shared" si="12"/>
        <v>2966.2499999999995</v>
      </c>
      <c r="P34" s="34">
        <v>12</v>
      </c>
      <c r="Q34" s="41">
        <f t="shared" ref="Q34" si="16">O34-P34</f>
        <v>2954.2499999999995</v>
      </c>
      <c r="R34" s="35">
        <f>SUM($Q$5:Q34)</f>
        <v>70296.749999999985</v>
      </c>
      <c r="S34" s="101">
        <f t="shared" si="14"/>
        <v>2954.2499999999995</v>
      </c>
      <c r="T34" s="50"/>
      <c r="U34" s="48"/>
      <c r="V34" s="51">
        <f>SUM($U$5:U34)</f>
        <v>61434</v>
      </c>
      <c r="W34" s="49">
        <f t="shared" si="10"/>
        <v>-8862.7499999999854</v>
      </c>
      <c r="X34" s="80"/>
      <c r="Y34" s="54"/>
      <c r="Z34" s="54"/>
      <c r="AA34" s="54"/>
      <c r="AB34" s="54"/>
      <c r="AC34" s="54"/>
    </row>
    <row r="35" spans="2:29" ht="18" customHeight="1" x14ac:dyDescent="0.25">
      <c r="B35" s="22" t="s">
        <v>56</v>
      </c>
      <c r="C35" s="79">
        <f t="shared" si="0"/>
        <v>37.5</v>
      </c>
      <c r="D35" s="93">
        <v>0</v>
      </c>
      <c r="E35" s="79">
        <v>7.5</v>
      </c>
      <c r="F35" s="79">
        <v>7.5</v>
      </c>
      <c r="G35" s="79">
        <v>7.5</v>
      </c>
      <c r="H35" s="79">
        <v>7.5</v>
      </c>
      <c r="I35" s="79">
        <v>7.5</v>
      </c>
      <c r="J35" s="93">
        <v>0</v>
      </c>
      <c r="K35" s="30">
        <v>339</v>
      </c>
      <c r="L35" s="31">
        <f>COUNTIF($Y$5:AC3031,K35)</f>
        <v>1</v>
      </c>
      <c r="M35" s="3">
        <v>43028</v>
      </c>
      <c r="N35" s="39">
        <f t="shared" ref="N35:N43" si="17">C35/7.5</f>
        <v>5</v>
      </c>
      <c r="O35" s="33">
        <f t="shared" si="12"/>
        <v>2966.2499999999995</v>
      </c>
      <c r="P35" s="34">
        <v>12</v>
      </c>
      <c r="Q35" s="41">
        <f t="shared" ref="Q35" si="18">O35-P35</f>
        <v>2954.2499999999995</v>
      </c>
      <c r="R35" s="35">
        <f>SUM($Q$5:Q35)</f>
        <v>73250.999999999985</v>
      </c>
      <c r="S35" s="101">
        <f t="shared" si="14"/>
        <v>2954.2499999999995</v>
      </c>
      <c r="T35" s="50">
        <v>43014</v>
      </c>
      <c r="U35" s="48">
        <v>2954.25</v>
      </c>
      <c r="V35" s="51">
        <f>SUM($U$5:U35)</f>
        <v>64388.25</v>
      </c>
      <c r="W35" s="49">
        <f t="shared" si="10"/>
        <v>-8862.7499999999854</v>
      </c>
      <c r="X35" s="80"/>
      <c r="Y35" s="54">
        <v>336</v>
      </c>
      <c r="Z35" s="54"/>
      <c r="AA35" s="54"/>
      <c r="AB35" s="54"/>
      <c r="AC35" s="54"/>
    </row>
    <row r="36" spans="2:29" ht="18" customHeight="1" x14ac:dyDescent="0.25">
      <c r="B36" s="22" t="s">
        <v>57</v>
      </c>
      <c r="C36" s="79">
        <f t="shared" ref="C36:C38" si="19">SUM(D36:J36)</f>
        <v>30</v>
      </c>
      <c r="D36" s="93">
        <v>0</v>
      </c>
      <c r="E36" s="79">
        <v>0</v>
      </c>
      <c r="F36" s="79">
        <v>7.5</v>
      </c>
      <c r="G36" s="79">
        <v>7.5</v>
      </c>
      <c r="H36" s="79">
        <v>7.5</v>
      </c>
      <c r="I36" s="79">
        <v>7.5</v>
      </c>
      <c r="J36" s="93">
        <v>0</v>
      </c>
      <c r="K36" s="30">
        <v>340</v>
      </c>
      <c r="L36" s="31">
        <f>COUNTIF($Y$5:AC3032,K36)</f>
        <v>1</v>
      </c>
      <c r="M36" s="3">
        <v>43028</v>
      </c>
      <c r="N36" s="39">
        <f t="shared" si="17"/>
        <v>4</v>
      </c>
      <c r="O36" s="33">
        <f t="shared" si="12"/>
        <v>2373</v>
      </c>
      <c r="P36" s="34">
        <v>12</v>
      </c>
      <c r="Q36" s="41">
        <f t="shared" ref="Q36:Q37" si="20">O36-P36</f>
        <v>2361</v>
      </c>
      <c r="R36" s="35">
        <f>SUM($Q$5:Q36)</f>
        <v>75611.999999999985</v>
      </c>
      <c r="S36" s="101">
        <f t="shared" ref="S36:S49" si="21">Q36*L36</f>
        <v>2361</v>
      </c>
      <c r="T36" s="50"/>
      <c r="U36" s="48"/>
      <c r="V36" s="51">
        <f>SUM($U$5:U36)</f>
        <v>64388.25</v>
      </c>
      <c r="W36" s="49">
        <f t="shared" ref="W36" si="22">V36-R36</f>
        <v>-11223.749999999985</v>
      </c>
      <c r="X36" s="80"/>
      <c r="Y36" s="54"/>
      <c r="Z36" s="54"/>
      <c r="AA36" s="54"/>
      <c r="AB36" s="54"/>
      <c r="AC36" s="54"/>
    </row>
    <row r="37" spans="2:29" ht="18" customHeight="1" x14ac:dyDescent="0.25">
      <c r="B37" s="22" t="s">
        <v>58</v>
      </c>
      <c r="C37" s="79">
        <f t="shared" si="19"/>
        <v>37.5</v>
      </c>
      <c r="D37" s="93">
        <v>0</v>
      </c>
      <c r="E37" s="79">
        <v>7.5</v>
      </c>
      <c r="F37" s="79">
        <v>7.5</v>
      </c>
      <c r="G37" s="79">
        <v>7.5</v>
      </c>
      <c r="H37" s="79">
        <v>7.5</v>
      </c>
      <c r="I37" s="79">
        <v>7.5</v>
      </c>
      <c r="J37" s="93">
        <v>0</v>
      </c>
      <c r="K37" s="30">
        <v>341</v>
      </c>
      <c r="L37" s="31">
        <f>COUNTIF($Y$5:AC3033,K37)</f>
        <v>1</v>
      </c>
      <c r="M37" s="3">
        <v>43042</v>
      </c>
      <c r="N37" s="39">
        <f t="shared" si="17"/>
        <v>5</v>
      </c>
      <c r="O37" s="33">
        <f t="shared" si="12"/>
        <v>2966.2499999999995</v>
      </c>
      <c r="P37" s="34">
        <v>12</v>
      </c>
      <c r="Q37" s="41">
        <f t="shared" si="20"/>
        <v>2954.2499999999995</v>
      </c>
      <c r="R37" s="35">
        <f>SUM($Q$5:Q37)</f>
        <v>78566.249999999985</v>
      </c>
      <c r="S37" s="101">
        <f t="shared" si="21"/>
        <v>2954.2499999999995</v>
      </c>
      <c r="T37" s="50">
        <v>43028</v>
      </c>
      <c r="U37" s="48">
        <v>8862.75</v>
      </c>
      <c r="V37" s="51">
        <f>SUM($U$5:U37)</f>
        <v>73251</v>
      </c>
      <c r="W37" s="49">
        <f t="shared" ref="W37:W43" si="23">V37-R37</f>
        <v>-5315.2499999999854</v>
      </c>
      <c r="X37" s="80"/>
      <c r="Y37" s="81">
        <v>337</v>
      </c>
      <c r="Z37" s="81">
        <v>338</v>
      </c>
      <c r="AA37" s="81">
        <v>339</v>
      </c>
      <c r="AB37" s="81"/>
      <c r="AC37" s="81"/>
    </row>
    <row r="38" spans="2:29" ht="18" customHeight="1" x14ac:dyDescent="0.25">
      <c r="B38" s="22" t="s">
        <v>59</v>
      </c>
      <c r="C38" s="79">
        <f t="shared" si="19"/>
        <v>37.5</v>
      </c>
      <c r="D38" s="93">
        <v>0</v>
      </c>
      <c r="E38" s="79">
        <v>7.5</v>
      </c>
      <c r="F38" s="79">
        <v>7.5</v>
      </c>
      <c r="G38" s="79">
        <v>7.5</v>
      </c>
      <c r="H38" s="79">
        <v>7.5</v>
      </c>
      <c r="I38" s="79">
        <v>7.5</v>
      </c>
      <c r="J38" s="93">
        <v>0</v>
      </c>
      <c r="K38" s="30">
        <v>342</v>
      </c>
      <c r="L38" s="31">
        <f>COUNTIF($Y$5:AC3034,K38)</f>
        <v>1</v>
      </c>
      <c r="M38" s="3">
        <v>43042</v>
      </c>
      <c r="N38" s="39">
        <f t="shared" si="17"/>
        <v>5</v>
      </c>
      <c r="O38" s="33">
        <f t="shared" ref="O38" si="24">(C38*70)*1.13</f>
        <v>2966.2499999999995</v>
      </c>
      <c r="P38" s="34">
        <v>12</v>
      </c>
      <c r="Q38" s="41">
        <f t="shared" ref="Q38" si="25">O38-P38</f>
        <v>2954.2499999999995</v>
      </c>
      <c r="R38" s="35">
        <f>SUM($Q$5:Q38)</f>
        <v>81520.499999999985</v>
      </c>
      <c r="S38" s="101">
        <f t="shared" si="21"/>
        <v>2954.2499999999995</v>
      </c>
      <c r="T38" s="50"/>
      <c r="U38" s="48"/>
      <c r="V38" s="51">
        <f>SUM($U$5:U38)</f>
        <v>73251</v>
      </c>
      <c r="W38" s="49">
        <f t="shared" si="23"/>
        <v>-8269.4999999999854</v>
      </c>
      <c r="X38" s="80"/>
      <c r="Y38" s="82"/>
      <c r="Z38" s="82"/>
      <c r="AA38" s="82"/>
      <c r="AB38" s="82"/>
      <c r="AC38" s="82"/>
    </row>
    <row r="39" spans="2:29" ht="18" customHeight="1" x14ac:dyDescent="0.25">
      <c r="B39" s="22" t="s">
        <v>60</v>
      </c>
      <c r="C39" s="79">
        <f>SUM(D39:J39)</f>
        <v>15</v>
      </c>
      <c r="D39" s="93">
        <v>0</v>
      </c>
      <c r="E39" s="79">
        <v>7.5</v>
      </c>
      <c r="F39" s="79">
        <v>7.5</v>
      </c>
      <c r="G39" s="79">
        <v>0</v>
      </c>
      <c r="H39" s="79">
        <v>0</v>
      </c>
      <c r="I39" s="79">
        <v>0</v>
      </c>
      <c r="J39" s="93">
        <v>0</v>
      </c>
      <c r="K39" s="30">
        <v>343</v>
      </c>
      <c r="L39" s="31">
        <f>COUNTIF($Y$5:AC3035,K39)</f>
        <v>1</v>
      </c>
      <c r="M39" s="3">
        <v>43056</v>
      </c>
      <c r="N39" s="39">
        <f t="shared" si="17"/>
        <v>2</v>
      </c>
      <c r="O39" s="33">
        <f t="shared" ref="O39:O43" si="26">(C39*70)*1.13</f>
        <v>1186.5</v>
      </c>
      <c r="P39" s="34">
        <v>12</v>
      </c>
      <c r="Q39" s="41">
        <f t="shared" ref="Q39:Q43" si="27">O39-P39</f>
        <v>1174.5</v>
      </c>
      <c r="R39" s="35">
        <f>SUM($Q$5:Q39)</f>
        <v>82694.999999999985</v>
      </c>
      <c r="S39" s="101">
        <f t="shared" si="21"/>
        <v>1174.5</v>
      </c>
      <c r="T39" s="50"/>
      <c r="U39" s="48"/>
      <c r="V39" s="51">
        <f>SUM($U$5:U39)</f>
        <v>73251</v>
      </c>
      <c r="W39" s="49">
        <f t="shared" si="23"/>
        <v>-9443.9999999999854</v>
      </c>
      <c r="X39" s="80">
        <v>2017</v>
      </c>
      <c r="Y39" s="83"/>
      <c r="Z39" s="83"/>
      <c r="AA39" s="83"/>
      <c r="AB39" s="83"/>
      <c r="AC39" s="83"/>
    </row>
    <row r="40" spans="2:29" ht="18" customHeight="1" x14ac:dyDescent="0.25">
      <c r="B40" s="22" t="s">
        <v>61</v>
      </c>
      <c r="C40" s="79">
        <f>SUM(D40:J40)</f>
        <v>22.5</v>
      </c>
      <c r="D40" s="93">
        <v>0</v>
      </c>
      <c r="E40" s="79">
        <v>0</v>
      </c>
      <c r="F40" s="79">
        <v>0</v>
      </c>
      <c r="G40" s="79">
        <v>7.5</v>
      </c>
      <c r="H40" s="79">
        <v>7.5</v>
      </c>
      <c r="I40" s="79">
        <v>7.5</v>
      </c>
      <c r="J40" s="93">
        <v>0</v>
      </c>
      <c r="K40" s="30">
        <v>344</v>
      </c>
      <c r="L40" s="31">
        <f>COUNTIF($Y$5:AC3036,K40)</f>
        <v>1</v>
      </c>
      <c r="M40" s="3">
        <v>43056</v>
      </c>
      <c r="N40" s="39">
        <f t="shared" si="17"/>
        <v>3</v>
      </c>
      <c r="O40" s="33">
        <f t="shared" si="26"/>
        <v>1779.7499999999998</v>
      </c>
      <c r="P40" s="34"/>
      <c r="Q40" s="41">
        <f t="shared" si="27"/>
        <v>1779.7499999999998</v>
      </c>
      <c r="R40" s="35">
        <f>SUM($Q$5:Q40)</f>
        <v>84474.749999999985</v>
      </c>
      <c r="S40" s="101">
        <f t="shared" si="21"/>
        <v>1779.7499999999998</v>
      </c>
      <c r="T40" s="50">
        <v>43042</v>
      </c>
      <c r="U40" s="48">
        <v>5315.25</v>
      </c>
      <c r="V40" s="51">
        <f>SUM($U$5:U40)</f>
        <v>78566.25</v>
      </c>
      <c r="W40" s="49">
        <f t="shared" si="23"/>
        <v>-5908.4999999999854</v>
      </c>
      <c r="X40" s="80"/>
      <c r="Y40" s="84">
        <v>340</v>
      </c>
      <c r="Z40" s="84">
        <v>341</v>
      </c>
      <c r="AA40" s="84"/>
      <c r="AB40" s="84"/>
      <c r="AC40" s="84"/>
    </row>
    <row r="41" spans="2:29" ht="18" customHeight="1" x14ac:dyDescent="0.25">
      <c r="B41" s="22" t="s">
        <v>62</v>
      </c>
      <c r="C41" s="79">
        <f t="shared" ref="C41" si="28">SUM(D41:J41)</f>
        <v>37.5</v>
      </c>
      <c r="D41" s="93">
        <v>0</v>
      </c>
      <c r="E41" s="79">
        <v>7.5</v>
      </c>
      <c r="F41" s="79">
        <v>7.5</v>
      </c>
      <c r="G41" s="79">
        <v>7.5</v>
      </c>
      <c r="H41" s="79">
        <v>7.5</v>
      </c>
      <c r="I41" s="79">
        <v>7.5</v>
      </c>
      <c r="J41" s="93">
        <v>0</v>
      </c>
      <c r="K41" s="30">
        <v>345</v>
      </c>
      <c r="L41" s="31">
        <f>COUNTIF($Y$5:AC3037,K41)</f>
        <v>1</v>
      </c>
      <c r="M41" s="3">
        <v>43056</v>
      </c>
      <c r="N41" s="39">
        <f t="shared" si="17"/>
        <v>5</v>
      </c>
      <c r="O41" s="33">
        <f t="shared" si="26"/>
        <v>2966.2499999999995</v>
      </c>
      <c r="P41" s="34">
        <v>12</v>
      </c>
      <c r="Q41" s="41">
        <f t="shared" si="27"/>
        <v>2954.2499999999995</v>
      </c>
      <c r="R41" s="35">
        <f>SUM($Q$5:Q41)</f>
        <v>87428.999999999985</v>
      </c>
      <c r="S41" s="101">
        <f t="shared" si="21"/>
        <v>2954.2499999999995</v>
      </c>
      <c r="T41" s="50"/>
      <c r="U41" s="48"/>
      <c r="V41" s="51">
        <f>SUM($U$5:U41)</f>
        <v>78566.25</v>
      </c>
      <c r="W41" s="49">
        <f t="shared" si="23"/>
        <v>-8862.7499999999854</v>
      </c>
      <c r="X41" s="80"/>
      <c r="Y41" s="96"/>
      <c r="Z41" s="96"/>
      <c r="AA41" s="96"/>
      <c r="AB41" s="96"/>
      <c r="AC41" s="96"/>
    </row>
    <row r="42" spans="2:29" ht="18" customHeight="1" x14ac:dyDescent="0.25">
      <c r="B42" s="22" t="s">
        <v>63</v>
      </c>
      <c r="C42" s="79">
        <v>30</v>
      </c>
      <c r="D42" s="93">
        <v>0</v>
      </c>
      <c r="E42" s="79">
        <v>0</v>
      </c>
      <c r="F42" s="79">
        <v>7.5</v>
      </c>
      <c r="G42" s="79">
        <v>7.5</v>
      </c>
      <c r="H42" s="79">
        <v>7.5</v>
      </c>
      <c r="I42" s="79">
        <v>7.5</v>
      </c>
      <c r="J42" s="93">
        <v>0</v>
      </c>
      <c r="K42" s="30">
        <v>346</v>
      </c>
      <c r="L42" s="31">
        <f>COUNTIF($Y$5:AC3038,K42)</f>
        <v>1</v>
      </c>
      <c r="M42" s="3">
        <v>43070</v>
      </c>
      <c r="N42" s="39">
        <f t="shared" si="17"/>
        <v>4</v>
      </c>
      <c r="O42" s="33">
        <f t="shared" si="26"/>
        <v>2373</v>
      </c>
      <c r="P42" s="34">
        <v>12</v>
      </c>
      <c r="Q42" s="41">
        <f t="shared" si="27"/>
        <v>2361</v>
      </c>
      <c r="R42" s="35">
        <f>SUM($Q$5:Q42)</f>
        <v>89789.999999999985</v>
      </c>
      <c r="S42" s="101">
        <f t="shared" si="21"/>
        <v>2361</v>
      </c>
      <c r="T42" s="50"/>
      <c r="U42" s="48"/>
      <c r="V42" s="51">
        <f>SUM($U$5:U42)</f>
        <v>78566.25</v>
      </c>
      <c r="W42" s="49">
        <f t="shared" si="23"/>
        <v>-11223.749999999985</v>
      </c>
      <c r="X42" s="80"/>
      <c r="Y42" s="96"/>
      <c r="Z42" s="96"/>
      <c r="AA42" s="96"/>
      <c r="AB42" s="96"/>
      <c r="AC42" s="96"/>
    </row>
    <row r="43" spans="2:29" ht="18" customHeight="1" x14ac:dyDescent="0.25">
      <c r="B43" s="22" t="s">
        <v>64</v>
      </c>
      <c r="C43" s="79">
        <v>37.5</v>
      </c>
      <c r="D43" s="93">
        <v>0</v>
      </c>
      <c r="E43" s="79">
        <v>7.5</v>
      </c>
      <c r="F43" s="79">
        <v>7.5</v>
      </c>
      <c r="G43" s="79">
        <v>7.5</v>
      </c>
      <c r="H43" s="79">
        <v>7.5</v>
      </c>
      <c r="I43" s="79">
        <v>7.5</v>
      </c>
      <c r="J43" s="93">
        <v>0</v>
      </c>
      <c r="K43" s="30">
        <v>347</v>
      </c>
      <c r="L43" s="31">
        <f>COUNTIF($Y$5:AC3039,K43)</f>
        <v>0</v>
      </c>
      <c r="M43" s="3">
        <v>43070</v>
      </c>
      <c r="N43" s="39">
        <f t="shared" si="17"/>
        <v>5</v>
      </c>
      <c r="O43" s="33">
        <f t="shared" si="26"/>
        <v>2966.2499999999995</v>
      </c>
      <c r="P43" s="34">
        <v>12</v>
      </c>
      <c r="Q43" s="41">
        <f t="shared" si="27"/>
        <v>2954.2499999999995</v>
      </c>
      <c r="R43" s="35">
        <f>SUM($Q$5:Q43)</f>
        <v>92744.249999999985</v>
      </c>
      <c r="S43" s="101">
        <f t="shared" si="21"/>
        <v>0</v>
      </c>
      <c r="T43" s="50">
        <v>43056</v>
      </c>
      <c r="U43" s="48">
        <v>2954.25</v>
      </c>
      <c r="V43" s="51">
        <f>SUM($U$5:U43)</f>
        <v>81520.5</v>
      </c>
      <c r="W43" s="49">
        <f t="shared" si="23"/>
        <v>-11223.749999999985</v>
      </c>
      <c r="X43" s="80"/>
      <c r="Y43" s="96">
        <v>342</v>
      </c>
      <c r="Z43" s="96"/>
      <c r="AA43" s="96"/>
      <c r="AB43" s="96"/>
      <c r="AC43" s="96"/>
    </row>
    <row r="44" spans="2:29" ht="18" customHeight="1" x14ac:dyDescent="0.25">
      <c r="B44" s="22" t="s">
        <v>65</v>
      </c>
      <c r="C44" s="79">
        <v>30</v>
      </c>
      <c r="D44" s="93">
        <v>0</v>
      </c>
      <c r="E44" s="79">
        <v>7.5</v>
      </c>
      <c r="F44" s="79">
        <v>7.5</v>
      </c>
      <c r="G44" s="79">
        <v>7.5</v>
      </c>
      <c r="H44" s="79">
        <v>7.5</v>
      </c>
      <c r="I44" s="79">
        <v>0</v>
      </c>
      <c r="J44" s="93">
        <v>0</v>
      </c>
      <c r="K44" s="30">
        <v>348</v>
      </c>
      <c r="L44" s="31">
        <f>COUNTIF($Y$5:AC3040,K44)</f>
        <v>0</v>
      </c>
      <c r="M44" s="3">
        <v>43084</v>
      </c>
      <c r="N44" s="39">
        <f t="shared" ref="N44:N50" si="29">C44/7.5</f>
        <v>4</v>
      </c>
      <c r="O44" s="33">
        <f t="shared" ref="O44:O50" si="30">(C44*70)*1.13</f>
        <v>2373</v>
      </c>
      <c r="P44" s="34">
        <v>12</v>
      </c>
      <c r="Q44" s="41">
        <f t="shared" ref="Q44:Q50" si="31">O44-P44</f>
        <v>2361</v>
      </c>
      <c r="R44" s="35">
        <f>SUM($Q$5:Q44)</f>
        <v>95105.249999999985</v>
      </c>
      <c r="S44" s="101">
        <f t="shared" si="21"/>
        <v>0</v>
      </c>
      <c r="T44" s="50"/>
      <c r="U44" s="48"/>
      <c r="V44" s="51">
        <f>SUM($U$5:U44)</f>
        <v>81520.5</v>
      </c>
      <c r="W44" s="49">
        <f t="shared" ref="W44:W50" si="32">V44-R44</f>
        <v>-13584.749999999985</v>
      </c>
      <c r="X44" s="80"/>
      <c r="Y44" s="98"/>
      <c r="Z44" s="98"/>
      <c r="AA44" s="98"/>
      <c r="AB44" s="98"/>
      <c r="AC44" s="98"/>
    </row>
    <row r="45" spans="2:29" ht="18" customHeight="1" x14ac:dyDescent="0.25">
      <c r="B45" s="22" t="s">
        <v>66</v>
      </c>
      <c r="C45" s="79">
        <f t="shared" ref="C45" si="33">SUM(D45:J45)</f>
        <v>7.5</v>
      </c>
      <c r="D45" s="93">
        <v>0</v>
      </c>
      <c r="E45" s="94">
        <v>0</v>
      </c>
      <c r="F45" s="79">
        <v>0</v>
      </c>
      <c r="G45" s="79">
        <v>0</v>
      </c>
      <c r="H45" s="79">
        <v>0</v>
      </c>
      <c r="I45" s="79">
        <v>7.5</v>
      </c>
      <c r="J45" s="93">
        <v>0</v>
      </c>
      <c r="K45" s="30">
        <v>349</v>
      </c>
      <c r="L45" s="31">
        <f>COUNTIF($Y$5:AC3041,K45)</f>
        <v>0</v>
      </c>
      <c r="M45" s="3">
        <v>43084</v>
      </c>
      <c r="N45" s="39">
        <f t="shared" si="29"/>
        <v>1</v>
      </c>
      <c r="O45" s="33">
        <f t="shared" si="30"/>
        <v>593.25</v>
      </c>
      <c r="P45" s="34"/>
      <c r="Q45" s="41">
        <f t="shared" si="31"/>
        <v>593.25</v>
      </c>
      <c r="R45" s="35">
        <f>SUM($Q$5:Q45)</f>
        <v>95698.499999999985</v>
      </c>
      <c r="S45" s="101">
        <f t="shared" si="21"/>
        <v>0</v>
      </c>
      <c r="T45" s="50">
        <v>43070</v>
      </c>
      <c r="U45" s="48">
        <v>8269.5</v>
      </c>
      <c r="V45" s="51">
        <f>SUM($U$5:U45)</f>
        <v>89790</v>
      </c>
      <c r="W45" s="49">
        <f t="shared" si="32"/>
        <v>-5908.4999999999854</v>
      </c>
      <c r="X45" s="80"/>
      <c r="Y45" s="97">
        <v>343</v>
      </c>
      <c r="Z45" s="97">
        <v>344</v>
      </c>
      <c r="AA45" s="97">
        <v>345</v>
      </c>
      <c r="AB45" s="97">
        <v>346</v>
      </c>
      <c r="AC45" s="97"/>
    </row>
    <row r="46" spans="2:29" ht="18" customHeight="1" x14ac:dyDescent="0.25">
      <c r="B46" s="22" t="s">
        <v>67</v>
      </c>
      <c r="C46" s="79">
        <v>37.5</v>
      </c>
      <c r="D46" s="93">
        <v>0</v>
      </c>
      <c r="E46" s="79">
        <v>7.5</v>
      </c>
      <c r="F46" s="79">
        <v>7.5</v>
      </c>
      <c r="G46" s="79">
        <v>7.5</v>
      </c>
      <c r="H46" s="79">
        <v>7.5</v>
      </c>
      <c r="I46" s="79">
        <v>7.5</v>
      </c>
      <c r="J46" s="93">
        <v>0</v>
      </c>
      <c r="K46" s="30">
        <v>350</v>
      </c>
      <c r="L46" s="31">
        <f>COUNTIF($Y$5:AC3042,K46)</f>
        <v>0</v>
      </c>
      <c r="M46" s="3">
        <v>43084</v>
      </c>
      <c r="N46" s="39">
        <f t="shared" si="29"/>
        <v>5</v>
      </c>
      <c r="O46" s="33">
        <f t="shared" si="30"/>
        <v>2966.2499999999995</v>
      </c>
      <c r="P46" s="34">
        <v>12</v>
      </c>
      <c r="Q46" s="41">
        <f t="shared" si="31"/>
        <v>2954.2499999999995</v>
      </c>
      <c r="R46" s="35">
        <f>SUM($Q$5:Q46)</f>
        <v>98652.749999999985</v>
      </c>
      <c r="S46" s="101">
        <f t="shared" si="21"/>
        <v>0</v>
      </c>
      <c r="T46" s="50"/>
      <c r="U46" s="48"/>
      <c r="V46" s="51">
        <f>SUM($U$5:U46)</f>
        <v>89790</v>
      </c>
      <c r="W46" s="49">
        <f t="shared" si="32"/>
        <v>-8862.7499999999854</v>
      </c>
      <c r="X46" s="80"/>
      <c r="Y46" s="98"/>
      <c r="Z46" s="98"/>
      <c r="AA46" s="97"/>
      <c r="AB46" s="97"/>
      <c r="AC46" s="97"/>
    </row>
    <row r="47" spans="2:29" ht="18" customHeight="1" x14ac:dyDescent="0.25">
      <c r="B47" s="22" t="s">
        <v>68</v>
      </c>
      <c r="C47" s="79">
        <v>37.5</v>
      </c>
      <c r="D47" s="93">
        <v>0</v>
      </c>
      <c r="E47" s="79">
        <v>7.5</v>
      </c>
      <c r="F47" s="79">
        <v>7.5</v>
      </c>
      <c r="G47" s="79">
        <v>7.5</v>
      </c>
      <c r="H47" s="79">
        <v>7.5</v>
      </c>
      <c r="I47" s="79">
        <v>7.5</v>
      </c>
      <c r="J47" s="93">
        <v>0</v>
      </c>
      <c r="K47" s="30">
        <v>351</v>
      </c>
      <c r="L47" s="31">
        <f>COUNTIF($Y$5:AC3043,K47)</f>
        <v>0</v>
      </c>
      <c r="M47" s="3">
        <v>43098</v>
      </c>
      <c r="N47" s="39">
        <f t="shared" si="29"/>
        <v>5</v>
      </c>
      <c r="O47" s="33">
        <f t="shared" si="30"/>
        <v>2966.2499999999995</v>
      </c>
      <c r="P47" s="34">
        <v>12</v>
      </c>
      <c r="Q47" s="41">
        <f t="shared" si="31"/>
        <v>2954.2499999999995</v>
      </c>
      <c r="R47" s="35">
        <f>SUM($Q$5:Q47)</f>
        <v>101606.99999999999</v>
      </c>
      <c r="S47" s="101">
        <f t="shared" si="21"/>
        <v>0</v>
      </c>
      <c r="T47" s="50"/>
      <c r="U47" s="48"/>
      <c r="V47" s="51">
        <f>SUM($U$5:U47)</f>
        <v>89790</v>
      </c>
      <c r="W47" s="49">
        <f t="shared" si="32"/>
        <v>-11816.999999999985</v>
      </c>
      <c r="X47" s="80"/>
      <c r="Y47" s="98"/>
      <c r="Z47" s="98"/>
      <c r="AA47" s="97"/>
      <c r="AB47" s="97"/>
      <c r="AC47" s="97"/>
    </row>
    <row r="48" spans="2:29" ht="18" customHeight="1" x14ac:dyDescent="0.25">
      <c r="B48" s="22" t="s">
        <v>69</v>
      </c>
      <c r="C48" s="79">
        <v>37.5</v>
      </c>
      <c r="D48" s="93">
        <v>0</v>
      </c>
      <c r="E48" s="79">
        <v>7.5</v>
      </c>
      <c r="F48" s="79">
        <v>7.5</v>
      </c>
      <c r="G48" s="79">
        <v>7.5</v>
      </c>
      <c r="H48" s="79">
        <v>7.5</v>
      </c>
      <c r="I48" s="79">
        <v>7.5</v>
      </c>
      <c r="J48" s="93">
        <v>0</v>
      </c>
      <c r="K48" s="30">
        <v>352</v>
      </c>
      <c r="L48" s="31">
        <f>COUNTIF($Y$5:AC3044,K48)</f>
        <v>0</v>
      </c>
      <c r="M48" s="3">
        <v>43098</v>
      </c>
      <c r="N48" s="39">
        <f t="shared" si="29"/>
        <v>5</v>
      </c>
      <c r="O48" s="33">
        <f t="shared" si="30"/>
        <v>2966.2499999999995</v>
      </c>
      <c r="P48" s="34">
        <v>12</v>
      </c>
      <c r="Q48" s="41">
        <f t="shared" si="31"/>
        <v>2954.2499999999995</v>
      </c>
      <c r="R48" s="35">
        <f>SUM($Q$5:Q48)</f>
        <v>104561.24999999999</v>
      </c>
      <c r="S48" s="101">
        <f t="shared" si="21"/>
        <v>0</v>
      </c>
      <c r="T48" s="50"/>
      <c r="U48" s="48"/>
      <c r="V48" s="51">
        <f>SUM($U$5:U48)</f>
        <v>89790</v>
      </c>
      <c r="W48" s="49">
        <f t="shared" si="32"/>
        <v>-14771.249999999985</v>
      </c>
      <c r="X48" s="80"/>
      <c r="Y48" s="98"/>
      <c r="Z48" s="98"/>
      <c r="AA48" s="97"/>
      <c r="AB48" s="97"/>
      <c r="AC48" s="97"/>
    </row>
    <row r="49" spans="2:29" ht="18" customHeight="1" x14ac:dyDescent="0.25">
      <c r="B49" s="22" t="s">
        <v>74</v>
      </c>
      <c r="C49" s="79"/>
      <c r="D49" s="93"/>
      <c r="E49" s="79"/>
      <c r="F49" s="79"/>
      <c r="G49" s="79"/>
      <c r="H49" s="79"/>
      <c r="I49" s="79"/>
      <c r="J49" s="93"/>
      <c r="K49" s="30">
        <v>353</v>
      </c>
      <c r="L49" s="31">
        <f>COUNTIF($Y$5:AC3045,K49)</f>
        <v>0</v>
      </c>
      <c r="M49" s="3">
        <v>43118</v>
      </c>
      <c r="N49" s="39">
        <f t="shared" si="29"/>
        <v>0</v>
      </c>
      <c r="O49" s="33">
        <f t="shared" si="30"/>
        <v>0</v>
      </c>
      <c r="P49" s="34"/>
      <c r="Q49" s="41">
        <f t="shared" si="31"/>
        <v>0</v>
      </c>
      <c r="R49" s="35">
        <f>SUM($Q$5:Q49)</f>
        <v>104561.24999999999</v>
      </c>
      <c r="S49" s="101">
        <f t="shared" si="21"/>
        <v>0</v>
      </c>
      <c r="T49" s="50"/>
      <c r="U49" s="48"/>
      <c r="V49" s="51">
        <f>SUM($U$5:U49)</f>
        <v>89790</v>
      </c>
      <c r="W49" s="49">
        <f t="shared" si="32"/>
        <v>-14771.249999999985</v>
      </c>
      <c r="X49" s="80"/>
      <c r="Y49" s="97"/>
      <c r="Z49" s="97"/>
      <c r="AA49" s="97"/>
      <c r="AB49" s="97"/>
      <c r="AC49" s="97"/>
    </row>
    <row r="50" spans="2:29" ht="18" customHeight="1" x14ac:dyDescent="0.25">
      <c r="B50" s="22" t="s">
        <v>75</v>
      </c>
      <c r="C50" s="79"/>
      <c r="D50" s="93"/>
      <c r="E50" s="79"/>
      <c r="F50" s="79"/>
      <c r="G50" s="79"/>
      <c r="H50" s="79"/>
      <c r="I50" s="79"/>
      <c r="J50" s="93"/>
      <c r="K50" s="30">
        <v>354</v>
      </c>
      <c r="L50" s="31">
        <f>COUNTIF($Y$5:AC3046,K50)</f>
        <v>0</v>
      </c>
      <c r="M50" s="3">
        <v>43118</v>
      </c>
      <c r="N50" s="39">
        <f t="shared" si="29"/>
        <v>0</v>
      </c>
      <c r="O50" s="33">
        <f t="shared" si="30"/>
        <v>0</v>
      </c>
      <c r="P50" s="34"/>
      <c r="Q50" s="41">
        <f t="shared" si="31"/>
        <v>0</v>
      </c>
      <c r="R50" s="35">
        <f>SUM($Q$5:Q50)</f>
        <v>104561.24999999999</v>
      </c>
      <c r="S50" s="101">
        <f t="shared" ref="S50" si="34">Q50*L50</f>
        <v>0</v>
      </c>
      <c r="T50" s="50"/>
      <c r="U50" s="48"/>
      <c r="V50" s="51">
        <f>SUM($U$5:U50)</f>
        <v>89790</v>
      </c>
      <c r="W50" s="49">
        <f t="shared" si="32"/>
        <v>-14771.249999999985</v>
      </c>
      <c r="X50" s="80"/>
      <c r="Y50" s="97"/>
      <c r="Z50" s="97"/>
      <c r="AA50" s="97"/>
      <c r="AB50" s="97"/>
      <c r="AC50" s="97"/>
    </row>
    <row r="51" spans="2:29" ht="18" customHeight="1" x14ac:dyDescent="0.25">
      <c r="B51" s="22"/>
      <c r="C51" s="79"/>
      <c r="D51" s="93"/>
      <c r="E51" s="79"/>
      <c r="F51" s="79"/>
      <c r="G51" s="79"/>
      <c r="H51" s="79"/>
      <c r="I51" s="79"/>
      <c r="J51" s="93"/>
      <c r="K51" s="30">
        <v>355</v>
      </c>
      <c r="L51" s="31">
        <f>COUNTIF($Y$5:AC3047,K51)</f>
        <v>0</v>
      </c>
      <c r="M51" s="3"/>
      <c r="N51" s="39">
        <f t="shared" ref="N51:N55" si="35">C51/7.5</f>
        <v>0</v>
      </c>
      <c r="O51" s="33">
        <f t="shared" ref="O51:O55" si="36">(C51*70)*1.13</f>
        <v>0</v>
      </c>
      <c r="P51" s="34"/>
      <c r="Q51" s="41">
        <f t="shared" ref="Q51:Q55" si="37">O51-P51</f>
        <v>0</v>
      </c>
      <c r="R51" s="35">
        <f>SUM($Q$5:Q51)</f>
        <v>104561.24999999999</v>
      </c>
      <c r="S51" s="101">
        <f t="shared" ref="S51:S55" si="38">Q51*L51</f>
        <v>0</v>
      </c>
      <c r="T51" s="50"/>
      <c r="U51" s="48"/>
      <c r="V51" s="51">
        <f>SUM($U$5:U51)</f>
        <v>89790</v>
      </c>
      <c r="W51" s="49">
        <f t="shared" ref="W51:W55" si="39">V51-R51</f>
        <v>-14771.249999999985</v>
      </c>
      <c r="X51" s="80"/>
      <c r="Y51" s="97"/>
      <c r="Z51" s="97"/>
      <c r="AA51" s="97"/>
      <c r="AB51" s="97"/>
      <c r="AC51" s="97"/>
    </row>
    <row r="52" spans="2:29" ht="18" customHeight="1" x14ac:dyDescent="0.25">
      <c r="B52" s="22"/>
      <c r="C52" s="79"/>
      <c r="D52" s="93"/>
      <c r="E52" s="79"/>
      <c r="F52" s="79"/>
      <c r="G52" s="79"/>
      <c r="H52" s="79"/>
      <c r="I52" s="79"/>
      <c r="J52" s="93"/>
      <c r="K52" s="30"/>
      <c r="L52" s="31"/>
      <c r="M52" s="3"/>
      <c r="N52" s="39"/>
      <c r="O52" s="33"/>
      <c r="P52" s="34"/>
      <c r="Q52" s="41"/>
      <c r="R52" s="35"/>
      <c r="S52" s="101"/>
      <c r="T52" s="50"/>
      <c r="U52" s="48"/>
      <c r="V52" s="51"/>
      <c r="W52" s="49"/>
      <c r="X52" s="80"/>
      <c r="Y52" s="97"/>
      <c r="Z52" s="97"/>
      <c r="AA52" s="97"/>
      <c r="AB52" s="97"/>
      <c r="AC52" s="97"/>
    </row>
    <row r="53" spans="2:29" ht="18" customHeight="1" x14ac:dyDescent="0.25">
      <c r="B53" s="22"/>
      <c r="C53" s="79"/>
      <c r="D53" s="93"/>
      <c r="E53" s="79"/>
      <c r="F53" s="79"/>
      <c r="G53" s="79"/>
      <c r="H53" s="79"/>
      <c r="I53" s="79"/>
      <c r="J53" s="93"/>
      <c r="K53" s="30"/>
      <c r="L53" s="31"/>
      <c r="M53" s="3"/>
      <c r="N53" s="39"/>
      <c r="O53" s="33"/>
      <c r="P53" s="34"/>
      <c r="Q53" s="41"/>
      <c r="R53" s="35"/>
      <c r="S53" s="101"/>
      <c r="T53" s="50"/>
      <c r="U53" s="48"/>
      <c r="V53" s="51"/>
      <c r="W53" s="49"/>
      <c r="X53" s="80"/>
      <c r="Y53" s="97"/>
      <c r="Z53" s="97"/>
      <c r="AA53" s="97"/>
      <c r="AB53" s="97"/>
      <c r="AC53" s="97"/>
    </row>
    <row r="54" spans="2:29" ht="18" customHeight="1" x14ac:dyDescent="0.25">
      <c r="B54" s="22"/>
      <c r="C54" s="79"/>
      <c r="D54" s="93"/>
      <c r="E54" s="79"/>
      <c r="F54" s="79"/>
      <c r="G54" s="79"/>
      <c r="H54" s="79"/>
      <c r="I54" s="79"/>
      <c r="J54" s="93"/>
      <c r="K54" s="30"/>
      <c r="L54" s="31"/>
      <c r="M54" s="3"/>
      <c r="N54" s="39"/>
      <c r="O54" s="33"/>
      <c r="P54" s="34"/>
      <c r="Q54" s="41"/>
      <c r="R54" s="35"/>
      <c r="S54" s="101"/>
      <c r="T54" s="50"/>
      <c r="U54" s="48"/>
      <c r="V54" s="51"/>
      <c r="W54" s="49"/>
      <c r="X54" s="80"/>
      <c r="Y54" s="97"/>
      <c r="Z54" s="97"/>
      <c r="AA54" s="97"/>
      <c r="AB54" s="97"/>
      <c r="AC54" s="97"/>
    </row>
    <row r="55" spans="2:29" ht="18" customHeight="1" x14ac:dyDescent="0.25">
      <c r="B55" s="22"/>
      <c r="C55" s="79"/>
      <c r="D55" s="93"/>
      <c r="E55" s="79"/>
      <c r="F55" s="79"/>
      <c r="G55" s="79"/>
      <c r="H55" s="79"/>
      <c r="I55" s="79"/>
      <c r="J55" s="93"/>
      <c r="K55" s="30"/>
      <c r="L55" s="31"/>
      <c r="M55" s="3"/>
      <c r="N55" s="39"/>
      <c r="O55" s="33"/>
      <c r="P55" s="34"/>
      <c r="Q55" s="41"/>
      <c r="R55" s="35"/>
      <c r="S55" s="101"/>
      <c r="T55" s="50"/>
      <c r="U55" s="48"/>
      <c r="V55" s="51"/>
      <c r="W55" s="49"/>
      <c r="X55" s="80"/>
      <c r="Y55" s="97"/>
      <c r="Z55" s="97"/>
      <c r="AA55" s="97"/>
      <c r="AB55" s="97"/>
      <c r="AC55" s="97"/>
    </row>
  </sheetData>
  <mergeCells count="4">
    <mergeCell ref="Y1:AC1"/>
    <mergeCell ref="K2:M2"/>
    <mergeCell ref="Y2:AC2"/>
    <mergeCell ref="Y3:AC3"/>
  </mergeCells>
  <conditionalFormatting sqref="K2 L3:M5 M28 M30:M33 M6:M25 M35 L56:M1048576 M37 L6:L37">
    <cfRule type="cellIs" dxfId="13" priority="9" operator="lessThan">
      <formula>1</formula>
    </cfRule>
  </conditionalFormatting>
  <conditionalFormatting sqref="M26">
    <cfRule type="cellIs" dxfId="12" priority="8" operator="lessThan">
      <formula>1</formula>
    </cfRule>
  </conditionalFormatting>
  <conditionalFormatting sqref="M27">
    <cfRule type="cellIs" dxfId="11" priority="7" operator="lessThan">
      <formula>1</formula>
    </cfRule>
  </conditionalFormatting>
  <conditionalFormatting sqref="M29">
    <cfRule type="cellIs" dxfId="10" priority="6" operator="lessThan">
      <formula>1</formula>
    </cfRule>
  </conditionalFormatting>
  <conditionalFormatting sqref="M34">
    <cfRule type="cellIs" dxfId="9" priority="4" operator="lessThan">
      <formula>1</formula>
    </cfRule>
  </conditionalFormatting>
  <conditionalFormatting sqref="M36">
    <cfRule type="cellIs" dxfId="8" priority="3" operator="lessThan">
      <formula>1</formula>
    </cfRule>
  </conditionalFormatting>
  <conditionalFormatting sqref="L38:M38">
    <cfRule type="cellIs" dxfId="7" priority="2" operator="lessThan">
      <formula>1</formula>
    </cfRule>
  </conditionalFormatting>
  <conditionalFormatting sqref="L39:M55">
    <cfRule type="cellIs" dxfId="6" priority="1" operator="lessThan">
      <formula>1</formula>
    </cfRule>
  </conditionalFormatting>
  <pageMargins left="0.75" right="0.75" top="1" bottom="1" header="0.5" footer="0.5"/>
  <pageSetup orientation="portrait" r:id="rId1"/>
  <ignoredErrors>
    <ignoredError sqref="V15 C39" formulaRange="1"/>
  </ignoredErrors>
  <drawing r:id="rId2"/>
  <legacyDrawing r:id="rId3"/>
  <controls>
    <mc:AlternateContent xmlns:mc="http://schemas.openxmlformats.org/markup-compatibility/2006">
      <mc:Choice Requires="x14">
        <control shapeId="1041" r:id="rId4" name="Control 17">
          <controlPr defaultSize="0" r:id="rId5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5</xdr:col>
                <xdr:colOff>19050</xdr:colOff>
                <xdr:row>2</xdr:row>
                <xdr:rowOff>0</xdr:rowOff>
              </to>
            </anchor>
          </controlPr>
        </control>
      </mc:Choice>
      <mc:Fallback>
        <control shapeId="1041" r:id="rId4" name="Control 17"/>
      </mc:Fallback>
    </mc:AlternateContent>
    <mc:AlternateContent xmlns:mc="http://schemas.openxmlformats.org/markup-compatibility/2006">
      <mc:Choice Requires="x14">
        <control shapeId="1040" r:id="rId6" name="Control 16">
          <controlPr defaultSize="0" r:id="rId7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5</xdr:col>
                <xdr:colOff>19050</xdr:colOff>
                <xdr:row>2</xdr:row>
                <xdr:rowOff>0</xdr:rowOff>
              </to>
            </anchor>
          </controlPr>
        </control>
      </mc:Choice>
      <mc:Fallback>
        <control shapeId="1040" r:id="rId6" name="Control 16"/>
      </mc:Fallback>
    </mc:AlternateContent>
    <mc:AlternateContent xmlns:mc="http://schemas.openxmlformats.org/markup-compatibility/2006">
      <mc:Choice Requires="x14">
        <control shapeId="1039" r:id="rId8" name="Control 15">
          <controlPr defaultSize="0" r:id="rId9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5</xdr:col>
                <xdr:colOff>19050</xdr:colOff>
                <xdr:row>2</xdr:row>
                <xdr:rowOff>0</xdr:rowOff>
              </to>
            </anchor>
          </controlPr>
        </control>
      </mc:Choice>
      <mc:Fallback>
        <control shapeId="1039" r:id="rId8" name="Control 15"/>
      </mc:Fallback>
    </mc:AlternateContent>
    <mc:AlternateContent xmlns:mc="http://schemas.openxmlformats.org/markup-compatibility/2006">
      <mc:Choice Requires="x14">
        <control shapeId="1038" r:id="rId10" name="Control 14">
          <controlPr defaultSize="0" r:id="rId11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5</xdr:col>
                <xdr:colOff>19050</xdr:colOff>
                <xdr:row>2</xdr:row>
                <xdr:rowOff>0</xdr:rowOff>
              </to>
            </anchor>
          </controlPr>
        </control>
      </mc:Choice>
      <mc:Fallback>
        <control shapeId="1038" r:id="rId10" name="Control 14"/>
      </mc:Fallback>
    </mc:AlternateContent>
    <mc:AlternateContent xmlns:mc="http://schemas.openxmlformats.org/markup-compatibility/2006">
      <mc:Choice Requires="x14">
        <control shapeId="1037" r:id="rId12" name="Control 13">
          <controlPr defaultSize="0" r:id="rId11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5</xdr:col>
                <xdr:colOff>19050</xdr:colOff>
                <xdr:row>2</xdr:row>
                <xdr:rowOff>0</xdr:rowOff>
              </to>
            </anchor>
          </controlPr>
        </control>
      </mc:Choice>
      <mc:Fallback>
        <control shapeId="1037" r:id="rId12" name="Control 13"/>
      </mc:Fallback>
    </mc:AlternateContent>
    <mc:AlternateContent xmlns:mc="http://schemas.openxmlformats.org/markup-compatibility/2006">
      <mc:Choice Requires="x14">
        <control shapeId="1036" r:id="rId13" name="Control 12">
          <controlPr defaultSize="0" r:id="rId14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5</xdr:col>
                <xdr:colOff>19050</xdr:colOff>
                <xdr:row>2</xdr:row>
                <xdr:rowOff>0</xdr:rowOff>
              </to>
            </anchor>
          </controlPr>
        </control>
      </mc:Choice>
      <mc:Fallback>
        <control shapeId="1036" r:id="rId13" name="Control 12"/>
      </mc:Fallback>
    </mc:AlternateContent>
    <mc:AlternateContent xmlns:mc="http://schemas.openxmlformats.org/markup-compatibility/2006">
      <mc:Choice Requires="x14">
        <control shapeId="1035" r:id="rId15" name="Control 11">
          <controlPr defaultSize="0" r:id="rId16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5</xdr:col>
                <xdr:colOff>19050</xdr:colOff>
                <xdr:row>2</xdr:row>
                <xdr:rowOff>0</xdr:rowOff>
              </to>
            </anchor>
          </controlPr>
        </control>
      </mc:Choice>
      <mc:Fallback>
        <control shapeId="1035" r:id="rId15" name="Control 11"/>
      </mc:Fallback>
    </mc:AlternateContent>
    <mc:AlternateContent xmlns:mc="http://schemas.openxmlformats.org/markup-compatibility/2006">
      <mc:Choice Requires="x14">
        <control shapeId="1034" r:id="rId17" name="Control 10">
          <controlPr defaultSize="0" r:id="rId18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5</xdr:col>
                <xdr:colOff>19050</xdr:colOff>
                <xdr:row>2</xdr:row>
                <xdr:rowOff>0</xdr:rowOff>
              </to>
            </anchor>
          </controlPr>
        </control>
      </mc:Choice>
      <mc:Fallback>
        <control shapeId="1034" r:id="rId17" name="Control 10"/>
      </mc:Fallback>
    </mc:AlternateContent>
    <mc:AlternateContent xmlns:mc="http://schemas.openxmlformats.org/markup-compatibility/2006">
      <mc:Choice Requires="x14">
        <control shapeId="1033" r:id="rId19" name="Control 9">
          <controlPr defaultSize="0" r:id="rId11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5</xdr:col>
                <xdr:colOff>19050</xdr:colOff>
                <xdr:row>2</xdr:row>
                <xdr:rowOff>0</xdr:rowOff>
              </to>
            </anchor>
          </controlPr>
        </control>
      </mc:Choice>
      <mc:Fallback>
        <control shapeId="1033" r:id="rId19" name="Control 9"/>
      </mc:Fallback>
    </mc:AlternateContent>
    <mc:AlternateContent xmlns:mc="http://schemas.openxmlformats.org/markup-compatibility/2006">
      <mc:Choice Requires="x14">
        <control shapeId="1032" r:id="rId20" name="Control 8">
          <controlPr defaultSize="0" r:id="rId11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5</xdr:col>
                <xdr:colOff>19050</xdr:colOff>
                <xdr:row>2</xdr:row>
                <xdr:rowOff>0</xdr:rowOff>
              </to>
            </anchor>
          </controlPr>
        </control>
      </mc:Choice>
      <mc:Fallback>
        <control shapeId="1032" r:id="rId20" name="Control 8"/>
      </mc:Fallback>
    </mc:AlternateContent>
    <mc:AlternateContent xmlns:mc="http://schemas.openxmlformats.org/markup-compatibility/2006">
      <mc:Choice Requires="x14">
        <control shapeId="1031" r:id="rId21" name="Control 7">
          <controlPr defaultSize="0" r:id="rId11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5</xdr:col>
                <xdr:colOff>19050</xdr:colOff>
                <xdr:row>2</xdr:row>
                <xdr:rowOff>0</xdr:rowOff>
              </to>
            </anchor>
          </controlPr>
        </control>
      </mc:Choice>
      <mc:Fallback>
        <control shapeId="1031" r:id="rId21" name="Control 7"/>
      </mc:Fallback>
    </mc:AlternateContent>
    <mc:AlternateContent xmlns:mc="http://schemas.openxmlformats.org/markup-compatibility/2006">
      <mc:Choice Requires="x14">
        <control shapeId="1030" r:id="rId22" name="Control 6">
          <controlPr defaultSize="0" r:id="rId11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5</xdr:col>
                <xdr:colOff>19050</xdr:colOff>
                <xdr:row>2</xdr:row>
                <xdr:rowOff>0</xdr:rowOff>
              </to>
            </anchor>
          </controlPr>
        </control>
      </mc:Choice>
      <mc:Fallback>
        <control shapeId="1030" r:id="rId22" name="Control 6"/>
      </mc:Fallback>
    </mc:AlternateContent>
    <mc:AlternateContent xmlns:mc="http://schemas.openxmlformats.org/markup-compatibility/2006">
      <mc:Choice Requires="x14">
        <control shapeId="1029" r:id="rId23" name="Control 5">
          <controlPr defaultSize="0" r:id="rId24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5</xdr:col>
                <xdr:colOff>19050</xdr:colOff>
                <xdr:row>2</xdr:row>
                <xdr:rowOff>0</xdr:rowOff>
              </to>
            </anchor>
          </controlPr>
        </control>
      </mc:Choice>
      <mc:Fallback>
        <control shapeId="1029" r:id="rId23" name="Control 5"/>
      </mc:Fallback>
    </mc:AlternateContent>
    <mc:AlternateContent xmlns:mc="http://schemas.openxmlformats.org/markup-compatibility/2006">
      <mc:Choice Requires="x14">
        <control shapeId="1028" r:id="rId25" name="Control 4">
          <controlPr defaultSize="0" r:id="rId26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5</xdr:col>
                <xdr:colOff>19050</xdr:colOff>
                <xdr:row>2</xdr:row>
                <xdr:rowOff>0</xdr:rowOff>
              </to>
            </anchor>
          </controlPr>
        </control>
      </mc:Choice>
      <mc:Fallback>
        <control shapeId="1028" r:id="rId25" name="Control 4"/>
      </mc:Fallback>
    </mc:AlternateContent>
    <mc:AlternateContent xmlns:mc="http://schemas.openxmlformats.org/markup-compatibility/2006">
      <mc:Choice Requires="x14">
        <control shapeId="1027" r:id="rId27" name="Control 3">
          <controlPr defaultSize="0" r:id="rId11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5</xdr:col>
                <xdr:colOff>19050</xdr:colOff>
                <xdr:row>2</xdr:row>
                <xdr:rowOff>0</xdr:rowOff>
              </to>
            </anchor>
          </controlPr>
        </control>
      </mc:Choice>
      <mc:Fallback>
        <control shapeId="1027" r:id="rId27" name="Control 3"/>
      </mc:Fallback>
    </mc:AlternateContent>
    <mc:AlternateContent xmlns:mc="http://schemas.openxmlformats.org/markup-compatibility/2006">
      <mc:Choice Requires="x14">
        <control shapeId="1026" r:id="rId28" name="Control 2">
          <controlPr defaultSize="0" r:id="rId29">
            <anchor moveWithCells="1">
              <from>
                <xdr:col>1</xdr:col>
                <xdr:colOff>619125</xdr:colOff>
                <xdr:row>1</xdr:row>
                <xdr:rowOff>0</xdr:rowOff>
              </from>
              <to>
                <xdr:col>5</xdr:col>
                <xdr:colOff>0</xdr:colOff>
                <xdr:row>2</xdr:row>
                <xdr:rowOff>0</xdr:rowOff>
              </to>
            </anchor>
          </controlPr>
        </control>
      </mc:Choice>
      <mc:Fallback>
        <control shapeId="1026" r:id="rId28" name="Control 2"/>
      </mc:Fallback>
    </mc:AlternateContent>
    <mc:AlternateContent xmlns:mc="http://schemas.openxmlformats.org/markup-compatibility/2006">
      <mc:Choice Requires="x14">
        <control shapeId="1025" r:id="rId30" name="Control 1">
          <controlPr defaultSize="0" r:id="rId31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2</xdr:col>
                <xdr:colOff>276225</xdr:colOff>
                <xdr:row>2</xdr:row>
                <xdr:rowOff>0</xdr:rowOff>
              </to>
            </anchor>
          </controlPr>
        </control>
      </mc:Choice>
      <mc:Fallback>
        <control shapeId="1025" r:id="rId30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F68"/>
  <sheetViews>
    <sheetView topLeftCell="A16" workbookViewId="0">
      <selection activeCell="H31" sqref="H31"/>
    </sheetView>
  </sheetViews>
  <sheetFormatPr defaultRowHeight="15" x14ac:dyDescent="0.25"/>
  <cols>
    <col min="2" max="2" width="11.5703125" bestFit="1" customWidth="1"/>
    <col min="3" max="3" width="18.42578125" style="113" bestFit="1" customWidth="1"/>
  </cols>
  <sheetData>
    <row r="3" spans="3:3" x14ac:dyDescent="0.25">
      <c r="C3" s="113">
        <v>43070</v>
      </c>
    </row>
    <row r="4" spans="3:3" x14ac:dyDescent="0.25">
      <c r="C4" s="113">
        <v>43071</v>
      </c>
    </row>
    <row r="5" spans="3:3" x14ac:dyDescent="0.25">
      <c r="C5" s="113">
        <v>43072</v>
      </c>
    </row>
    <row r="6" spans="3:3" x14ac:dyDescent="0.25">
      <c r="C6" s="113">
        <v>43073</v>
      </c>
    </row>
    <row r="7" spans="3:3" x14ac:dyDescent="0.25">
      <c r="C7" s="113">
        <v>43074</v>
      </c>
    </row>
    <row r="8" spans="3:3" x14ac:dyDescent="0.25">
      <c r="C8" s="113">
        <v>43075</v>
      </c>
    </row>
    <row r="9" spans="3:3" x14ac:dyDescent="0.25">
      <c r="C9" s="113">
        <v>43076</v>
      </c>
    </row>
    <row r="10" spans="3:3" x14ac:dyDescent="0.25">
      <c r="C10" s="113">
        <v>43077</v>
      </c>
    </row>
    <row r="11" spans="3:3" x14ac:dyDescent="0.25">
      <c r="C11" s="113">
        <v>43078</v>
      </c>
    </row>
    <row r="12" spans="3:3" x14ac:dyDescent="0.25">
      <c r="C12" s="113">
        <v>43079</v>
      </c>
    </row>
    <row r="13" spans="3:3" x14ac:dyDescent="0.25">
      <c r="C13" s="113">
        <v>43080</v>
      </c>
    </row>
    <row r="14" spans="3:3" x14ac:dyDescent="0.25">
      <c r="C14" s="113">
        <v>43081</v>
      </c>
    </row>
    <row r="15" spans="3:3" x14ac:dyDescent="0.25">
      <c r="C15" s="113">
        <v>43082</v>
      </c>
    </row>
    <row r="16" spans="3:3" x14ac:dyDescent="0.25">
      <c r="C16" s="113">
        <v>43083</v>
      </c>
    </row>
    <row r="17" spans="1:6" x14ac:dyDescent="0.25">
      <c r="C17" s="113">
        <v>43084</v>
      </c>
    </row>
    <row r="18" spans="1:6" x14ac:dyDescent="0.25">
      <c r="C18" s="113">
        <v>43085</v>
      </c>
    </row>
    <row r="19" spans="1:6" x14ac:dyDescent="0.25">
      <c r="B19" s="118">
        <v>352</v>
      </c>
      <c r="C19" s="113">
        <v>43086</v>
      </c>
    </row>
    <row r="20" spans="1:6" x14ac:dyDescent="0.25">
      <c r="B20" s="118"/>
      <c r="C20" s="113">
        <v>43087</v>
      </c>
    </row>
    <row r="21" spans="1:6" x14ac:dyDescent="0.25">
      <c r="B21" s="118"/>
      <c r="C21" s="113">
        <v>43088</v>
      </c>
    </row>
    <row r="22" spans="1:6" x14ac:dyDescent="0.25">
      <c r="B22" s="118"/>
      <c r="C22" s="113">
        <v>43089</v>
      </c>
    </row>
    <row r="23" spans="1:6" x14ac:dyDescent="0.25">
      <c r="B23" s="118"/>
      <c r="C23" s="113">
        <v>43090</v>
      </c>
    </row>
    <row r="24" spans="1:6" x14ac:dyDescent="0.25">
      <c r="B24" s="118"/>
      <c r="C24" s="113">
        <v>43091</v>
      </c>
    </row>
    <row r="25" spans="1:6" x14ac:dyDescent="0.25">
      <c r="A25" t="s">
        <v>70</v>
      </c>
      <c r="B25" s="118"/>
      <c r="C25" s="116">
        <v>43092</v>
      </c>
    </row>
    <row r="26" spans="1:6" x14ac:dyDescent="0.25">
      <c r="B26" s="119">
        <v>353</v>
      </c>
      <c r="C26" s="114">
        <v>43093</v>
      </c>
    </row>
    <row r="27" spans="1:6" x14ac:dyDescent="0.25">
      <c r="B27" s="119"/>
      <c r="C27" s="114">
        <v>43094</v>
      </c>
      <c r="D27">
        <v>0</v>
      </c>
    </row>
    <row r="28" spans="1:6" x14ac:dyDescent="0.25">
      <c r="B28" s="119"/>
      <c r="C28" s="114">
        <v>43095</v>
      </c>
      <c r="D28">
        <v>0</v>
      </c>
    </row>
    <row r="29" spans="1:6" x14ac:dyDescent="0.25">
      <c r="B29" s="119"/>
      <c r="C29" s="113">
        <v>43096</v>
      </c>
      <c r="D29">
        <v>1</v>
      </c>
      <c r="E29">
        <f>D29*7.5</f>
        <v>7.5</v>
      </c>
    </row>
    <row r="30" spans="1:6" x14ac:dyDescent="0.25">
      <c r="B30" s="119"/>
      <c r="C30" s="113">
        <v>43097</v>
      </c>
      <c r="D30">
        <v>1</v>
      </c>
      <c r="E30">
        <f t="shared" ref="E30:E45" si="0">D30*7.5</f>
        <v>7.5</v>
      </c>
    </row>
    <row r="31" spans="1:6" x14ac:dyDescent="0.25">
      <c r="B31" s="119"/>
      <c r="C31" s="113">
        <v>43098</v>
      </c>
      <c r="D31">
        <v>1</v>
      </c>
      <c r="E31">
        <f t="shared" si="0"/>
        <v>7.5</v>
      </c>
      <c r="F31">
        <f>SUM(E27:E31)</f>
        <v>22.5</v>
      </c>
    </row>
    <row r="32" spans="1:6" x14ac:dyDescent="0.25">
      <c r="B32" s="119"/>
      <c r="C32" s="114">
        <v>43099</v>
      </c>
      <c r="D32">
        <v>0</v>
      </c>
      <c r="E32">
        <f t="shared" si="0"/>
        <v>0</v>
      </c>
    </row>
    <row r="33" spans="1:6" x14ac:dyDescent="0.25">
      <c r="B33" s="122">
        <v>354</v>
      </c>
      <c r="C33" s="114">
        <v>43100</v>
      </c>
      <c r="D33">
        <v>0</v>
      </c>
      <c r="E33">
        <f t="shared" si="0"/>
        <v>0</v>
      </c>
    </row>
    <row r="34" spans="1:6" x14ac:dyDescent="0.25">
      <c r="B34" s="118">
        <v>355</v>
      </c>
      <c r="C34" s="115">
        <v>43101</v>
      </c>
      <c r="D34">
        <v>1</v>
      </c>
      <c r="E34">
        <f t="shared" si="0"/>
        <v>7.5</v>
      </c>
    </row>
    <row r="35" spans="1:6" x14ac:dyDescent="0.25">
      <c r="B35" s="118"/>
      <c r="C35" s="113">
        <v>43102</v>
      </c>
      <c r="D35">
        <v>1</v>
      </c>
      <c r="E35">
        <f t="shared" si="0"/>
        <v>7.5</v>
      </c>
    </row>
    <row r="36" spans="1:6" x14ac:dyDescent="0.25">
      <c r="B36" s="118"/>
      <c r="C36" s="113">
        <v>43103</v>
      </c>
      <c r="D36">
        <v>1</v>
      </c>
      <c r="E36">
        <f t="shared" si="0"/>
        <v>7.5</v>
      </c>
    </row>
    <row r="37" spans="1:6" x14ac:dyDescent="0.25">
      <c r="B37" s="118"/>
      <c r="C37" s="113">
        <v>43104</v>
      </c>
      <c r="D37">
        <v>1</v>
      </c>
      <c r="E37">
        <f t="shared" si="0"/>
        <v>7.5</v>
      </c>
    </row>
    <row r="38" spans="1:6" x14ac:dyDescent="0.25">
      <c r="B38" s="118"/>
      <c r="C38" s="113">
        <v>43105</v>
      </c>
      <c r="D38">
        <v>1</v>
      </c>
      <c r="E38">
        <f t="shared" si="0"/>
        <v>7.5</v>
      </c>
      <c r="F38">
        <f>SUM(E34:E38)</f>
        <v>37.5</v>
      </c>
    </row>
    <row r="39" spans="1:6" x14ac:dyDescent="0.25">
      <c r="A39" t="s">
        <v>70</v>
      </c>
      <c r="B39" s="118" t="s">
        <v>71</v>
      </c>
      <c r="C39" s="114">
        <v>43106</v>
      </c>
      <c r="D39">
        <v>0</v>
      </c>
      <c r="E39">
        <f t="shared" si="0"/>
        <v>0</v>
      </c>
    </row>
    <row r="40" spans="1:6" x14ac:dyDescent="0.25">
      <c r="B40" s="121">
        <v>356</v>
      </c>
      <c r="C40" s="114">
        <v>43107</v>
      </c>
      <c r="D40">
        <v>0</v>
      </c>
      <c r="E40">
        <f t="shared" si="0"/>
        <v>0</v>
      </c>
    </row>
    <row r="41" spans="1:6" x14ac:dyDescent="0.25">
      <c r="B41" s="120"/>
      <c r="C41" s="113">
        <v>43108</v>
      </c>
      <c r="D41">
        <v>1</v>
      </c>
      <c r="E41">
        <f t="shared" si="0"/>
        <v>7.5</v>
      </c>
    </row>
    <row r="42" spans="1:6" x14ac:dyDescent="0.25">
      <c r="B42" s="120"/>
      <c r="C42" s="113">
        <v>43109</v>
      </c>
      <c r="D42">
        <v>1</v>
      </c>
      <c r="E42">
        <f t="shared" si="0"/>
        <v>7.5</v>
      </c>
    </row>
    <row r="43" spans="1:6" x14ac:dyDescent="0.25">
      <c r="B43" s="120"/>
      <c r="C43" s="113">
        <v>43110</v>
      </c>
      <c r="D43">
        <v>1</v>
      </c>
      <c r="E43">
        <f t="shared" si="0"/>
        <v>7.5</v>
      </c>
    </row>
    <row r="44" spans="1:6" x14ac:dyDescent="0.25">
      <c r="B44" s="120"/>
      <c r="C44" s="113">
        <v>43111</v>
      </c>
      <c r="D44">
        <v>1</v>
      </c>
      <c r="E44">
        <f t="shared" si="0"/>
        <v>7.5</v>
      </c>
    </row>
    <row r="45" spans="1:6" x14ac:dyDescent="0.25">
      <c r="B45" s="120"/>
      <c r="C45" s="113">
        <v>43112</v>
      </c>
      <c r="D45">
        <v>1</v>
      </c>
      <c r="E45">
        <f t="shared" si="0"/>
        <v>7.5</v>
      </c>
      <c r="F45">
        <f>SUM(E41:E45)</f>
        <v>37.5</v>
      </c>
    </row>
    <row r="46" spans="1:6" x14ac:dyDescent="0.25">
      <c r="B46" s="120"/>
      <c r="C46" s="114">
        <v>43113</v>
      </c>
    </row>
    <row r="47" spans="1:6" x14ac:dyDescent="0.25">
      <c r="C47" s="114">
        <v>43114</v>
      </c>
    </row>
    <row r="48" spans="1:6" x14ac:dyDescent="0.25">
      <c r="C48" s="113">
        <v>43115</v>
      </c>
    </row>
    <row r="49" spans="1:3" x14ac:dyDescent="0.25">
      <c r="C49" s="113">
        <v>43116</v>
      </c>
    </row>
    <row r="50" spans="1:3" x14ac:dyDescent="0.25">
      <c r="C50" s="113">
        <v>43117</v>
      </c>
    </row>
    <row r="51" spans="1:3" x14ac:dyDescent="0.25">
      <c r="C51" s="113">
        <v>43118</v>
      </c>
    </row>
    <row r="52" spans="1:3" x14ac:dyDescent="0.25">
      <c r="B52" t="s">
        <v>72</v>
      </c>
      <c r="C52" s="117">
        <v>43119</v>
      </c>
    </row>
    <row r="53" spans="1:3" x14ac:dyDescent="0.25">
      <c r="A53" t="s">
        <v>70</v>
      </c>
      <c r="B53" t="s">
        <v>73</v>
      </c>
      <c r="C53" s="113">
        <v>43120</v>
      </c>
    </row>
    <row r="54" spans="1:3" x14ac:dyDescent="0.25">
      <c r="C54" s="113">
        <v>43121</v>
      </c>
    </row>
    <row r="55" spans="1:3" x14ac:dyDescent="0.25">
      <c r="C55" s="113">
        <v>43122</v>
      </c>
    </row>
    <row r="56" spans="1:3" x14ac:dyDescent="0.25">
      <c r="C56" s="113">
        <v>43123</v>
      </c>
    </row>
    <row r="57" spans="1:3" x14ac:dyDescent="0.25">
      <c r="C57" s="113">
        <v>43124</v>
      </c>
    </row>
    <row r="58" spans="1:3" x14ac:dyDescent="0.25">
      <c r="C58" s="113">
        <v>43125</v>
      </c>
    </row>
    <row r="59" spans="1:3" x14ac:dyDescent="0.25">
      <c r="C59" s="113">
        <v>43126</v>
      </c>
    </row>
    <row r="60" spans="1:3" x14ac:dyDescent="0.25">
      <c r="C60" s="113">
        <v>43127</v>
      </c>
    </row>
    <row r="61" spans="1:3" x14ac:dyDescent="0.25">
      <c r="C61" s="113">
        <v>43128</v>
      </c>
    </row>
    <row r="62" spans="1:3" x14ac:dyDescent="0.25">
      <c r="C62" s="113">
        <v>43129</v>
      </c>
    </row>
    <row r="63" spans="1:3" x14ac:dyDescent="0.25">
      <c r="C63" s="113">
        <v>43130</v>
      </c>
    </row>
    <row r="64" spans="1:3" x14ac:dyDescent="0.25">
      <c r="C64" s="113">
        <v>43131</v>
      </c>
    </row>
    <row r="65" spans="2:3" x14ac:dyDescent="0.25">
      <c r="C65" s="113">
        <v>43132</v>
      </c>
    </row>
    <row r="66" spans="2:3" x14ac:dyDescent="0.25">
      <c r="B66" t="s">
        <v>72</v>
      </c>
      <c r="C66" s="113">
        <v>43133</v>
      </c>
    </row>
    <row r="67" spans="2:3" x14ac:dyDescent="0.25">
      <c r="C67" s="113">
        <v>43134</v>
      </c>
    </row>
    <row r="68" spans="2:3" x14ac:dyDescent="0.25">
      <c r="C68" s="113">
        <v>43135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C7"/>
  <sheetViews>
    <sheetView tabSelected="1" workbookViewId="0">
      <selection activeCell="B1" sqref="B1:AC7"/>
    </sheetView>
  </sheetViews>
  <sheetFormatPr defaultRowHeight="15" x14ac:dyDescent="0.25"/>
  <cols>
    <col min="1" max="1" width="4.42578125" customWidth="1"/>
    <col min="2" max="2" width="9.85546875" bestFit="1" customWidth="1"/>
    <col min="3" max="3" width="5.140625" bestFit="1" customWidth="1"/>
    <col min="4" max="4" width="4" bestFit="1" customWidth="1"/>
    <col min="5" max="5" width="4.28515625" bestFit="1" customWidth="1"/>
    <col min="6" max="6" width="3.7109375" bestFit="1" customWidth="1"/>
    <col min="7" max="7" width="4.28515625" bestFit="1" customWidth="1"/>
    <col min="8" max="8" width="3.85546875" bestFit="1" customWidth="1"/>
    <col min="9" max="9" width="3.140625" bestFit="1" customWidth="1"/>
    <col min="10" max="10" width="4" bestFit="1" customWidth="1"/>
    <col min="11" max="11" width="3.7109375" bestFit="1" customWidth="1"/>
    <col min="12" max="12" width="4.28515625" bestFit="1" customWidth="1"/>
    <col min="13" max="13" width="6.140625" bestFit="1" customWidth="1"/>
    <col min="14" max="14" width="4.5703125" bestFit="1" customWidth="1"/>
    <col min="15" max="15" width="9.85546875" bestFit="1" customWidth="1"/>
    <col min="16" max="16" width="3" bestFit="1" customWidth="1"/>
    <col min="17" max="17" width="8.140625" bestFit="1" customWidth="1"/>
    <col min="18" max="18" width="9.5703125" bestFit="1" customWidth="1"/>
    <col min="19" max="19" width="8.140625" bestFit="1" customWidth="1"/>
    <col min="20" max="21" width="9" bestFit="1" customWidth="1"/>
    <col min="22" max="22" width="9.5703125" bestFit="1" customWidth="1"/>
    <col min="23" max="23" width="7.5703125" bestFit="1" customWidth="1"/>
    <col min="24" max="24" width="6.7109375" bestFit="1" customWidth="1"/>
    <col min="25" max="28" width="3.5703125" bestFit="1" customWidth="1"/>
  </cols>
  <sheetData>
    <row r="1" spans="2:29" s="14" customFormat="1" ht="18" customHeight="1" x14ac:dyDescent="0.25">
      <c r="B1" s="22" t="s">
        <v>39</v>
      </c>
      <c r="C1" s="57" t="s">
        <v>22</v>
      </c>
      <c r="D1" s="86"/>
      <c r="E1" s="57"/>
      <c r="F1" s="57"/>
      <c r="G1" s="57"/>
      <c r="H1" s="57"/>
      <c r="I1" s="57"/>
      <c r="J1" s="86"/>
      <c r="K1" s="105" t="s">
        <v>34</v>
      </c>
      <c r="L1" s="106"/>
      <c r="M1" s="106"/>
      <c r="N1" s="23" t="s">
        <v>19</v>
      </c>
      <c r="O1" s="24" t="s">
        <v>20</v>
      </c>
      <c r="P1" s="25" t="s">
        <v>29</v>
      </c>
      <c r="Q1" s="41" t="s">
        <v>21</v>
      </c>
      <c r="R1" s="24" t="s">
        <v>23</v>
      </c>
      <c r="S1" s="99" t="s">
        <v>27</v>
      </c>
      <c r="T1" s="47" t="s">
        <v>26</v>
      </c>
      <c r="U1" s="48" t="s">
        <v>28</v>
      </c>
      <c r="V1" s="48" t="s">
        <v>23</v>
      </c>
      <c r="W1" s="49" t="s">
        <v>34</v>
      </c>
      <c r="X1" s="60" t="s">
        <v>46</v>
      </c>
      <c r="Y1" s="107" t="s">
        <v>33</v>
      </c>
      <c r="Z1" s="108"/>
      <c r="AA1" s="108"/>
      <c r="AB1" s="108"/>
      <c r="AC1" s="109"/>
    </row>
    <row r="2" spans="2:29" s="14" customFormat="1" ht="18" customHeight="1" x14ac:dyDescent="0.25">
      <c r="B2" s="26"/>
      <c r="C2" s="56">
        <f>SUMPRODUCT(C4:C498)</f>
        <v>112.5</v>
      </c>
      <c r="D2" s="85"/>
      <c r="E2" s="56"/>
      <c r="F2" s="56"/>
      <c r="G2" s="56"/>
      <c r="H2" s="56"/>
      <c r="I2" s="56"/>
      <c r="J2" s="85"/>
      <c r="K2" s="27"/>
      <c r="L2" s="28">
        <f>COUNTIF(L4:L3200,0)</f>
        <v>4</v>
      </c>
      <c r="M2" s="5"/>
      <c r="N2" s="18">
        <f>SUMPRODUCT(N4:N498)</f>
        <v>15</v>
      </c>
      <c r="O2" s="24">
        <f>SUMPRODUCT(O4:O498)</f>
        <v>8898.75</v>
      </c>
      <c r="P2" s="25">
        <f>SUMPRODUCT(P4:P498)</f>
        <v>36</v>
      </c>
      <c r="Q2" s="41">
        <f>SUMPRODUCT(Q4:Q498)</f>
        <v>8862.75</v>
      </c>
      <c r="R2" s="25"/>
      <c r="S2" s="100">
        <f>SUMPRODUCT(S4:S498)</f>
        <v>0</v>
      </c>
      <c r="T2" s="50"/>
      <c r="U2" s="48">
        <f>SUMPRODUCT(U4:U498)</f>
        <v>11223.75</v>
      </c>
      <c r="V2" s="51"/>
      <c r="W2" s="52">
        <f>U2-Q2</f>
        <v>2361</v>
      </c>
      <c r="X2" s="61"/>
      <c r="Y2" s="110"/>
      <c r="Z2" s="111"/>
      <c r="AA2" s="111"/>
      <c r="AB2" s="111"/>
      <c r="AC2" s="112"/>
    </row>
    <row r="3" spans="2:29" s="6" customFormat="1" ht="18" customHeight="1" x14ac:dyDescent="0.25">
      <c r="B3" s="13" t="s">
        <v>0</v>
      </c>
      <c r="C3" s="58" t="s">
        <v>38</v>
      </c>
      <c r="D3" s="87" t="s">
        <v>1</v>
      </c>
      <c r="E3" s="88" t="s">
        <v>2</v>
      </c>
      <c r="F3" s="88" t="s">
        <v>3</v>
      </c>
      <c r="G3" s="88" t="s">
        <v>4</v>
      </c>
      <c r="H3" s="88" t="s">
        <v>5</v>
      </c>
      <c r="I3" s="88" t="s">
        <v>6</v>
      </c>
      <c r="J3" s="89" t="s">
        <v>7</v>
      </c>
      <c r="K3" s="7" t="s">
        <v>24</v>
      </c>
      <c r="L3" s="8" t="s">
        <v>32</v>
      </c>
      <c r="M3" s="2" t="s">
        <v>42</v>
      </c>
      <c r="N3" s="9"/>
      <c r="O3" s="10"/>
      <c r="P3" s="11"/>
      <c r="Q3" s="42"/>
      <c r="R3" s="10"/>
      <c r="S3" s="12"/>
      <c r="T3" s="10"/>
      <c r="U3" s="10"/>
      <c r="V3" s="10"/>
      <c r="W3" s="53"/>
      <c r="X3" s="62"/>
      <c r="Y3" s="76"/>
      <c r="Z3" s="76"/>
      <c r="AA3" s="76"/>
      <c r="AB3" s="76"/>
      <c r="AC3" s="76"/>
    </row>
    <row r="4" spans="2:29" s="14" customFormat="1" ht="18" customHeight="1" x14ac:dyDescent="0.25">
      <c r="B4" s="123" t="s">
        <v>64</v>
      </c>
      <c r="C4" s="124">
        <v>37.5</v>
      </c>
      <c r="D4" s="125">
        <v>0</v>
      </c>
      <c r="E4" s="124">
        <v>7.5</v>
      </c>
      <c r="F4" s="124">
        <v>7.5</v>
      </c>
      <c r="G4" s="124">
        <v>7.5</v>
      </c>
      <c r="H4" s="124">
        <v>7.5</v>
      </c>
      <c r="I4" s="124">
        <v>7.5</v>
      </c>
      <c r="J4" s="125">
        <v>0</v>
      </c>
      <c r="K4" s="126">
        <v>347</v>
      </c>
      <c r="L4" s="127">
        <f>COUNTIF($Y$5:AC3000,K4)</f>
        <v>0</v>
      </c>
      <c r="M4" s="128">
        <v>43070</v>
      </c>
      <c r="N4" s="39">
        <f t="shared" ref="N4:N7" si="0">C4/7.5</f>
        <v>5</v>
      </c>
      <c r="O4" s="33">
        <f t="shared" ref="O4:O7" si="1">(C4*70)*1.13</f>
        <v>2966.2499999999995</v>
      </c>
      <c r="P4" s="34">
        <v>12</v>
      </c>
      <c r="Q4" s="41">
        <f t="shared" ref="Q4:Q7" si="2">O4-P4</f>
        <v>2954.2499999999995</v>
      </c>
      <c r="R4" s="35">
        <f>SUM($Q4:Q$5)</f>
        <v>5315.25</v>
      </c>
      <c r="S4" s="101">
        <f t="shared" ref="S4:S7" si="3">Q4*L4</f>
        <v>0</v>
      </c>
      <c r="T4" s="50">
        <v>43056</v>
      </c>
      <c r="U4" s="48">
        <v>2954.25</v>
      </c>
      <c r="V4" s="51">
        <f>SUM($U4:U$5)</f>
        <v>2954.25</v>
      </c>
      <c r="W4" s="49">
        <f t="shared" ref="W4:W7" si="4">V4-R4</f>
        <v>-2361</v>
      </c>
      <c r="X4" s="80"/>
      <c r="Y4" s="102">
        <v>342</v>
      </c>
      <c r="Z4" s="102"/>
      <c r="AA4" s="102"/>
      <c r="AB4" s="102"/>
      <c r="AC4" s="102"/>
    </row>
    <row r="5" spans="2:29" s="14" customFormat="1" ht="18" customHeight="1" x14ac:dyDescent="0.25">
      <c r="B5" s="123" t="s">
        <v>65</v>
      </c>
      <c r="C5" s="124">
        <v>30</v>
      </c>
      <c r="D5" s="125">
        <v>0</v>
      </c>
      <c r="E5" s="124">
        <v>7.5</v>
      </c>
      <c r="F5" s="124">
        <v>7.5</v>
      </c>
      <c r="G5" s="124">
        <v>7.5</v>
      </c>
      <c r="H5" s="124">
        <v>7.5</v>
      </c>
      <c r="I5" s="124">
        <v>0</v>
      </c>
      <c r="J5" s="125">
        <v>0</v>
      </c>
      <c r="K5" s="126">
        <v>348</v>
      </c>
      <c r="L5" s="127">
        <f>COUNTIF($Y$5:AC3001,K5)</f>
        <v>0</v>
      </c>
      <c r="M5" s="128">
        <v>43084</v>
      </c>
      <c r="N5" s="39">
        <f t="shared" si="0"/>
        <v>4</v>
      </c>
      <c r="O5" s="33">
        <f t="shared" si="1"/>
        <v>2373</v>
      </c>
      <c r="P5" s="34">
        <v>12</v>
      </c>
      <c r="Q5" s="41">
        <f t="shared" si="2"/>
        <v>2361</v>
      </c>
      <c r="R5" s="35">
        <f>SUM($Q$5:Q5)</f>
        <v>2361</v>
      </c>
      <c r="S5" s="101">
        <f t="shared" si="3"/>
        <v>0</v>
      </c>
      <c r="T5" s="50"/>
      <c r="U5" s="48"/>
      <c r="V5" s="51">
        <f>SUM($U$5:U5)</f>
        <v>0</v>
      </c>
      <c r="W5" s="49">
        <f t="shared" si="4"/>
        <v>-2361</v>
      </c>
      <c r="X5" s="80"/>
      <c r="Y5" s="102"/>
      <c r="Z5" s="102"/>
      <c r="AA5" s="102"/>
      <c r="AB5" s="102"/>
      <c r="AC5" s="102"/>
    </row>
    <row r="6" spans="2:29" s="14" customFormat="1" ht="18" customHeight="1" x14ac:dyDescent="0.25">
      <c r="B6" s="123" t="s">
        <v>66</v>
      </c>
      <c r="C6" s="124">
        <f t="shared" ref="C6" si="5">SUM(D6:J6)</f>
        <v>7.5</v>
      </c>
      <c r="D6" s="125">
        <v>0</v>
      </c>
      <c r="E6" s="129">
        <v>0</v>
      </c>
      <c r="F6" s="124">
        <v>0</v>
      </c>
      <c r="G6" s="124">
        <v>0</v>
      </c>
      <c r="H6" s="124">
        <v>0</v>
      </c>
      <c r="I6" s="124">
        <v>7.5</v>
      </c>
      <c r="J6" s="125">
        <v>0</v>
      </c>
      <c r="K6" s="126">
        <v>349</v>
      </c>
      <c r="L6" s="127">
        <f>COUNTIF($Y$5:AC3002,K6)</f>
        <v>0</v>
      </c>
      <c r="M6" s="128">
        <v>43084</v>
      </c>
      <c r="N6" s="39">
        <f t="shared" si="0"/>
        <v>1</v>
      </c>
      <c r="O6" s="33">
        <f t="shared" si="1"/>
        <v>593.25</v>
      </c>
      <c r="P6" s="34"/>
      <c r="Q6" s="41">
        <f t="shared" si="2"/>
        <v>593.25</v>
      </c>
      <c r="R6" s="35">
        <f>SUM($Q$5:Q6)</f>
        <v>2954.25</v>
      </c>
      <c r="S6" s="101">
        <f t="shared" si="3"/>
        <v>0</v>
      </c>
      <c r="T6" s="50">
        <v>43070</v>
      </c>
      <c r="U6" s="48">
        <v>8269.5</v>
      </c>
      <c r="V6" s="51">
        <f>SUM($U$5:U6)</f>
        <v>8269.5</v>
      </c>
      <c r="W6" s="49">
        <f t="shared" si="4"/>
        <v>5315.25</v>
      </c>
      <c r="X6" s="80"/>
      <c r="Y6" s="102">
        <v>343</v>
      </c>
      <c r="Z6" s="102">
        <v>344</v>
      </c>
      <c r="AA6" s="102">
        <v>345</v>
      </c>
      <c r="AB6" s="102">
        <v>346</v>
      </c>
      <c r="AC6" s="102"/>
    </row>
    <row r="7" spans="2:29" s="14" customFormat="1" ht="18" customHeight="1" x14ac:dyDescent="0.25">
      <c r="B7" s="123" t="s">
        <v>67</v>
      </c>
      <c r="C7" s="124">
        <v>37.5</v>
      </c>
      <c r="D7" s="125">
        <v>0</v>
      </c>
      <c r="E7" s="124">
        <v>7.5</v>
      </c>
      <c r="F7" s="124">
        <v>7.5</v>
      </c>
      <c r="G7" s="124">
        <v>7.5</v>
      </c>
      <c r="H7" s="124">
        <v>7.5</v>
      </c>
      <c r="I7" s="124">
        <v>7.5</v>
      </c>
      <c r="J7" s="125">
        <v>0</v>
      </c>
      <c r="K7" s="126">
        <v>350</v>
      </c>
      <c r="L7" s="127">
        <f>COUNTIF($Y$5:AC3003,K7)</f>
        <v>0</v>
      </c>
      <c r="M7" s="128">
        <v>43084</v>
      </c>
      <c r="N7" s="39">
        <f t="shared" si="0"/>
        <v>5</v>
      </c>
      <c r="O7" s="33">
        <f t="shared" si="1"/>
        <v>2966.2499999999995</v>
      </c>
      <c r="P7" s="34">
        <v>12</v>
      </c>
      <c r="Q7" s="41">
        <f t="shared" si="2"/>
        <v>2954.2499999999995</v>
      </c>
      <c r="R7" s="35">
        <f>SUM($Q$5:Q7)</f>
        <v>5908.5</v>
      </c>
      <c r="S7" s="101">
        <f t="shared" si="3"/>
        <v>0</v>
      </c>
      <c r="T7" s="50"/>
      <c r="U7" s="48"/>
      <c r="V7" s="51">
        <f>SUM($U$5:U7)</f>
        <v>8269.5</v>
      </c>
      <c r="W7" s="49">
        <f t="shared" si="4"/>
        <v>2361</v>
      </c>
      <c r="X7" s="80"/>
      <c r="Y7" s="102"/>
      <c r="Z7" s="102"/>
      <c r="AA7" s="102"/>
      <c r="AB7" s="102"/>
      <c r="AC7" s="102"/>
    </row>
  </sheetData>
  <mergeCells count="3">
    <mergeCell ref="K1:M1"/>
    <mergeCell ref="Y1:AC1"/>
    <mergeCell ref="Y2:AC2"/>
  </mergeCells>
  <conditionalFormatting sqref="K1 L2:M3">
    <cfRule type="cellIs" dxfId="3" priority="2" operator="lessThan">
      <formula>1</formula>
    </cfRule>
  </conditionalFormatting>
  <conditionalFormatting sqref="L4:M7">
    <cfRule type="cellIs" dxfId="1" priority="1" operator="less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3:AB10"/>
  <sheetViews>
    <sheetView workbookViewId="0">
      <selection activeCell="B14" sqref="B14"/>
    </sheetView>
  </sheetViews>
  <sheetFormatPr defaultRowHeight="15" x14ac:dyDescent="0.25"/>
  <cols>
    <col min="2" max="2" width="12.7109375" bestFit="1" customWidth="1"/>
    <col min="13" max="13" width="7.28515625" bestFit="1" customWidth="1"/>
    <col min="15" max="15" width="11.7109375" bestFit="1" customWidth="1"/>
    <col min="16" max="16" width="3.5703125" bestFit="1" customWidth="1"/>
    <col min="17" max="17" width="10.5703125" bestFit="1" customWidth="1"/>
  </cols>
  <sheetData>
    <row r="3" spans="2:28" x14ac:dyDescent="0.25">
      <c r="B3" s="71" t="s">
        <v>39</v>
      </c>
      <c r="C3" s="72" t="s">
        <v>22</v>
      </c>
      <c r="D3" s="1"/>
      <c r="E3" s="1"/>
      <c r="F3" s="1"/>
      <c r="G3" s="1"/>
      <c r="H3" s="1"/>
      <c r="I3" s="1"/>
      <c r="J3" s="1"/>
      <c r="K3" s="1" t="s">
        <v>34</v>
      </c>
      <c r="L3" s="1"/>
      <c r="M3" s="1"/>
      <c r="N3" s="1" t="s">
        <v>19</v>
      </c>
      <c r="O3" s="73" t="s">
        <v>20</v>
      </c>
      <c r="P3" s="1" t="s">
        <v>29</v>
      </c>
      <c r="Q3" s="73" t="s">
        <v>21</v>
      </c>
      <c r="R3" s="67" t="s">
        <v>23</v>
      </c>
      <c r="S3" s="67" t="s">
        <v>27</v>
      </c>
      <c r="T3" s="65" t="s">
        <v>26</v>
      </c>
      <c r="U3" s="67" t="s">
        <v>28</v>
      </c>
      <c r="V3" s="67" t="s">
        <v>23</v>
      </c>
      <c r="W3" s="68" t="s">
        <v>34</v>
      </c>
      <c r="X3" s="69" t="s">
        <v>46</v>
      </c>
      <c r="Y3" s="67" t="s">
        <v>33</v>
      </c>
    </row>
    <row r="4" spans="2:28" x14ac:dyDescent="0.25">
      <c r="B4" s="71" t="s">
        <v>0</v>
      </c>
      <c r="C4" s="72" t="s">
        <v>38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24</v>
      </c>
      <c r="L4" s="1" t="s">
        <v>32</v>
      </c>
      <c r="M4" s="74" t="s">
        <v>42</v>
      </c>
      <c r="N4" s="1"/>
      <c r="O4" s="73"/>
      <c r="P4" s="1"/>
      <c r="Q4" s="73"/>
      <c r="R4" s="67"/>
      <c r="S4" s="67"/>
      <c r="T4" s="67"/>
      <c r="U4" s="67"/>
      <c r="V4" s="67"/>
      <c r="W4" s="67"/>
      <c r="X4" s="69"/>
    </row>
    <row r="5" spans="2:28" x14ac:dyDescent="0.25">
      <c r="B5" s="71" t="s">
        <v>47</v>
      </c>
      <c r="C5" s="72">
        <v>37.5</v>
      </c>
      <c r="D5" s="1">
        <v>0</v>
      </c>
      <c r="E5" s="1">
        <v>7.5</v>
      </c>
      <c r="F5" s="1">
        <v>7.5</v>
      </c>
      <c r="G5" s="1">
        <v>7.5</v>
      </c>
      <c r="H5" s="1">
        <v>7.5</v>
      </c>
      <c r="I5" s="1">
        <v>7.5</v>
      </c>
      <c r="J5" s="1">
        <v>0</v>
      </c>
      <c r="K5" s="1">
        <v>331</v>
      </c>
      <c r="L5" s="1">
        <v>0</v>
      </c>
      <c r="M5" s="74">
        <v>42972</v>
      </c>
      <c r="N5" s="1">
        <v>5</v>
      </c>
      <c r="O5" s="73">
        <v>2966.2499999999995</v>
      </c>
      <c r="P5" s="1">
        <v>12</v>
      </c>
      <c r="Q5" s="73">
        <v>2954.2499999999995</v>
      </c>
      <c r="R5" s="67">
        <v>53164.499999999993</v>
      </c>
      <c r="S5" s="67">
        <v>0</v>
      </c>
      <c r="T5" s="65"/>
      <c r="U5" s="67"/>
      <c r="V5" s="67">
        <v>41940.75</v>
      </c>
      <c r="W5" s="68">
        <v>-11223.749999999993</v>
      </c>
      <c r="X5" s="69">
        <v>20170821</v>
      </c>
    </row>
    <row r="6" spans="2:28" x14ac:dyDescent="0.25">
      <c r="B6" s="71" t="s">
        <v>48</v>
      </c>
      <c r="C6" s="72">
        <v>37.5</v>
      </c>
      <c r="D6" s="1">
        <v>0</v>
      </c>
      <c r="E6" s="1">
        <v>7.5</v>
      </c>
      <c r="F6" s="1">
        <v>7.5</v>
      </c>
      <c r="G6" s="1">
        <v>7.5</v>
      </c>
      <c r="H6" s="1">
        <v>7.5</v>
      </c>
      <c r="I6" s="1">
        <v>7.5</v>
      </c>
      <c r="J6" s="1">
        <v>0</v>
      </c>
      <c r="K6" s="1">
        <v>332</v>
      </c>
      <c r="L6" s="1">
        <v>0</v>
      </c>
      <c r="M6" s="74">
        <v>42986</v>
      </c>
      <c r="N6" s="1">
        <v>5</v>
      </c>
      <c r="O6" s="73">
        <v>2966.2499999999995</v>
      </c>
      <c r="P6" s="1">
        <v>12</v>
      </c>
      <c r="Q6" s="73">
        <v>2954.2499999999995</v>
      </c>
      <c r="R6" s="67">
        <v>56118.749999999993</v>
      </c>
      <c r="S6" s="67">
        <v>0</v>
      </c>
      <c r="T6" s="65">
        <v>42958</v>
      </c>
      <c r="U6" s="67">
        <v>8269.5</v>
      </c>
      <c r="V6" s="67">
        <v>50210.25</v>
      </c>
      <c r="W6" s="68">
        <v>-5908.4999999999927</v>
      </c>
      <c r="X6" s="69"/>
      <c r="Y6">
        <v>327</v>
      </c>
      <c r="Z6">
        <v>328</v>
      </c>
      <c r="AA6">
        <v>329</v>
      </c>
      <c r="AB6">
        <v>330</v>
      </c>
    </row>
    <row r="7" spans="2:28" x14ac:dyDescent="0.25">
      <c r="B7" s="71" t="s">
        <v>49</v>
      </c>
      <c r="C7" s="72">
        <v>30</v>
      </c>
      <c r="D7" s="1">
        <v>0</v>
      </c>
      <c r="E7" s="1">
        <v>7.5</v>
      </c>
      <c r="F7" s="1">
        <v>7.5</v>
      </c>
      <c r="G7" s="1">
        <v>7.5</v>
      </c>
      <c r="H7" s="1">
        <v>7.5</v>
      </c>
      <c r="I7" s="1">
        <v>0</v>
      </c>
      <c r="J7" s="1">
        <v>0</v>
      </c>
      <c r="K7" s="1">
        <v>333</v>
      </c>
      <c r="L7" s="1">
        <v>0</v>
      </c>
      <c r="M7" s="74">
        <v>42986</v>
      </c>
      <c r="N7" s="1">
        <v>4</v>
      </c>
      <c r="O7" s="73">
        <v>2373</v>
      </c>
      <c r="P7" s="1">
        <v>12</v>
      </c>
      <c r="Q7" s="73">
        <v>2361</v>
      </c>
      <c r="R7" s="67">
        <v>58479.749999999993</v>
      </c>
      <c r="S7" s="67">
        <v>0</v>
      </c>
      <c r="T7" s="65"/>
      <c r="U7" s="67"/>
      <c r="V7" s="67">
        <v>50210.25</v>
      </c>
      <c r="W7" s="68">
        <v>-8269.4999999999927</v>
      </c>
      <c r="X7" s="69"/>
    </row>
    <row r="8" spans="2:28" x14ac:dyDescent="0.25">
      <c r="B8" s="71" t="s">
        <v>50</v>
      </c>
      <c r="C8" s="72">
        <v>7.5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7.5</v>
      </c>
      <c r="J8" s="1">
        <v>0</v>
      </c>
      <c r="K8" s="1">
        <v>334</v>
      </c>
      <c r="L8" s="1">
        <v>0</v>
      </c>
      <c r="M8" s="74">
        <v>42986</v>
      </c>
      <c r="N8" s="1">
        <v>1</v>
      </c>
      <c r="O8" s="73">
        <v>593.25</v>
      </c>
      <c r="P8" s="1"/>
      <c r="Q8" s="73">
        <v>593.25</v>
      </c>
      <c r="R8" s="67">
        <v>59072.999999999993</v>
      </c>
      <c r="S8" s="67">
        <v>0</v>
      </c>
      <c r="T8" s="65"/>
      <c r="U8" s="67"/>
      <c r="V8" s="67">
        <v>50210.25</v>
      </c>
      <c r="W8" s="68">
        <v>-8862.7499999999927</v>
      </c>
      <c r="X8" s="69"/>
    </row>
    <row r="9" spans="2:28" x14ac:dyDescent="0.25">
      <c r="B9" s="65"/>
      <c r="C9" s="66"/>
      <c r="M9" s="70"/>
      <c r="N9">
        <v>0</v>
      </c>
      <c r="O9" s="67">
        <v>0</v>
      </c>
      <c r="Q9" s="67">
        <v>0</v>
      </c>
      <c r="R9" s="67">
        <v>59072.999999999993</v>
      </c>
      <c r="S9" s="67">
        <v>0</v>
      </c>
      <c r="T9" s="65"/>
      <c r="U9" s="67"/>
      <c r="V9" s="67">
        <v>50210.25</v>
      </c>
      <c r="W9" s="68">
        <v>-8862.7499999999927</v>
      </c>
      <c r="X9" s="69"/>
    </row>
    <row r="10" spans="2:28" x14ac:dyDescent="0.25">
      <c r="B10" s="65"/>
      <c r="C10" s="66"/>
      <c r="M10" s="70"/>
      <c r="N10">
        <v>0</v>
      </c>
      <c r="O10" s="67">
        <v>0</v>
      </c>
      <c r="Q10" s="67"/>
      <c r="R10" s="67">
        <v>59072.999999999993</v>
      </c>
      <c r="S10" s="67">
        <v>0</v>
      </c>
      <c r="T10" s="65"/>
      <c r="U10" s="67"/>
      <c r="V10" s="67">
        <v>50210.25</v>
      </c>
      <c r="W10" s="68">
        <v>-8862.7499999999927</v>
      </c>
      <c r="X10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ASPReport</vt:lpstr>
      <vt:lpstr>Calendar</vt:lpstr>
      <vt:lpstr>Sheet2</vt:lpstr>
      <vt:lpstr>Sheet3</vt:lpstr>
      <vt:lpstr>START_PAID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Display On-Demand Report -- pve/324588045</dc:title>
  <dc:creator>Ruzin, Sinisa (CWM-NR)</dc:creator>
  <cp:keywords>Unclassified</cp:keywords>
  <cp:lastModifiedBy>Sinisa Ruzin</cp:lastModifiedBy>
  <dcterms:created xsi:type="dcterms:W3CDTF">2017-06-15T14:19:26Z</dcterms:created>
  <dcterms:modified xsi:type="dcterms:W3CDTF">2017-12-22T19:39:28Z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d08a3afa-0f65-43b9-a4cc-d6203656bd60</vt:lpwstr>
  </property>
  <property fmtid="{D5CDD505-2E9C-101B-9397-08002B2CF9AE}" pid="3" name="Classification">
    <vt:lpwstr>Null</vt:lpwstr>
  </property>
</Properties>
</file>