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incereEstrada/Downloads/"/>
    </mc:Choice>
  </mc:AlternateContent>
  <xr:revisionPtr revIDLastSave="0" documentId="8_{1FF952DA-C443-4144-9A0F-12163CAD0035}" xr6:coauthVersionLast="47" xr6:coauthVersionMax="47" xr10:uidLastSave="{00000000-0000-0000-0000-000000000000}"/>
  <bookViews>
    <workbookView xWindow="0" yWindow="500" windowWidth="20740" windowHeight="11160" firstSheet="3" activeTab="3" xr2:uid="{00000000-000D-0000-FFFF-FFFF00000000}"/>
  </bookViews>
  <sheets>
    <sheet name="Subcategory Pivot Table" sheetId="2" r:id="rId1"/>
    <sheet name="Parent Catgory Pivot Table" sheetId="4" r:id="rId2"/>
    <sheet name="Date Created Conversion Table" sheetId="21" r:id="rId3"/>
    <sheet name="Crowdfunding" sheetId="1" r:id="rId4"/>
    <sheet name="Outcomes Based on Goal" sheetId="22" r:id="rId5"/>
    <sheet name="Summary Statistics Table" sheetId="23" r:id="rId6"/>
  </sheets>
  <definedNames>
    <definedName name="_xlnm._FilterDatabase" localSheetId="3" hidden="1">Crowdfunding!$A$1:$R$1001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3" l="1"/>
  <c r="K3" i="23"/>
  <c r="I3" i="23"/>
  <c r="K18" i="23"/>
  <c r="K15" i="23"/>
  <c r="K12" i="23"/>
  <c r="K9" i="23"/>
  <c r="K6" i="23"/>
  <c r="I18" i="23"/>
  <c r="I12" i="23"/>
  <c r="I9" i="23"/>
  <c r="I6" i="23"/>
  <c r="D13" i="22"/>
  <c r="D12" i="22"/>
  <c r="D11" i="22"/>
  <c r="D10" i="22"/>
  <c r="D9" i="22"/>
  <c r="D8" i="22"/>
  <c r="D7" i="22"/>
  <c r="D6" i="22"/>
  <c r="D5" i="22"/>
  <c r="D4" i="22"/>
  <c r="D3" i="22"/>
  <c r="D2" i="22"/>
  <c r="C13" i="22"/>
  <c r="C12" i="22"/>
  <c r="C11" i="22"/>
  <c r="C10" i="22"/>
  <c r="C9" i="22"/>
  <c r="C8" i="22"/>
  <c r="C7" i="22"/>
  <c r="C6" i="22"/>
  <c r="C5" i="22"/>
  <c r="C4" i="22"/>
  <c r="C3" i="22"/>
  <c r="C2" i="22"/>
  <c r="B13" i="22"/>
  <c r="B12" i="22"/>
  <c r="B11" i="22"/>
  <c r="B10" i="22"/>
  <c r="B9" i="22"/>
  <c r="B8" i="22"/>
  <c r="B7" i="22"/>
  <c r="B6" i="22"/>
  <c r="B5" i="22"/>
  <c r="B4" i="22"/>
  <c r="B3" i="22"/>
  <c r="B2" i="2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2" i="22" l="1"/>
  <c r="F2" i="22" s="1"/>
  <c r="E6" i="22"/>
  <c r="G6" i="22" s="1"/>
  <c r="E10" i="22"/>
  <c r="F10" i="22" s="1"/>
  <c r="E3" i="22"/>
  <c r="F3" i="22" s="1"/>
  <c r="E7" i="22"/>
  <c r="G7" i="22" s="1"/>
  <c r="E11" i="22"/>
  <c r="G11" i="22" s="1"/>
  <c r="E4" i="22"/>
  <c r="F4" i="22" s="1"/>
  <c r="E8" i="22"/>
  <c r="G8" i="22" s="1"/>
  <c r="E12" i="22"/>
  <c r="H12" i="22" s="1"/>
  <c r="E5" i="22"/>
  <c r="H5" i="22" s="1"/>
  <c r="E9" i="22"/>
  <c r="F9" i="22" s="1"/>
  <c r="E13" i="22"/>
  <c r="G13" i="22" s="1"/>
  <c r="G5" i="22" l="1"/>
  <c r="G4" i="22"/>
  <c r="F11" i="22"/>
  <c r="G9" i="22"/>
  <c r="H10" i="22"/>
  <c r="H7" i="22"/>
  <c r="F12" i="22"/>
  <c r="H2" i="22"/>
  <c r="F5" i="22"/>
  <c r="H11" i="22"/>
  <c r="G2" i="22"/>
  <c r="H8" i="22"/>
  <c r="H4" i="22"/>
  <c r="H3" i="22"/>
  <c r="F13" i="22"/>
  <c r="H6" i="22"/>
  <c r="G12" i="22"/>
  <c r="F8" i="22"/>
  <c r="F7" i="22"/>
  <c r="G10" i="22"/>
  <c r="F6" i="22"/>
  <c r="H13" i="22"/>
  <c r="G3" i="22"/>
  <c r="H9" i="22"/>
</calcChain>
</file>

<file path=xl/sharedStrings.xml><?xml version="1.0" encoding="utf-8"?>
<sst xmlns="http://schemas.openxmlformats.org/spreadsheetml/2006/main" count="9064" uniqueCount="2117">
  <si>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</si>
  <si>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</si>
  <si>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</si>
  <si>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</si>
  <si>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</si>
  <si>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</si>
  <si>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</si>
  <si>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</si>
  <si>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</si>
  <si>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</si>
  <si>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</si>
  <si>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</si>
  <si>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</si>
  <si>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</si>
  <si>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</si>
  <si>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</si>
  <si>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</si>
  <si>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</si>
  <si>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</si>
  <si>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</si>
  <si>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</si>
  <si>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</si>
  <si>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</si>
  <si>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</si>
  <si>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</si>
  <si>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</si>
  <si>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</si>
  <si>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</si>
  <si>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</si>
  <si>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</si>
  <si>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</si>
  <si>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</si>
  <si>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</si>
  <si>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</si>
  <si>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</si>
  <si>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</si>
  <si>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</si>
  <si>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</si>
  <si>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</si>
  <si>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</si>
  <si>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</si>
  <si>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</si>
  <si>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</si>
  <si>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</si>
  <si>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</si>
  <si>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</si>
  <si>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</si>
  <si>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</si>
  <si>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</si>
  <si>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</si>
  <si>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</si>
  <si>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</si>
  <si>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</si>
  <si>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</si>
  <si>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</si>
  <si>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</si>
  <si>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</si>
  <si>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</si>
  <si>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</si>
  <si>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</si>
  <si>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</si>
  <si>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</si>
  <si>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</si>
  <si>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</si>
  <si>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</si>
  <si>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</si>
  <si>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</si>
  <si>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</si>
  <si>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</si>
  <si>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</si>
  <si>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</si>
  <si>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</si>
  <si>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</si>
  <si>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</si>
  <si>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</si>
  <si>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</si>
  <si>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</si>
  <si>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</si>
  <si>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</si>
  <si>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</si>
  <si>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</si>
  <si>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</si>
  <si>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</si>
  <si>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</si>
  <si>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</si>
  <si>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</si>
  <si>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</si>
  <si>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</si>
  <si>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</si>
  <si>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</si>
  <si>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</si>
  <si>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</si>
  <si>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</si>
  <si>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</si>
  <si>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</si>
  <si>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</si>
  <si>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</si>
  <si>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</si>
  <si>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</si>
  <si>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</si>
  <si>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</si>
  <si>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</si>
  <si>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</si>
  <si>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</si>
  <si>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</si>
  <si>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</si>
  <si>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</si>
  <si>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</si>
  <si>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</si>
  <si>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</si>
  <si>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</si>
  <si>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</si>
  <si>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</si>
  <si>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</si>
  <si>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</si>
  <si>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</si>
  <si>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</si>
  <si>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</si>
  <si>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</si>
  <si>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</si>
  <si>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</si>
  <si>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</si>
  <si>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</si>
  <si>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</si>
  <si>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</si>
  <si>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</si>
  <si>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</si>
  <si>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</si>
  <si>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</si>
  <si>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</si>
  <si>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</si>
  <si>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</si>
  <si>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</si>
  <si>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</si>
  <si>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</si>
  <si>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</si>
  <si>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</si>
  <si>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</si>
  <si>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</si>
  <si>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</si>
  <si>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</si>
  <si>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</si>
  <si>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</si>
  <si>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</si>
  <si>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</si>
  <si>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</si>
  <si>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</si>
  <si>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</si>
  <si>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</si>
  <si>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</si>
  <si>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</si>
  <si>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</si>
  <si>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</si>
  <si>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</si>
  <si>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</si>
  <si>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</si>
  <si>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</si>
  <si>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</si>
  <si>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</si>
  <si>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</si>
  <si>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</si>
  <si>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</si>
  <si>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</si>
  <si>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</si>
  <si>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</si>
  <si>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</si>
  <si>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</si>
  <si>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</si>
  <si>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</si>
  <si>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</si>
  <si>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</si>
  <si>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</si>
  <si>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</si>
  <si>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</si>
  <si>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</si>
  <si>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</si>
  <si>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</si>
  <si>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</si>
  <si>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</si>
  <si>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</si>
  <si>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</si>
  <si>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</si>
  <si>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</si>
  <si>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</si>
  <si>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</si>
  <si>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</si>
  <si>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</si>
  <si>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</si>
  <si>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</si>
  <si>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</si>
  <si>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</si>
  <si>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</si>
  <si>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</si>
  <si>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</si>
  <si>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</si>
  <si>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</si>
  <si>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</si>
  <si>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</si>
  <si>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</si>
  <si>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</si>
  <si>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</si>
  <si>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</si>
  <si>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</si>
  <si>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</si>
  <si>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</si>
  <si>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</si>
  <si>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</si>
  <si>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</si>
  <si>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</si>
  <si>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</si>
  <si>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</si>
  <si>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</si>
  <si>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</si>
  <si>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</si>
  <si>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</si>
  <si>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</si>
  <si>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</si>
  <si>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</si>
  <si>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</si>
  <si>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</si>
  <si>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</si>
  <si>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</si>
  <si>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</si>
  <si>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</si>
  <si>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</si>
  <si>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</si>
  <si>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</si>
  <si>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</si>
  <si>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</si>
  <si>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</si>
  <si>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</si>
  <si>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</si>
  <si>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</si>
  <si>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</si>
  <si>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</si>
  <si>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</si>
  <si>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</si>
  <si>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</si>
  <si>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</si>
  <si>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</si>
  <si>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</si>
  <si>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</si>
  <si>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</si>
  <si>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</si>
  <si>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</si>
  <si>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</si>
  <si>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</si>
  <si>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</si>
  <si>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</si>
  <si>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</si>
  <si>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</si>
  <si>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</si>
  <si>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</si>
  <si>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</si>
  <si>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</si>
  <si>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</si>
  <si>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</si>
  <si>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</si>
  <si>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</si>
  <si>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</si>
  <si>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</si>
  <si>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</si>
  <si>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</si>
  <si>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</si>
  <si>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</si>
  <si>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</si>
  <si>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</si>
  <si>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</si>
  <si>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</si>
  <si>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</si>
  <si>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</si>
  <si>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</si>
  <si>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</si>
  <si>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</si>
  <si>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</si>
  <si>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</si>
  <si>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</si>
  <si>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</si>
  <si>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</si>
  <si>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</si>
  <si>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</si>
  <si>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</si>
  <si>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</si>
  <si>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</si>
  <si>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</si>
  <si>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</si>
  <si>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</si>
  <si>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</si>
  <si>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</si>
  <si>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</si>
  <si>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</si>
  <si>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</si>
  <si>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</si>
  <si>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</si>
  <si>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</si>
  <si>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</si>
  <si>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</si>
  <si>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</si>
  <si>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</si>
  <si>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</si>
  <si>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</si>
  <si>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</si>
  <si>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</si>
  <si>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</si>
  <si>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</si>
  <si>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</si>
  <si>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</si>
  <si>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</si>
  <si>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</si>
  <si>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</si>
  <si>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</si>
  <si>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</si>
  <si>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</si>
  <si>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</si>
  <si>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</si>
  <si>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</si>
  <si>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</si>
  <si>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</si>
  <si>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</si>
  <si>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</si>
  <si>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</si>
  <si>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</si>
  <si>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</si>
  <si>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</si>
  <si>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</si>
  <si>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</si>
  <si>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</si>
  <si>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</si>
  <si>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</si>
  <si>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</si>
  <si>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</si>
  <si>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</si>
  <si>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</si>
  <si>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</si>
  <si>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</si>
  <si>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</si>
  <si>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</si>
  <si>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</si>
  <si>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</si>
  <si>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</si>
  <si>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</si>
  <si>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</si>
  <si>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</si>
  <si>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</si>
  <si>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</si>
  <si>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</si>
  <si>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</si>
  <si>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</si>
  <si>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</si>
  <si>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</si>
  <si>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</si>
  <si>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</si>
  <si>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</si>
  <si>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</si>
  <si>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</si>
  <si>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</si>
  <si>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</si>
  <si>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</si>
  <si>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</si>
  <si>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</si>
  <si>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</si>
  <si>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</si>
  <si>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</si>
  <si>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</si>
  <si>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</si>
  <si>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</si>
  <si>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</si>
  <si>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</si>
  <si>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</si>
  <si>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</si>
  <si>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</si>
  <si>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</si>
  <si>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</si>
  <si>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</si>
  <si>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</si>
  <si>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</si>
  <si>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</si>
  <si>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</si>
  <si>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</si>
  <si>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</si>
  <si>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</si>
  <si>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</si>
  <si>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</si>
  <si>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</si>
  <si>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</si>
  <si>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</si>
  <si>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</si>
  <si>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</si>
  <si>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</si>
  <si>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</si>
  <si>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</si>
  <si>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</si>
  <si>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</si>
  <si>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</si>
  <si>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</si>
  <si>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</si>
  <si>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</si>
  <si>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</si>
  <si>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</si>
  <si>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</si>
  <si>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</si>
  <si>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</si>
  <si>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</si>
  <si>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</si>
  <si>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</si>
  <si>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</si>
  <si>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</si>
  <si>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</si>
  <si>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</si>
  <si>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</si>
  <si>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</si>
  <si>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</si>
  <si>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</si>
  <si>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</si>
  <si>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</si>
  <si>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</si>
  <si>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</si>
  <si>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</si>
  <si>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</si>
  <si>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</si>
  <si>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</si>
  <si>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</si>
  <si>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</si>
  <si>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</si>
  <si>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</si>
  <si>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</si>
  <si>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</si>
  <si>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</si>
  <si>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</si>
  <si>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</si>
  <si>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</si>
  <si>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</si>
  <si>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</si>
  <si>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</si>
  <si>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</si>
  <si>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</si>
  <si>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</si>
  <si>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</si>
  <si>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</si>
  <si>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</si>
  <si>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</si>
  <si>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</si>
  <si>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</si>
  <si>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</si>
  <si>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</si>
  <si>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</si>
  <si>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</si>
  <si>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</si>
  <si>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</si>
  <si>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</si>
  <si>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</si>
  <si>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</si>
  <si>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</si>
  <si>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</si>
  <si>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</si>
  <si>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</si>
  <si>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</si>
  <si>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</si>
  <si>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</si>
  <si>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</si>
  <si>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</si>
  <si>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</si>
  <si>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</si>
  <si>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</si>
  <si>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</si>
  <si>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</si>
  <si>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</si>
  <si>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</si>
  <si>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</si>
  <si>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</si>
  <si>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</si>
  <si>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</si>
  <si>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</si>
  <si>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</si>
  <si>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</si>
  <si>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</si>
  <si>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</si>
  <si>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</si>
  <si>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</si>
  <si>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</si>
  <si>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</si>
  <si>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</si>
  <si>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</si>
  <si>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</si>
  <si>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</si>
  <si>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</si>
  <si>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</si>
  <si>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</si>
  <si>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</si>
  <si>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</si>
  <si>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</si>
  <si>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</si>
  <si>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</si>
  <si>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</si>
  <si>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</si>
  <si>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</si>
  <si>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</si>
  <si>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</si>
  <si>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</si>
  <si>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</si>
  <si>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</si>
  <si>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</si>
  <si>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</si>
  <si>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</si>
  <si>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</si>
  <si>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</si>
  <si>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</si>
  <si>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</si>
  <si>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</si>
  <si>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</si>
  <si>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</si>
  <si>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</si>
  <si>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</si>
  <si>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</si>
  <si>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</si>
  <si>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</si>
  <si>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</si>
  <si>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</si>
  <si>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</si>
  <si>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</si>
  <si>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</si>
  <si>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</si>
  <si>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</si>
  <si>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</si>
  <si>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</si>
  <si>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</si>
  <si>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</si>
  <si>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</si>
  <si>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</si>
  <si>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</si>
  <si>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</si>
  <si>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</si>
  <si>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</si>
  <si>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</si>
  <si>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</si>
  <si>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</si>
  <si>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</si>
  <si>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</si>
  <si>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</si>
  <si>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</si>
  <si>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</si>
  <si>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</si>
  <si>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</si>
  <si>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</si>
  <si>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</si>
  <si>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</si>
  <si>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</si>
  <si>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</si>
  <si>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</si>
  <si>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</si>
  <si>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</si>
  <si>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</si>
  <si>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</si>
  <si>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</si>
  <si>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</si>
  <si>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</si>
  <si>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</si>
  <si>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</si>
  <si>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</si>
  <si>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</si>
  <si>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</si>
  <si>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</si>
  <si>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</si>
  <si>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</si>
  <si>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</si>
  <si>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</si>
  <si>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</si>
  <si>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</si>
  <si>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</si>
  <si>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</si>
  <si>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</si>
  <si>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</si>
  <si>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</si>
  <si>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</si>
  <si>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</si>
  <si>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</si>
  <si>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</si>
  <si>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</si>
  <si>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</si>
  <si>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</si>
  <si>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</si>
  <si>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</si>
  <si>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</si>
  <si>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</si>
  <si>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</si>
  <si>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</si>
  <si>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</si>
  <si>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</si>
  <si>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</si>
  <si>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</si>
  <si>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</si>
  <si>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</si>
  <si>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</si>
  <si>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</si>
  <si>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</si>
  <si>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</si>
  <si>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</si>
  <si>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</si>
  <si>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</si>
  <si>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</si>
  <si>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</si>
  <si>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</si>
  <si>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</si>
  <si>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</si>
  <si>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</si>
  <si>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</si>
  <si>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</si>
  <si>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</si>
  <si>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</si>
  <si>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</si>
  <si>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</si>
  <si>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</si>
  <si>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</si>
  <si>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</si>
  <si>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</si>
  <si>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</si>
  <si>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</si>
  <si>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</si>
  <si>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</si>
  <si>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</si>
  <si>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</si>
  <si>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</si>
  <si>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</si>
  <si>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</si>
  <si>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</si>
  <si>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</si>
  <si>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</si>
  <si>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</si>
  <si>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</si>
  <si>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</si>
  <si>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</si>
  <si>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</si>
  <si>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</si>
  <si>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</si>
  <si>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</si>
  <si>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</si>
  <si>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</si>
  <si>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</si>
  <si>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</si>
  <si>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</si>
  <si>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</si>
  <si>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</si>
  <si>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</si>
  <si>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</si>
  <si>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</si>
  <si>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</si>
  <si>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</si>
  <si>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</si>
  <si>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</si>
  <si>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</si>
  <si>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</si>
  <si>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</si>
  <si>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</si>
  <si>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</si>
  <si>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</si>
  <si>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</si>
  <si>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</si>
  <si>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</si>
  <si>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</si>
  <si>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</si>
  <si>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</si>
  <si>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</si>
  <si>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</si>
  <si>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</si>
  <si>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</si>
  <si>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</si>
  <si>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</si>
  <si>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</si>
  <si>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</si>
  <si>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</si>
  <si>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</si>
  <si>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</si>
  <si>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</si>
  <si>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</si>
  <si>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</si>
  <si>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</si>
  <si>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</si>
  <si>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</si>
  <si>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</si>
  <si>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</si>
  <si>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</si>
  <si>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</si>
  <si>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</si>
  <si>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</si>
  <si>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</si>
  <si>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</si>
  <si>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</si>
  <si>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</si>
  <si>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</si>
  <si>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</si>
  <si>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</si>
  <si>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</si>
  <si>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</si>
  <si>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</si>
  <si>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</si>
  <si>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</si>
  <si>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</si>
  <si>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</si>
  <si>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</si>
  <si>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</si>
  <si>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</si>
  <si>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</si>
  <si>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</si>
  <si>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</si>
  <si>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</si>
  <si>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</si>
  <si>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</si>
  <si>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</si>
  <si>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</si>
  <si>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</si>
  <si>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</si>
  <si>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</si>
  <si>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</si>
  <si>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</si>
  <si>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</si>
  <si>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</si>
  <si>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</si>
  <si>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</si>
  <si>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</si>
  <si>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</si>
  <si>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</si>
  <si>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</si>
  <si>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</si>
  <si>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</si>
  <si>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</si>
  <si>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</si>
  <si>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</si>
  <si>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</si>
  <si>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</si>
  <si>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</si>
  <si>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</si>
  <si>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</si>
  <si>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</si>
  <si>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</si>
  <si>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</si>
  <si>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</si>
  <si>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</si>
  <si>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</si>
  <si>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</si>
  <si>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</si>
  <si>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</si>
  <si>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</si>
  <si>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</si>
  <si>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</si>
  <si>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</si>
  <si>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</si>
  <si>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</si>
  <si>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</si>
  <si>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</si>
  <si>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</si>
  <si>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</si>
  <si>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</si>
  <si>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</si>
  <si>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</si>
  <si>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</si>
  <si>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</si>
  <si>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</si>
  <si>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</si>
  <si>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</si>
  <si>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</si>
  <si>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</si>
  <si>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</si>
  <si>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</si>
  <si>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</si>
  <si>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</si>
  <si>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</si>
  <si>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</si>
  <si>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</si>
  <si>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</si>
  <si>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</si>
  <si>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</si>
  <si>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</si>
  <si>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</si>
  <si>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</si>
  <si>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</si>
  <si>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</si>
  <si>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</si>
  <si>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</si>
  <si>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</si>
  <si>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</si>
  <si>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</si>
  <si>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</si>
  <si>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</si>
  <si>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</si>
  <si>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</si>
  <si>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</si>
  <si>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</si>
  <si>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</si>
  <si>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</si>
  <si>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</si>
  <si>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</si>
  <si>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</si>
  <si>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</si>
  <si>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</si>
  <si>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</si>
  <si>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</si>
  <si>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</si>
  <si>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</si>
  <si>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</si>
  <si>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</si>
  <si>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</si>
  <si>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</si>
  <si>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</si>
  <si>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</si>
  <si>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</si>
  <si>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</si>
  <si>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</si>
  <si>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</si>
  <si>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</si>
  <si>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</si>
  <si>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</si>
  <si>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</si>
  <si>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</si>
  <si>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</si>
  <si>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</si>
  <si>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</si>
  <si>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</si>
  <si>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</si>
  <si>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</si>
  <si>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</si>
  <si>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</si>
  <si>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</si>
  <si>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</si>
  <si>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</si>
  <si>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</si>
  <si>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</si>
  <si>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</si>
  <si>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</si>
  <si>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</si>
  <si>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</si>
  <si>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</si>
  <si>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</si>
  <si>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</si>
  <si>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</si>
  <si>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</si>
  <si>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</si>
  <si>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</si>
  <si>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</si>
  <si>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</si>
  <si>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</si>
  <si>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</si>
  <si>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</si>
  <si>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</si>
  <si>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</si>
  <si>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</si>
  <si>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</si>
  <si>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</si>
  <si>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</si>
  <si>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</si>
  <si>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</si>
  <si>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</si>
  <si>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</si>
  <si>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</si>
  <si>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</si>
  <si>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</si>
  <si>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</si>
  <si>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</si>
  <si>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</si>
  <si>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</si>
  <si>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</si>
  <si>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</si>
  <si>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</si>
  <si>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</si>
  <si>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</si>
  <si>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</si>
  <si>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</si>
  <si>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</si>
  <si>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</si>
  <si>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</si>
  <si>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</si>
  <si>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</si>
  <si>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</si>
  <si>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</si>
  <si>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</si>
  <si>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</si>
  <si>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</si>
  <si>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</si>
  <si>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</si>
  <si>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</si>
  <si>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</si>
  <si>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</si>
  <si>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</si>
  <si>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</si>
  <si>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</si>
  <si>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</si>
  <si>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</si>
  <si>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</si>
  <si>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</si>
  <si>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</si>
  <si>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</si>
  <si>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</si>
  <si>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</si>
  <si>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</si>
  <si>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</si>
  <si>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</si>
  <si>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</si>
  <si>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</si>
  <si>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</si>
  <si>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</si>
  <si>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</si>
  <si>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</si>
  <si>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</si>
  <si>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</si>
  <si>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</si>
  <si>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</si>
  <si>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</si>
  <si>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</si>
  <si>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</si>
  <si>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</si>
  <si>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</si>
  <si>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</si>
  <si>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</si>
  <si>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</si>
  <si>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</si>
  <si>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</si>
  <si>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</si>
  <si>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</si>
  <si>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</si>
  <si>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</si>
  <si>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</si>
  <si>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</si>
  <si>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</si>
  <si>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</si>
  <si>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</si>
  <si>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</si>
  <si>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</si>
  <si>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</si>
  <si>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</si>
  <si>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</si>
  <si>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</si>
  <si>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</si>
  <si>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</si>
  <si>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</si>
  <si>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</si>
  <si>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</si>
  <si>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</si>
  <si>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</si>
  <si>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</si>
  <si>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</si>
  <si>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</si>
  <si>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</si>
  <si>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</si>
  <si>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</si>
  <si>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</si>
  <si>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</si>
  <si>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</si>
  <si>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</si>
  <si>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</si>
  <si>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</si>
  <si>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</si>
  <si>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</si>
  <si>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</si>
  <si>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</si>
  <si>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</si>
  <si>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</si>
  <si>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</si>
  <si>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</si>
  <si>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</si>
  <si>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</si>
  <si>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</si>
  <si>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</si>
  <si>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</si>
  <si>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</si>
  <si>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</si>
  <si>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</si>
  <si>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</si>
  <si>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</si>
  <si>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</si>
  <si>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</si>
  <si>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</si>
  <si>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</si>
  <si>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</si>
  <si>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</si>
  <si>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</si>
  <si>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</si>
  <si>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</si>
  <si>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</si>
  <si>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</si>
  <si>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</si>
  <si>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</si>
  <si>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</si>
  <si>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</si>
  <si>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</si>
  <si>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</si>
  <si>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</si>
  <si>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</si>
  <si>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</si>
  <si>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</si>
  <si>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</si>
  <si>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</si>
  <si>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</si>
  <si>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</si>
  <si>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</si>
  <si>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</si>
  <si>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</si>
  <si>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</si>
  <si>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</si>
  <si>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</si>
  <si>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</si>
  <si>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</si>
  <si>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</si>
  <si>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</si>
  <si>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</si>
  <si>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</si>
  <si>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</si>
  <si>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</si>
  <si>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</si>
  <si>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</si>
  <si>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</si>
  <si>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</si>
  <si>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</si>
  <si>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</si>
  <si>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</si>
  <si>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</si>
  <si>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</si>
  <si>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</si>
  <si>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</si>
  <si>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</si>
  <si>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</si>
  <si>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</si>
  <si>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</si>
  <si>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</si>
  <si>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</si>
  <si>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</si>
  <si>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</si>
  <si>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</si>
  <si>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</si>
  <si>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</si>
  <si>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</si>
  <si>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</si>
  <si>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</si>
  <si>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</si>
  <si>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</si>
  <si>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</si>
  <si>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</si>
  <si>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</si>
  <si>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</si>
  <si>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</si>
  <si>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</si>
  <si>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</si>
  <si>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</si>
  <si>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</si>
  <si>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</si>
  <si>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</si>
  <si>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</si>
  <si>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</si>
  <si>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</si>
  <si>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</si>
  <si>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</si>
  <si>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</si>
  <si>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</si>
  <si>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</si>
  <si>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</si>
  <si>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</si>
  <si>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</si>
  <si>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</si>
  <si>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</si>
  <si>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</si>
  <si>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</si>
  <si>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</si>
  <si>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</si>
  <si>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</si>
  <si>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</si>
  <si>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</si>
  <si>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</si>
  <si>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</si>
  <si>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</si>
  <si>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</si>
  <si>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</si>
  <si>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</si>
  <si>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</si>
  <si>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</si>
  <si>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</si>
  <si>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</si>
  <si>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</si>
  <si>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</si>
  <si>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</si>
  <si>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</si>
  <si>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</si>
  <si>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</si>
  <si>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</si>
  <si>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</si>
  <si>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</si>
  <si>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</si>
  <si>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</si>
  <si>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</si>
  <si>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</si>
  <si>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</si>
  <si>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</si>
  <si>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</si>
  <si>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</si>
  <si>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</si>
  <si>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</si>
  <si>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</si>
  <si>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</si>
  <si>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</si>
  <si>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</si>
  <si>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</si>
  <si>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</si>
  <si>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</si>
  <si>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</si>
  <si>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</si>
  <si>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</si>
  <si>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</si>
  <si>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</si>
  <si>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</si>
  <si>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</si>
  <si>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</si>
  <si>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</si>
  <si>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</si>
  <si>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</si>
  <si>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</si>
  <si>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</si>
  <si>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</si>
  <si>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</si>
  <si>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</si>
  <si>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</si>
  <si>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</si>
  <si>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</si>
  <si>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</si>
  <si>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</si>
  <si>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</si>
  <si>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</si>
  <si>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</si>
  <si>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</si>
  <si>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</si>
  <si>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</si>
  <si>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</si>
  <si>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</si>
  <si>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</si>
  <si>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</si>
  <si>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</si>
  <si>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</si>
  <si>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</si>
  <si>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</si>
  <si>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</si>
  <si>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</si>
  <si>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</si>
  <si>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</si>
  <si>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</si>
  <si>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</si>
  <si>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</si>
  <si>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</si>
  <si>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</si>
  <si>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</si>
  <si>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</si>
  <si>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</si>
  <si>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</si>
  <si>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</si>
  <si>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</si>
  <si>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</si>
  <si>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</si>
  <si>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</si>
  <si>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</si>
  <si>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</si>
  <si>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</si>
  <si>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</si>
  <si>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</si>
  <si>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</si>
  <si>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</si>
  <si>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</si>
  <si>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</si>
  <si>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</si>
  <si>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</si>
  <si>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</si>
  <si>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</si>
  <si>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</si>
  <si>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</si>
  <si>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</si>
  <si>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</si>
  <si>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</si>
  <si>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</si>
  <si>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</si>
  <si>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</si>
  <si>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</si>
  <si>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</si>
  <si>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</si>
  <si>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</si>
  <si>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</si>
  <si>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</si>
  <si>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</si>
  <si>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</si>
  <si>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</si>
  <si>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</si>
  <si>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</si>
  <si>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</si>
  <si>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</si>
  <si>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</si>
  <si>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</si>
  <si>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</si>
  <si>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</si>
  <si>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</si>
  <si>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</si>
  <si>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</si>
  <si>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</si>
  <si>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</si>
  <si>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</si>
  <si>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</si>
  <si>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</si>
  <si>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</si>
  <si>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</si>
  <si>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</si>
  <si>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</si>
  <si>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</si>
  <si>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</si>
  <si>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</si>
  <si>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</si>
  <si>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</si>
  <si>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</si>
  <si>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</si>
  <si>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</si>
  <si>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</si>
  <si>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</si>
  <si>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</si>
  <si>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</si>
  <si>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</si>
  <si>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</si>
  <si>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</si>
  <si>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</si>
  <si>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</si>
  <si>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</si>
  <si>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</si>
  <si>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</si>
  <si>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</si>
  <si>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</si>
  <si>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</si>
  <si>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</si>
  <si>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</si>
  <si>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</si>
  <si>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</si>
  <si>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</si>
  <si>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</si>
  <si>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</si>
  <si>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</si>
  <si>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</si>
  <si>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</si>
  <si>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</si>
  <si>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</si>
  <si>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</si>
  <si>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</si>
  <si>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</si>
  <si>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</si>
  <si>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</si>
  <si>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</si>
  <si>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</si>
  <si>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</si>
  <si>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</si>
  <si>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</si>
  <si>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</si>
  <si>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</si>
  <si>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</si>
  <si>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</si>
  <si>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</si>
  <si>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</si>
  <si>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</si>
  <si>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</si>
  <si>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</si>
  <si>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</si>
  <si>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</si>
  <si>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</si>
  <si>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</si>
  <si>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</si>
  <si>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</si>
  <si>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</si>
  <si>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</si>
  <si>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</si>
  <si>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</si>
  <si>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</si>
  <si>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</si>
  <si>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</si>
  <si>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</si>
  <si>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</si>
  <si>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</si>
  <si>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</si>
  <si>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</si>
  <si>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</si>
  <si>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</si>
  <si>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</si>
  <si>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</si>
  <si>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</si>
  <si>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</si>
  <si>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</si>
  <si>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</si>
  <si>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</si>
  <si>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</si>
  <si>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</si>
  <si>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</si>
  <si>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</si>
  <si>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</si>
  <si>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</si>
  <si>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</si>
  <si>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</si>
  <si>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</si>
  <si>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</si>
  <si>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</si>
  <si>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</si>
  <si>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</si>
  <si>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</si>
  <si>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</si>
  <si>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</si>
  <si>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</si>
  <si>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</si>
  <si>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</si>
  <si>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</si>
  <si>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</si>
  <si>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</si>
  <si>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</si>
  <si>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</si>
  <si>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</si>
  <si>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</si>
  <si>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</si>
  <si>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</si>
  <si>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</si>
  <si>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</si>
  <si>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</si>
  <si>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</si>
  <si>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</si>
  <si>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</si>
  <si>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</si>
  <si>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</si>
  <si>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</si>
  <si>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</si>
  <si>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</si>
  <si>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</si>
  <si>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</si>
  <si>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</si>
  <si>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</si>
  <si>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</si>
  <si>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</si>
  <si>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</si>
  <si>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</si>
  <si>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</si>
  <si>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</si>
  <si>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</si>
  <si>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</si>
  <si>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</si>
  <si>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</si>
  <si>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</si>
  <si>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</si>
  <si>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</si>
  <si>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</si>
  <si>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</si>
  <si>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</si>
  <si>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</si>
  <si>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</si>
  <si>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</si>
  <si>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</si>
  <si>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</si>
  <si>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</si>
  <si>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</si>
  <si>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</si>
  <si>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</si>
  <si>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</si>
  <si>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</si>
  <si>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</si>
  <si>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</si>
  <si>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</si>
  <si>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</si>
  <si>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</si>
  <si>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</si>
  <si>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</si>
  <si>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</si>
  <si>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</si>
  <si>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</si>
  <si>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</si>
  <si>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</si>
  <si>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</si>
  <si>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</si>
  <si>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</si>
  <si>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</si>
  <si>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</si>
  <si>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</si>
  <si>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</si>
  <si>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</si>
  <si>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</si>
  <si>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</si>
  <si>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</si>
  <si>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</si>
  <si>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</si>
  <si>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</si>
  <si>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</si>
  <si>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</si>
  <si>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</si>
  <si>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</si>
  <si>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</si>
  <si>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</si>
  <si>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</si>
  <si>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</si>
  <si>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</si>
  <si>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</si>
  <si>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</si>
  <si>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</si>
  <si>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</si>
  <si>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</si>
  <si>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</si>
  <si>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</si>
  <si>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</si>
  <si>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</si>
  <si>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</si>
  <si>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</si>
  <si>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</si>
  <si>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</si>
  <si>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</si>
  <si>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</si>
  <si>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</si>
  <si>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</si>
  <si>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</si>
  <si>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</si>
  <si>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</si>
  <si>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</si>
  <si>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</si>
  <si>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</si>
  <si>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</si>
  <si>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</si>
  <si>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</si>
  <si>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</si>
  <si>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</si>
  <si>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</si>
  <si>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</si>
  <si>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</si>
  <si>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</si>
  <si>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</si>
  <si>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</si>
  <si>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</si>
  <si>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</si>
  <si>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</si>
  <si>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</si>
  <si>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</si>
  <si>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</si>
  <si>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</si>
  <si>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</si>
  <si>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</si>
  <si>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</si>
  <si>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</si>
  <si>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</si>
  <si>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</si>
  <si>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</si>
  <si>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</si>
  <si>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</si>
  <si>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</si>
  <si>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</si>
  <si>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</si>
  <si>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</si>
  <si>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</si>
  <si>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</si>
  <si>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</si>
  <si>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</si>
  <si>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</si>
  <si>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</si>
  <si>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</si>
  <si>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</si>
  <si>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</si>
  <si>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</si>
  <si>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</si>
  <si>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</si>
  <si>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</si>
  <si>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</si>
  <si>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</si>
  <si>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</si>
  <si>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</si>
  <si>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</si>
  <si>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</si>
  <si>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</si>
  <si>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</si>
  <si>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</si>
  <si>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</si>
  <si>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</si>
  <si>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</si>
  <si>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</si>
  <si>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</si>
  <si>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</si>
  <si>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</si>
  <si>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</si>
  <si>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</si>
  <si>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</si>
  <si>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</si>
  <si>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</si>
  <si>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</si>
  <si>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</si>
  <si>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</si>
  <si>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</si>
  <si>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</si>
  <si>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</si>
  <si>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</si>
  <si>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</si>
  <si>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</si>
  <si>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</si>
  <si>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</si>
  <si>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</si>
  <si>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</si>
  <si>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</si>
  <si>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</si>
  <si>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</si>
  <si>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</si>
  <si>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</si>
  <si>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</si>
  <si>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</si>
  <si>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</si>
  <si>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</si>
  <si>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</si>
  <si>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</si>
  <si>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</si>
  <si>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</si>
  <si>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</si>
  <si>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</si>
  <si>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</si>
  <si>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</si>
  <si>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</si>
  <si>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</si>
  <si>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</si>
  <si>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</si>
  <si>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</si>
  <si>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</si>
  <si>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</si>
  <si>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</si>
  <si>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</si>
  <si>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</si>
  <si>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</si>
  <si>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</si>
  <si>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</si>
  <si>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</si>
  <si>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</si>
  <si>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</si>
  <si>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</si>
  <si>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</si>
  <si>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</si>
  <si>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</si>
  <si>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</si>
  <si>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</si>
  <si>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</si>
  <si>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</si>
  <si>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</si>
  <si>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</si>
  <si>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</si>
  <si>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</si>
  <si>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</si>
  <si>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</si>
  <si>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</si>
  <si>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</si>
  <si>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</si>
  <si>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</si>
  <si>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</si>
  <si>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</si>
  <si>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</si>
  <si>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</si>
  <si>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</si>
  <si>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</si>
  <si>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</si>
  <si>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</si>
  <si>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</si>
  <si>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</si>
  <si>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</si>
  <si>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</si>
  <si>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</si>
  <si>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</si>
  <si>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</si>
  <si>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</si>
  <si>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</si>
  <si>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</si>
  <si>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</si>
  <si>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</si>
  <si>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</si>
  <si>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</si>
  <si>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</si>
  <si>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</si>
  <si>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</si>
  <si>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</si>
  <si>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</si>
  <si>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</si>
  <si>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</si>
  <si>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</si>
  <si>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</si>
  <si>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</si>
  <si>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</si>
  <si>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</si>
  <si>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</si>
  <si>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</si>
  <si>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</si>
  <si>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</si>
  <si>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</si>
  <si>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</si>
  <si>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</si>
  <si>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</si>
  <si>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</si>
  <si>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</si>
  <si>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</si>
  <si>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</si>
  <si>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</si>
  <si>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</si>
  <si>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</si>
  <si>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</si>
  <si>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</si>
  <si>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</si>
  <si>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</si>
  <si>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</si>
  <si>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</si>
  <si>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</si>
  <si>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</si>
  <si>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</si>
  <si>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</si>
  <si>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</si>
  <si>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</si>
  <si>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</si>
  <si>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</si>
  <si>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</si>
  <si>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</si>
  <si>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</si>
  <si>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</si>
  <si>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</si>
  <si>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</si>
  <si>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</si>
  <si>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</si>
  <si>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</si>
  <si>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</si>
  <si>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</si>
  <si>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</si>
  <si>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</si>
  <si>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</si>
  <si>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</si>
  <si>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</si>
  <si>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</si>
  <si>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</si>
  <si>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</si>
  <si>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</si>
  <si>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</si>
  <si>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</si>
  <si>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</si>
  <si>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</si>
  <si>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</si>
  <si>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</si>
  <si>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</si>
  <si>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</si>
  <si>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</si>
  <si>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</si>
  <si>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</si>
  <si>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</si>
  <si>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</si>
  <si>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</si>
  <si>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</si>
  <si>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</si>
  <si>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</si>
  <si>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</si>
  <si>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</si>
  <si>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</si>
  <si>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</si>
  <si>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</si>
  <si>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</si>
  <si>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</si>
  <si>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</si>
  <si>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</si>
  <si>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</si>
  <si>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</si>
  <si>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</si>
  <si>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</si>
  <si>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</si>
  <si>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</si>
  <si>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</si>
  <si>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</si>
  <si>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</si>
  <si>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</si>
  <si>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</si>
  <si>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</si>
  <si>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</si>
  <si>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</si>
  <si>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</si>
  <si>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</si>
  <si>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</si>
  <si>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</si>
  <si>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</si>
  <si>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</si>
  <si>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</si>
  <si>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</si>
  <si>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</si>
  <si>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</si>
  <si>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</si>
  <si>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</si>
  <si>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</si>
  <si>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</si>
  <si>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</si>
  <si>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</si>
  <si>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</si>
  <si>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</si>
  <si>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</si>
  <si>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</si>
  <si>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</si>
  <si>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</si>
  <si>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</si>
  <si>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</si>
  <si>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</si>
  <si>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</si>
  <si>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</si>
  <si>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</si>
  <si>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</si>
  <si>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</si>
  <si>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</si>
  <si>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</si>
  <si>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</si>
  <si>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</si>
  <si>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</si>
  <si>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</si>
  <si>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</si>
  <si>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</si>
  <si>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</si>
  <si>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</si>
  <si>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</si>
  <si>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</si>
  <si>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</si>
  <si>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</si>
  <si>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</si>
  <si>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</si>
  <si>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</si>
  <si>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</si>
  <si>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</si>
  <si>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</si>
  <si>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</si>
  <si>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</si>
  <si>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</si>
  <si>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</si>
  <si>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</si>
  <si>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</si>
  <si>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</si>
  <si>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</si>
  <si>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</si>
  <si>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</si>
  <si>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</si>
  <si>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</si>
  <si>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</si>
  <si>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</si>
  <si>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</si>
  <si>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</si>
  <si>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</si>
  <si>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</si>
  <si>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</si>
  <si>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</si>
  <si>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</si>
  <si>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</si>
  <si>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</si>
  <si>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</si>
  <si>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</si>
  <si>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</si>
  <si>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</si>
  <si>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</si>
  <si>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</si>
  <si>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</si>
  <si>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</si>
  <si>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</si>
  <si>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</si>
  <si>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</si>
  <si>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</si>
  <si>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</si>
  <si>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</si>
  <si>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</si>
  <si>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</si>
  <si>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</si>
  <si>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</si>
  <si>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</si>
  <si>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</si>
  <si>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</si>
  <si>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</si>
  <si>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</si>
  <si>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</si>
  <si>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</si>
  <si>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</si>
  <si>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</si>
  <si>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</si>
  <si>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</si>
  <si>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</si>
  <si>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</si>
  <si>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</si>
  <si>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</si>
  <si>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</si>
  <si>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</si>
  <si>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</si>
  <si>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</si>
  <si>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</si>
  <si>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</si>
  <si>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</si>
  <si>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</si>
  <si>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</si>
  <si>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</si>
  <si>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</si>
  <si>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</si>
  <si>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</si>
  <si>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</si>
  <si>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</si>
  <si>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</si>
  <si>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</si>
  <si>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</si>
  <si>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</si>
  <si>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</si>
  <si>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</si>
  <si>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</si>
  <si>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</si>
  <si>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</si>
  <si>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</si>
  <si>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</si>
  <si>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</si>
  <si>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</si>
  <si>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</si>
  <si>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</si>
  <si>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</si>
  <si>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</si>
  <si>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</si>
  <si>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</si>
  <si>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</si>
  <si>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</si>
  <si>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</si>
  <si>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</si>
  <si>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</si>
  <si>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</si>
  <si>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</si>
  <si>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</si>
  <si>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</si>
  <si>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</si>
  <si>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</si>
  <si>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</si>
  <si>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</si>
  <si>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</si>
  <si>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</si>
  <si>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</si>
  <si>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</si>
  <si>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</si>
  <si>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</si>
  <si>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</si>
  <si>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</si>
  <si>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</si>
  <si>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</si>
  <si>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</si>
  <si>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</si>
  <si>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</si>
  <si>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</si>
  <si>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</si>
  <si>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</si>
  <si>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</si>
  <si>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</si>
  <si>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</si>
  <si>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</si>
  <si>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</si>
  <si>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</si>
  <si>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</si>
  <si>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</si>
  <si>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</si>
  <si>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</si>
  <si>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</si>
  <si>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</si>
  <si>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</si>
  <si>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</si>
  <si>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</si>
  <si>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</si>
  <si>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</si>
  <si>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</si>
  <si>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</si>
  <si>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</si>
  <si>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</si>
  <si>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</si>
  <si>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</si>
  <si>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</si>
  <si>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</si>
  <si>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</si>
  <si>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</si>
  <si>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</si>
  <si>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</si>
  <si>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</si>
  <si>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</si>
  <si>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</si>
  <si>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</si>
  <si>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</si>
  <si>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</si>
  <si>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</si>
  <si>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</si>
  <si>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</si>
  <si>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</si>
  <si>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</si>
  <si>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</si>
  <si>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</si>
  <si>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</si>
  <si>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</si>
  <si>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</si>
  <si>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</si>
  <si>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</si>
  <si>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</si>
  <si>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</si>
  <si>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</si>
  <si>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</si>
  <si>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</si>
  <si>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</si>
  <si>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</si>
  <si>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</si>
  <si>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</si>
  <si>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</si>
  <si>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</si>
  <si>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</si>
  <si>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</si>
  <si>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</si>
  <si>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</si>
  <si>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</si>
  <si>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</si>
  <si>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</si>
  <si>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</si>
  <si>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</si>
  <si>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</si>
  <si>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</si>
  <si>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</si>
  <si>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</si>
  <si>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</si>
  <si>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</si>
  <si>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</si>
  <si>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</si>
  <si>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</si>
  <si>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</si>
  <si>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</si>
  <si>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</si>
  <si>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</si>
  <si>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</si>
  <si>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</si>
  <si>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</si>
  <si>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</si>
  <si>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</si>
  <si>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</si>
  <si>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</si>
  <si>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</si>
  <si>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</si>
  <si>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</si>
  <si>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</si>
  <si>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</si>
  <si>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</si>
  <si>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</si>
  <si>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</si>
  <si>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</si>
  <si>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</si>
  <si>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</si>
  <si>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</si>
  <si>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</si>
  <si>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</si>
  <si>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</si>
  <si>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</si>
  <si>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</si>
  <si>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</si>
  <si>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</si>
  <si>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</si>
  <si>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</si>
  <si>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</si>
  <si>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</si>
  <si>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</si>
  <si>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</si>
  <si>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</si>
  <si>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</si>
  <si>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</si>
  <si>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</si>
  <si>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</si>
  <si>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</si>
  <si>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</si>
  <si>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</si>
  <si>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</si>
  <si>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</si>
  <si>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</si>
  <si>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</si>
  <si>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</si>
  <si>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</si>
  <si>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</si>
  <si>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</si>
  <si>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</si>
  <si>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</si>
  <si>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</si>
  <si>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</si>
  <si>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</si>
  <si>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</si>
  <si>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</si>
  <si>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</si>
  <si>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</si>
  <si>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</si>
  <si>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</si>
  <si>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</si>
  <si>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</si>
  <si>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</si>
  <si>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</si>
  <si>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</si>
  <si>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</si>
  <si>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</si>
  <si>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</si>
  <si>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</si>
  <si>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</si>
  <si>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</si>
  <si>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</si>
  <si>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</si>
  <si>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</si>
  <si>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</si>
  <si>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</si>
  <si>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</si>
  <si>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</si>
  <si>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</si>
  <si>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</si>
  <si>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</si>
  <si>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</si>
  <si>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</si>
  <si>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</si>
  <si>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</si>
  <si>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</si>
  <si>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</si>
  <si>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</si>
  <si>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</si>
  <si>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</si>
  <si>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</si>
  <si>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</si>
  <si>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</si>
  <si>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</si>
  <si>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</si>
  <si>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</si>
  <si>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</si>
  <si>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</si>
  <si>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</si>
  <si>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</si>
  <si>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</si>
  <si>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</si>
  <si>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</si>
  <si>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</si>
  <si>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</si>
  <si>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</si>
  <si>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</si>
  <si>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</si>
  <si>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</si>
  <si>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</si>
  <si>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</si>
  <si>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</si>
  <si>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</si>
  <si>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</si>
  <si>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</si>
  <si>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</si>
  <si>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%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</si>
  <si>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</si>
  <si>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</si>
  <si>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</si>
  <si>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</si>
  <si>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</si>
  <si>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</si>
  <si>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</si>
  <si>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</si>
  <si>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</si>
  <si>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</si>
  <si>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</si>
  <si>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</si>
  <si>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</si>
  <si>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</si>
  <si>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</si>
  <si>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</si>
  <si>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</si>
  <si>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</si>
  <si>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</si>
  <si>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</si>
  <si>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</si>
  <si>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</si>
  <si>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</si>
  <si>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</si>
  <si>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</si>
  <si>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</si>
  <si>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</si>
  <si>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</si>
  <si>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</si>
  <si>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</si>
  <si>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</si>
  <si>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</si>
  <si>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</si>
  <si>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</si>
  <si>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</si>
  <si>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</si>
  <si>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</si>
  <si>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</si>
  <si>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</si>
  <si>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</si>
  <si>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id</t>
  </si>
  <si>
    <t>Count of goal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</si>
  <si>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</si>
  <si>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</si>
  <si>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</si>
  <si>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</si>
  <si>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</si>
  <si>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</si>
  <si>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</si>
  <si>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</si>
  <si>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</si>
  <si>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</si>
  <si>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</si>
  <si>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</si>
  <si>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</si>
  <si>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</si>
  <si>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</si>
  <si>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</si>
  <si>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</si>
  <si>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</si>
  <si>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</si>
  <si>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</si>
  <si>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</si>
  <si>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</si>
  <si>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% Successful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</si>
  <si>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</si>
  <si>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</si>
  <si>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</si>
  <si>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</si>
  <si>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</si>
  <si>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</si>
  <si>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</si>
  <si>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</si>
  <si>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</si>
  <si>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</si>
  <si>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</si>
  <si>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</si>
  <si>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</si>
  <si>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</si>
  <si>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</si>
  <si>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Successful campaign backers</t>
  </si>
  <si>
    <t>Failed campaign backers</t>
  </si>
  <si>
    <t>Mean =</t>
  </si>
  <si>
    <t>Median =</t>
  </si>
  <si>
    <t>Min =</t>
  </si>
  <si>
    <t>Max =</t>
  </si>
  <si>
    <t>Variance =</t>
  </si>
  <si>
    <t>StDev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</si>
</sst>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center" wrapText="1"/>
    </xf>
    <xf numFmtId="9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(finished).xlsx]Subcategory Pivot Table!PivotTable3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669072615923011E-2"/>
          <c:y val="0.34518081073199181"/>
          <c:w val="0.71033377077865267"/>
          <c:h val="0.34926144648585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0-4CF1-8A6E-C4181A53F93E}"/>
            </c:ext>
          </c:extLst>
        </c:ser>
        <c:ser>
          <c:idx val="1"/>
          <c:order val="1"/>
          <c:tx>
            <c:strRef>
              <c:f>'Subcategory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0-4CF1-8A6E-C4181A53F93E}"/>
            </c:ext>
          </c:extLst>
        </c:ser>
        <c:ser>
          <c:idx val="2"/>
          <c:order val="2"/>
          <c:tx>
            <c:strRef>
              <c:f>'Subcategory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0-4CF1-8A6E-C4181A53F93E}"/>
            </c:ext>
          </c:extLst>
        </c:ser>
        <c:ser>
          <c:idx val="3"/>
          <c:order val="3"/>
          <c:tx>
            <c:strRef>
              <c:f>'Subcategory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20-4CF1-8A6E-C4181A53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372463"/>
        <c:axId val="538360399"/>
      </c:barChart>
      <c:catAx>
        <c:axId val="53837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60399"/>
        <c:crosses val="autoZero"/>
        <c:auto val="1"/>
        <c:lblAlgn val="ctr"/>
        <c:lblOffset val="100"/>
        <c:noMultiLvlLbl val="0"/>
      </c:catAx>
      <c:valAx>
        <c:axId val="5383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24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(finished).xlsx]Parent Catgory Pivot Table!PivotTable2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F-4CEC-A78F-7E70CBBE6785}"/>
            </c:ext>
          </c:extLst>
        </c:ser>
        <c:ser>
          <c:idx val="1"/>
          <c:order val="1"/>
          <c:tx>
            <c:strRef>
              <c:f>'Parent Catgory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F-4CEC-A78F-7E70CBBE6785}"/>
            </c:ext>
          </c:extLst>
        </c:ser>
        <c:ser>
          <c:idx val="2"/>
          <c:order val="2"/>
          <c:tx>
            <c:strRef>
              <c:f>'Parent Catgory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F-4CEC-A78F-7E70CBBE6785}"/>
            </c:ext>
          </c:extLst>
        </c:ser>
        <c:ser>
          <c:idx val="3"/>
          <c:order val="3"/>
          <c:tx>
            <c:strRef>
              <c:f>'Parent Catgory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F-4CEC-A78F-7E70CBBE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913056"/>
        <c:axId val="351913472"/>
      </c:barChart>
      <c:catAx>
        <c:axId val="3519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13472"/>
        <c:crosses val="autoZero"/>
        <c:auto val="1"/>
        <c:lblAlgn val="ctr"/>
        <c:lblOffset val="100"/>
        <c:noMultiLvlLbl val="0"/>
      </c:catAx>
      <c:valAx>
        <c:axId val="3519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(finished).xlsx]Date Created Conversion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9-4D41-87EB-1C85C5FDEC82}"/>
            </c:ext>
          </c:extLst>
        </c:ser>
        <c:ser>
          <c:idx val="1"/>
          <c:order val="1"/>
          <c:tx>
            <c:strRef>
              <c:f>'Date Created Conversion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9-4D41-87EB-1C85C5FDEC82}"/>
            </c:ext>
          </c:extLst>
        </c:ser>
        <c:ser>
          <c:idx val="2"/>
          <c:order val="2"/>
          <c:tx>
            <c:strRef>
              <c:f>'Date Created Conversion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9-4D41-87EB-1C85C5FDEC82}"/>
            </c:ext>
          </c:extLst>
        </c:ser>
        <c:ser>
          <c:idx val="3"/>
          <c:order val="3"/>
          <c:tx>
            <c:strRef>
              <c:f>'Date Created Conversion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9-4D41-87EB-1C85C5FDEC82}"/>
            </c:ext>
          </c:extLst>
        </c:ser>
        <c:ser>
          <c:idx val="4"/>
          <c:order val="4"/>
          <c:tx>
            <c:strRef>
              <c:f>'Date Created Conversion Table'!$F$4:$F$5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9-4D41-87EB-1C85C5FD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99664"/>
        <c:axId val="590900496"/>
      </c:lineChart>
      <c:catAx>
        <c:axId val="5908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0496"/>
        <c:crosses val="autoZero"/>
        <c:auto val="1"/>
        <c:lblAlgn val="ctr"/>
        <c:lblOffset val="100"/>
        <c:noMultiLvlLbl val="0"/>
      </c:catAx>
      <c:valAx>
        <c:axId val="59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952-ACA1-0767DA001781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952-ACA1-0767DA001781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952-ACA1-0767DA00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24288"/>
        <c:axId val="604816800"/>
      </c:lineChart>
      <c:catAx>
        <c:axId val="6048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6800"/>
        <c:crosses val="autoZero"/>
        <c:auto val="1"/>
        <c:lblAlgn val="ctr"/>
        <c:lblOffset val="100"/>
        <c:noMultiLvlLbl val="0"/>
      </c:catAx>
      <c:valAx>
        <c:axId val="6048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31</xdr:row>
      <xdr:rowOff>114299</xdr:rowOff>
    </xdr:from>
    <xdr:to>
      <xdr:col>15</xdr:col>
      <xdr:colOff>678656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C11DC-98AC-4B71-0BFC-5C2D473CC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3</xdr:row>
      <xdr:rowOff>95250</xdr:rowOff>
    </xdr:from>
    <xdr:to>
      <xdr:col>14</xdr:col>
      <xdr:colOff>100012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E01A2-4CF4-FB20-2094-48EDCAF0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3</xdr:row>
      <xdr:rowOff>104775</xdr:rowOff>
    </xdr:from>
    <xdr:to>
      <xdr:col>15</xdr:col>
      <xdr:colOff>190500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FAF5C-8686-A560-EBD7-66A9D7DF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0</xdr:row>
      <xdr:rowOff>400049</xdr:rowOff>
    </xdr:from>
    <xdr:to>
      <xdr:col>16</xdr:col>
      <xdr:colOff>104775</xdr:colOff>
      <xdr:row>8</xdr:row>
      <xdr:rowOff>390524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28EEE-CF91-C9BA-7DCA-4B15795BE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d hyman" refreshedDate="44974.794189004628" createdVersion="8" refreshedVersion="8" minRefreshableVersion="3" recordCount="1000" xr:uid="{130CA380-CE45-49C5-A60C-E59812DC364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% Funded" numFmtId="0">
      <sharedItems containsSemiMixedTypes="0" containsString="0" containsNumber="1" containsInteger="1" minValue="0" maxValue="2339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d hyman" refreshedDate="44976.761727083336" createdVersion="8" refreshedVersion="8" minRefreshableVersion="3" recordCount="1001" xr:uid="{968867A5-EB3F-4045-B08A-85609036A0C5}">
  <cacheSource type="worksheet">
    <worksheetSource ref="A1:T1048576" sheet="Crowdfunding"/>
  </cacheSource>
  <cacheFields count="22">
    <cacheField name="0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% Funded" numFmtId="0">
      <sharedItems containsString="0" containsBlank="1" containsNumber="1" containsInteger="1" minValue="0" maxValue="2339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9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69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74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21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28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20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52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66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89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67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7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49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59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67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49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12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41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28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32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3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48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8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05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29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6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87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8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5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57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40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25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51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69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13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44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86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59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8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15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75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87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90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92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34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40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9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8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4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15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27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75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44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93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23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12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98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45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62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55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24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24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08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70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6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22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5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47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7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37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25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97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38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32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68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62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6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3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79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48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9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1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04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13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17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27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34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97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2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82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25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45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59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86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95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5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20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69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77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27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87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74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8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5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49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19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64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19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68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60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39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51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60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55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16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1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9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71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62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21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2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30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36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29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37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17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12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2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20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64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93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59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65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74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53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2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00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62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8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50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53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22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37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16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31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24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3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11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83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63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95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5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16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96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8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08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62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93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72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2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30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24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69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38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2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46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3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62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63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98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1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54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79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32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39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26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0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21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67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5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52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95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23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4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55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45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6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32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99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38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4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04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67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9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20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94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20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77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7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58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09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2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11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59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98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19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02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28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45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70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09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26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3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73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54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26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85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23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68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98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58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31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13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7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63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23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77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34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8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3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37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32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2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97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66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26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7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8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92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08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9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83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06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17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10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98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84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54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7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1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16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40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6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55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94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44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51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45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2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83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46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86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8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32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74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2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03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10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95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95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4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67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19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6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39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1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7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4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91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46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9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34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3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85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44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200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24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87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14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97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23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79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80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94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5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67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54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42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15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34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0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72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53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28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5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1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24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59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37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85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12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99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74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72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60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16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33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92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19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77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73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68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92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30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13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5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6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14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84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4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25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72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39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11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22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87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6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9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69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67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74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18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4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30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86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16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9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82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56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32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46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36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05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69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6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5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11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44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55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57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23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28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64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1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4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88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73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13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46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91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68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92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83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54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7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17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52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23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9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55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62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25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9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35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76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1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82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23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63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56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44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27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5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9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2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4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31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08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33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88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75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41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84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86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78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65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4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3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54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36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13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0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16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3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60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31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14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79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20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02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92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05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24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24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5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1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34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24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48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7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30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80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92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14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4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12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71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19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24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39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56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43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12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02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26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46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84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84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6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10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11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2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96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03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59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82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50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17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8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3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66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3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6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77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89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64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7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84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59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9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4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52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24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40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99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37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94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70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13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38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4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05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44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19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86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37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06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94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54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12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69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63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5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19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17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0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42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64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52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22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20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47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5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73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79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65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2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38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13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55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09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10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02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62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4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07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28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20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7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87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88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3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84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20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4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39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55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90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50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49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28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68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20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60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79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94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52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65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6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10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43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83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9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14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65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79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11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56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7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20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45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2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48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93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89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41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6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48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88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27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39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08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47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82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54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98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77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33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40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64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76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2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59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69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22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56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44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34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23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90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84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18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37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97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86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50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58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43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68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92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29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0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27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42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91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64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84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34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59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53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47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84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75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54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12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3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99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28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59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07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42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48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2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4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62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3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24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18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8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00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57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70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34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5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89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8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86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13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90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92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27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19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54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3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6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3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79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26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3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13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29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35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57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32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92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57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67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07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64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68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34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55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77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13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28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08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31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7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87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7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4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13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9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36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66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49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88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06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1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15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15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30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10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88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37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31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26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86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25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14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55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10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88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87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03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69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51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80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3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63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77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26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39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92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30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15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69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95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51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0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9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50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57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6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88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7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51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09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8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4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9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75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53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39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90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00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43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63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1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9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98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09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38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38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33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08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51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52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4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02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57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40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36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52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06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87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87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47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6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4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85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24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9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73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70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47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9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25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37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44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9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39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38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64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18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85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29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10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70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6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9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28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89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7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74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28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52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07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6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52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2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4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63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19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79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20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99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1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56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58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37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59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83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1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76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38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88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18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46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17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17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12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73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12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40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82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2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50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10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6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13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65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60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81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27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6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6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97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70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19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7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35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5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85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19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85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6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86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92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37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08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61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28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2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74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55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74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4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78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85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46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67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4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17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500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88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13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27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73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61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57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57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9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x v="0"/>
    <n v="69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74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21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28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20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52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66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89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67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49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67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49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12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41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28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32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3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48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8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05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29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6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87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8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5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57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40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25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1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69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13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x v="1"/>
    <n v="444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86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9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48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15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75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87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90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92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40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9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8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4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27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75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44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93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23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12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98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36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45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62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55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24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24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70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22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5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47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7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37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97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38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68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62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6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3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79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48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9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61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04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13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17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27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34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97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2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82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25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45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59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95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5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20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9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77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27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74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8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5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19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64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19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68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60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39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51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60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55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16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1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9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62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1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2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30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36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37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17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12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2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20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64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3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59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65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74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53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00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62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50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53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22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37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6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31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3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11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83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95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75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16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96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58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08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62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93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72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32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30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24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69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38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2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46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23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62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63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1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4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79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32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39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26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0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67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5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52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95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23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4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55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45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6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99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38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4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04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67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9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20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4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7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7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58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2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11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59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98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19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02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28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45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70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09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26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3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1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73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54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26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85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x v="0"/>
    <n v="23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46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68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98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8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31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13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7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3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23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77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34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8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3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37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32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2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97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26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7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8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92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08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9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83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06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17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10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98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84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54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7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1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16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40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6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55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94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44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51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5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45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2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83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46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86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8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32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74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75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03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10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95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95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4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67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19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16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39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1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7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24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91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9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34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23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5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44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200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4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87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14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97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23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79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80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94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5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67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54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42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5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34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0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72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53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5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28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35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1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24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9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7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85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12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9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74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72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60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16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92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19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77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68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92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13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5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6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1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14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84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64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39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11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22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87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6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9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69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67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74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18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4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4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86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16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9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82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6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32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36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5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69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6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5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11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44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57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28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64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11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4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8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3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13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46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91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8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92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83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54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17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17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52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23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9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55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2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25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9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35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76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82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23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63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7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5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9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2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4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31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88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75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41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84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86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78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65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4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3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54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13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0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53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60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1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14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79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20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02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92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05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24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24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5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1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34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24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48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7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30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80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92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14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4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12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71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19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24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39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x v="0"/>
    <n v="56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43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12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02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26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46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84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84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6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10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11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2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6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03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59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82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50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8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73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66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3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77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89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4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7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84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59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99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4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52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24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40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99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94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70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13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38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4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05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44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9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86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37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6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94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54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12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69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63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65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19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17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42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64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52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20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47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5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73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79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65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8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13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55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09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10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2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4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07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28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20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87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88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3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84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20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14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39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55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70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90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50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49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28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68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20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60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79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94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2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5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6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10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43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83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9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14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65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11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56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7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20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45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2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48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3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89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41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48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88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27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39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08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47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2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54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98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77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33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40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76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2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59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69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56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44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34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3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90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4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18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37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97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50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58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43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68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92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29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0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27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1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64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84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34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59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53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7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84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75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54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12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3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99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8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59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07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42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48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2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4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62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3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24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18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8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57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34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5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89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18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86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13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92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27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19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54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6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61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79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26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3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12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3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13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29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35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32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92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57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67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07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64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68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34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55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77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13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28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08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7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87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49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13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36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1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66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49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88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8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06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51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15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15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30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10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88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31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26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6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25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14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55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10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88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87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03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69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51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80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64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3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63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77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26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39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92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30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15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69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95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51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9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50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57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26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88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7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51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09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8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4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9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75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53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39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90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43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63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31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98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09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38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33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08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51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52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4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02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57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40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36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52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6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87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87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6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4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5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24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9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73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70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7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25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37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44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9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39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38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64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18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85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29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10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70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6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9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89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7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74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28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52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56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52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4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63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19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9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20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99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51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56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37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9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83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1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76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38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88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18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46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17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17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12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73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12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40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82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2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50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10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6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13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65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60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81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1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27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6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97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70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19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7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35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5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85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19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85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6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86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92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37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08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61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28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22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74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55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74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4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78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85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6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67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17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500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8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13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27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78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73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61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7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7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x v="4"/>
    <m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6B461-67C9-4C0B-B335-A7BD45D8AF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dataField="1"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goal" fld="3" subtotal="count" baseField="17" baseItem="0"/>
  </dataFields>
  <formats count="5">
    <format dxfId="23">
      <pivotArea collapsedLevelsAreSubtotals="1" fieldPosition="0">
        <references count="1">
          <reference field="17" count="0"/>
        </references>
      </pivotArea>
    </format>
    <format dxfId="22">
      <pivotArea collapsedLevelsAreSubtotals="1" fieldPosition="0">
        <references count="2">
          <reference field="5" count="1" selected="0">
            <x v="0"/>
          </reference>
          <reference field="17" count="0"/>
        </references>
      </pivotArea>
    </format>
    <format dxfId="21">
      <pivotArea dataOnly="0" labelOnly="1" fieldPosition="0">
        <references count="1">
          <reference field="17" count="0"/>
        </references>
      </pivotArea>
    </format>
    <format dxfId="20">
      <pivotArea dataOnly="0" labelOnly="1" grandRow="1" outline="0" fieldPosition="0"/>
    </format>
    <format dxfId="19">
      <pivotArea outline="0" collapsedLevelsAreSubtotals="1" fieldPosition="0"/>
    </format>
  </format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A8E8C-499C-45D2-A7C6-EFED88B9CF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formats count="4">
    <format dxfId="18">
      <pivotArea collapsedLevelsAreSubtotals="1" fieldPosition="0">
        <references count="1">
          <reference field="16" count="0"/>
        </references>
      </pivotArea>
    </format>
    <format dxfId="17">
      <pivotArea grandRow="1" outline="0" collapsedLevelsAreSubtotals="1" fieldPosition="0"/>
    </format>
    <format dxfId="16">
      <pivotArea dataOnly="0" labelOnly="1" fieldPosition="0">
        <references count="1">
          <reference field="16" count="0"/>
        </references>
      </pivotArea>
    </format>
    <format dxfId="15">
      <pivotArea dataOnly="0" labelOnly="1" grandRow="1" outline="0" fieldPosition="0"/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051EC-998A-49B0-9A10-46558A134D3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formats count="4">
    <format dxfId="14">
      <pivotArea outline="0" collapsedLevelsAreSubtotals="1" fieldPosition="0"/>
    </format>
    <format dxfId="13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fieldPosition="0">
        <references count="1">
          <reference field="13" count="1">
            <x v="0"/>
          </reference>
        </references>
      </pivotArea>
    </format>
    <format dxfId="11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35D3-084F-4F0D-A6E6-ED1AD0842A10}">
  <dimension ref="A1:F30"/>
  <sheetViews>
    <sheetView topLeftCell="A25" zoomScale="80" zoomScaleNormal="80" workbookViewId="0">
      <selection activeCell="G29" sqref="G29"/>
    </sheetView>
  </sheetViews>
  <sheetFormatPr baseColWidth="10" defaultColWidth="8.83203125" defaultRowHeight="16" x14ac:dyDescent="0.2"/>
  <cols>
    <col min="1" max="1" width="17.6640625" bestFit="1" customWidth="1"/>
    <col min="2" max="2" width="15.83203125" bestFit="1" customWidth="1"/>
    <col min="3" max="3" width="5.6640625" bestFit="1" customWidth="1"/>
    <col min="4" max="4" width="4" bestFit="1" customWidth="1"/>
    <col min="5" max="5" width="9.33203125" bestFit="1" customWidth="1"/>
    <col min="6" max="6" width="11" bestFit="1" customWidth="1"/>
  </cols>
  <sheetData>
    <row r="1" spans="1:6" x14ac:dyDescent="0.2">
      <c r="A1" s="4" t="s">
        <v>6</v>
      </c>
      <c r="B1" t="s">
        <v>2065</v>
      </c>
    </row>
    <row r="2" spans="1:6" x14ac:dyDescent="0.2">
      <c r="A2" s="4" t="s">
        <v>2030</v>
      </c>
      <c r="B2" t="s">
        <v>2065</v>
      </c>
    </row>
    <row r="4" spans="1:6" x14ac:dyDescent="0.2">
      <c r="A4" s="4" t="s">
        <v>2070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9" t="s">
        <v>2064</v>
      </c>
      <c r="B7" s="9"/>
      <c r="C7" s="9"/>
      <c r="D7" s="9"/>
      <c r="E7" s="9">
        <v>4</v>
      </c>
      <c r="F7" s="9">
        <v>4</v>
      </c>
    </row>
    <row r="8" spans="1:6" x14ac:dyDescent="0.2">
      <c r="A8" s="9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9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9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9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9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9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9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9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9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9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9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9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9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9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9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9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9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9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9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9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9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9" t="s">
        <v>2061</v>
      </c>
      <c r="B29" s="9"/>
      <c r="C29" s="9"/>
      <c r="D29" s="9"/>
      <c r="E29" s="9">
        <v>3</v>
      </c>
      <c r="F29" s="9">
        <v>3</v>
      </c>
    </row>
    <row r="30" spans="1:6" x14ac:dyDescent="0.2">
      <c r="A30" s="9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1AA3-AA90-46B2-9D61-133155E7A99F}">
  <dimension ref="A1:F14"/>
  <sheetViews>
    <sheetView workbookViewId="0">
      <selection activeCell="A14" sqref="A14"/>
    </sheetView>
  </sheetViews>
  <sheetFormatPr baseColWidth="10" defaultColWidth="8.83203125" defaultRowHeight="16" x14ac:dyDescent="0.2"/>
  <cols>
    <col min="1" max="1" width="12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4" t="s">
        <v>6</v>
      </c>
      <c r="B1" t="s">
        <v>2065</v>
      </c>
    </row>
    <row r="3" spans="1:6" x14ac:dyDescent="0.2">
      <c r="A3" s="4" t="s">
        <v>2069</v>
      </c>
      <c r="B3" s="4" t="s">
        <v>2068</v>
      </c>
    </row>
    <row r="4" spans="1:6" x14ac:dyDescent="0.2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9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9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9" t="s">
        <v>2063</v>
      </c>
      <c r="B8" s="9"/>
      <c r="C8" s="9"/>
      <c r="D8" s="9"/>
      <c r="E8" s="9">
        <v>4</v>
      </c>
      <c r="F8" s="9">
        <v>4</v>
      </c>
    </row>
    <row r="9" spans="1:6" x14ac:dyDescent="0.2">
      <c r="A9" s="9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9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9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9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9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9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15EB-80CB-421D-9DB6-723235AA2A02}">
  <dimension ref="A1:G19"/>
  <sheetViews>
    <sheetView workbookViewId="0">
      <selection activeCell="A21" sqref="A21:XFD21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6.83203125" bestFit="1" customWidth="1"/>
    <col min="7" max="7" width="11" bestFit="1" customWidth="1"/>
  </cols>
  <sheetData>
    <row r="1" spans="1:7" x14ac:dyDescent="0.2">
      <c r="A1" s="4" t="s">
        <v>2086</v>
      </c>
      <c r="B1" t="s">
        <v>2065</v>
      </c>
    </row>
    <row r="2" spans="1:7" x14ac:dyDescent="0.2">
      <c r="A2" s="4" t="s">
        <v>2030</v>
      </c>
      <c r="B2" t="s">
        <v>2065</v>
      </c>
    </row>
    <row r="4" spans="1:7" x14ac:dyDescent="0.2">
      <c r="A4" s="4" t="s">
        <v>2087</v>
      </c>
      <c r="B4" s="4" t="s">
        <v>2068</v>
      </c>
    </row>
    <row r="5" spans="1:7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2067</v>
      </c>
    </row>
    <row r="6" spans="1:7" x14ac:dyDescent="0.2">
      <c r="A6" s="9" t="s">
        <v>2073</v>
      </c>
      <c r="B6" s="9"/>
      <c r="C6" s="9"/>
      <c r="D6" s="9"/>
      <c r="E6" s="9"/>
      <c r="F6" s="9"/>
      <c r="G6" s="9"/>
    </row>
    <row r="7" spans="1:7" x14ac:dyDescent="0.2">
      <c r="A7" s="9" t="s">
        <v>2074</v>
      </c>
      <c r="B7" s="9">
        <v>6</v>
      </c>
      <c r="C7" s="9">
        <v>36</v>
      </c>
      <c r="D7" s="9">
        <v>1</v>
      </c>
      <c r="E7" s="9">
        <v>49</v>
      </c>
      <c r="F7" s="9"/>
      <c r="G7" s="9">
        <v>92</v>
      </c>
    </row>
    <row r="8" spans="1:7" x14ac:dyDescent="0.2">
      <c r="A8" s="9" t="s">
        <v>2075</v>
      </c>
      <c r="B8" s="9">
        <v>7</v>
      </c>
      <c r="C8" s="9">
        <v>28</v>
      </c>
      <c r="D8" s="9"/>
      <c r="E8" s="9">
        <v>44</v>
      </c>
      <c r="F8" s="9"/>
      <c r="G8" s="9">
        <v>79</v>
      </c>
    </row>
    <row r="9" spans="1:7" x14ac:dyDescent="0.2">
      <c r="A9" s="9" t="s">
        <v>2076</v>
      </c>
      <c r="B9" s="9">
        <v>4</v>
      </c>
      <c r="C9" s="9">
        <v>33</v>
      </c>
      <c r="D9" s="9"/>
      <c r="E9" s="9">
        <v>49</v>
      </c>
      <c r="F9" s="9"/>
      <c r="G9" s="9">
        <v>86</v>
      </c>
    </row>
    <row r="10" spans="1:7" x14ac:dyDescent="0.2">
      <c r="A10" s="9" t="s">
        <v>2077</v>
      </c>
      <c r="B10" s="9">
        <v>1</v>
      </c>
      <c r="C10" s="9">
        <v>30</v>
      </c>
      <c r="D10" s="9">
        <v>1</v>
      </c>
      <c r="E10" s="9">
        <v>46</v>
      </c>
      <c r="F10" s="9"/>
      <c r="G10" s="9">
        <v>78</v>
      </c>
    </row>
    <row r="11" spans="1:7" x14ac:dyDescent="0.2">
      <c r="A11" s="9" t="s">
        <v>2078</v>
      </c>
      <c r="B11" s="9">
        <v>3</v>
      </c>
      <c r="C11" s="9">
        <v>35</v>
      </c>
      <c r="D11" s="9">
        <v>2</v>
      </c>
      <c r="E11" s="9">
        <v>46</v>
      </c>
      <c r="F11" s="9"/>
      <c r="G11" s="9">
        <v>86</v>
      </c>
    </row>
    <row r="12" spans="1:7" x14ac:dyDescent="0.2">
      <c r="A12" s="9" t="s">
        <v>2079</v>
      </c>
      <c r="B12" s="9">
        <v>3</v>
      </c>
      <c r="C12" s="9">
        <v>28</v>
      </c>
      <c r="D12" s="9">
        <v>1</v>
      </c>
      <c r="E12" s="9">
        <v>55</v>
      </c>
      <c r="F12" s="9"/>
      <c r="G12" s="9">
        <v>87</v>
      </c>
    </row>
    <row r="13" spans="1:7" x14ac:dyDescent="0.2">
      <c r="A13" s="9" t="s">
        <v>2080</v>
      </c>
      <c r="B13" s="9">
        <v>4</v>
      </c>
      <c r="C13" s="9">
        <v>31</v>
      </c>
      <c r="D13" s="9">
        <v>1</v>
      </c>
      <c r="E13" s="9">
        <v>58</v>
      </c>
      <c r="F13" s="9"/>
      <c r="G13" s="9">
        <v>94</v>
      </c>
    </row>
    <row r="14" spans="1:7" x14ac:dyDescent="0.2">
      <c r="A14" s="9" t="s">
        <v>2081</v>
      </c>
      <c r="B14" s="9">
        <v>8</v>
      </c>
      <c r="C14" s="9">
        <v>35</v>
      </c>
      <c r="D14" s="9">
        <v>1</v>
      </c>
      <c r="E14" s="9">
        <v>41</v>
      </c>
      <c r="F14" s="9"/>
      <c r="G14" s="9">
        <v>85</v>
      </c>
    </row>
    <row r="15" spans="1:7" x14ac:dyDescent="0.2">
      <c r="A15" s="9" t="s">
        <v>2082</v>
      </c>
      <c r="B15" s="9">
        <v>5</v>
      </c>
      <c r="C15" s="9">
        <v>23</v>
      </c>
      <c r="D15" s="9"/>
      <c r="E15" s="9">
        <v>45</v>
      </c>
      <c r="F15" s="9"/>
      <c r="G15" s="9">
        <v>73</v>
      </c>
    </row>
    <row r="16" spans="1:7" x14ac:dyDescent="0.2">
      <c r="A16" s="9" t="s">
        <v>2083</v>
      </c>
      <c r="B16" s="9">
        <v>6</v>
      </c>
      <c r="C16" s="9">
        <v>26</v>
      </c>
      <c r="D16" s="9">
        <v>1</v>
      </c>
      <c r="E16" s="9">
        <v>45</v>
      </c>
      <c r="F16" s="9"/>
      <c r="G16" s="9">
        <v>78</v>
      </c>
    </row>
    <row r="17" spans="1:7" x14ac:dyDescent="0.2">
      <c r="A17" s="9" t="s">
        <v>2084</v>
      </c>
      <c r="B17" s="9">
        <v>3</v>
      </c>
      <c r="C17" s="9">
        <v>27</v>
      </c>
      <c r="D17" s="9">
        <v>3</v>
      </c>
      <c r="E17" s="9">
        <v>45</v>
      </c>
      <c r="F17" s="9"/>
      <c r="G17" s="9">
        <v>78</v>
      </c>
    </row>
    <row r="18" spans="1:7" x14ac:dyDescent="0.2">
      <c r="A18" s="9" t="s">
        <v>2085</v>
      </c>
      <c r="B18" s="9">
        <v>7</v>
      </c>
      <c r="C18" s="9">
        <v>32</v>
      </c>
      <c r="D18" s="9">
        <v>3</v>
      </c>
      <c r="E18" s="9">
        <v>42</v>
      </c>
      <c r="F18" s="9"/>
      <c r="G18" s="9">
        <v>84</v>
      </c>
    </row>
    <row r="19" spans="1:7" x14ac:dyDescent="0.2">
      <c r="A19" s="9" t="s">
        <v>2067</v>
      </c>
      <c r="B19" s="9">
        <v>57</v>
      </c>
      <c r="C19" s="9">
        <v>364</v>
      </c>
      <c r="D19" s="9">
        <v>14</v>
      </c>
      <c r="E19" s="9">
        <v>565</v>
      </c>
      <c r="F19" s="9"/>
      <c r="G1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40" zoomScale="90" zoomScaleNormal="90" workbookViewId="0">
      <selection activeCell="D1" sqref="D1"/>
    </sheetView>
  </sheetViews>
  <sheetFormatPr baseColWidth="10" defaultColWidth="11" defaultRowHeight="16" x14ac:dyDescent="0.2"/>
  <cols>
    <col min="1" max="1" width="6.33203125" bestFit="1" customWidth="1"/>
    <col min="2" max="2" width="30.6640625" bestFit="1" customWidth="1"/>
    <col min="3" max="3" width="33.5" style="3" customWidth="1"/>
    <col min="5" max="5" width="13.1640625" customWidth="1"/>
    <col min="6" max="7" width="15" customWidth="1"/>
    <col min="8" max="8" width="20.6640625" customWidth="1"/>
    <col min="9" max="9" width="20.33203125" customWidth="1"/>
    <col min="10" max="10" width="13.6640625" customWidth="1"/>
    <col min="11" max="11" width="16.33203125" customWidth="1"/>
    <col min="12" max="12" width="11.1640625" bestFit="1" customWidth="1"/>
    <col min="13" max="13" width="13.6640625" customWidth="1"/>
    <col min="14" max="14" width="15.33203125" customWidth="1"/>
    <col min="15" max="15" width="15" customWidth="1"/>
    <col min="16" max="16" width="14.83203125" customWidth="1"/>
    <col min="17" max="17" width="15.83203125" customWidth="1"/>
    <col min="18" max="18" width="28" bestFit="1" customWidth="1"/>
    <col min="19" max="19" width="16.5" customWidth="1"/>
    <col min="20" max="20" width="14.5" customWidth="1"/>
  </cols>
  <sheetData>
    <row r="1" spans="1:20" s="1" customFormat="1" ht="34" x14ac:dyDescent="0.2">
      <c r="A1" s="1">
        <v>0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2028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2071</v>
      </c>
      <c r="O1" s="2" t="s">
        <v>2072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0" t="s">
        <v>14</v>
      </c>
      <c r="G2">
        <f>ROUND(E2/D2*100,0)</f>
        <v>0</v>
      </c>
      <c r="H2">
        <v>0</v>
      </c>
      <c r="I2" t="e">
        <f>ROUND(E2/H2,2)</f>
        <v>#DIV/0!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f t="shared" ref="G3:G66" si="0">ROUND(E3/D3*100,0)</f>
        <v>1040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f t="shared" si="0"/>
        <v>131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f t="shared" si="0"/>
        <v>59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f t="shared" si="0"/>
        <v>69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f t="shared" si="0"/>
        <v>174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f t="shared" si="0"/>
        <v>21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f t="shared" si="0"/>
        <v>328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f t="shared" si="0"/>
        <v>20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f t="shared" si="0"/>
        <v>52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f t="shared" si="0"/>
        <v>266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f t="shared" si="0"/>
        <v>48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f t="shared" si="0"/>
        <v>89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f t="shared" si="0"/>
        <v>245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f t="shared" si="0"/>
        <v>67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f t="shared" si="0"/>
        <v>47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f t="shared" si="0"/>
        <v>649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f t="shared" si="0"/>
        <v>159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f t="shared" si="0"/>
        <v>67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f t="shared" si="0"/>
        <v>49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f t="shared" si="0"/>
        <v>112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f t="shared" si="0"/>
        <v>41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f t="shared" si="0"/>
        <v>128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f t="shared" si="0"/>
        <v>332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f t="shared" si="0"/>
        <v>113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f t="shared" si="0"/>
        <v>216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f t="shared" si="0"/>
        <v>48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f t="shared" si="0"/>
        <v>80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f t="shared" si="0"/>
        <v>105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f t="shared" si="0"/>
        <v>329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f t="shared" si="0"/>
        <v>161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f t="shared" si="0"/>
        <v>310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f t="shared" si="0"/>
        <v>87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f t="shared" si="0"/>
        <v>378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f t="shared" si="0"/>
        <v>151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f t="shared" si="0"/>
        <v>150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f t="shared" si="0"/>
        <v>157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f t="shared" si="0"/>
        <v>140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f t="shared" si="0"/>
        <v>325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f t="shared" si="0"/>
        <v>51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f t="shared" si="0"/>
        <v>169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f t="shared" si="0"/>
        <v>213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f t="shared" si="0"/>
        <v>444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f t="shared" si="0"/>
        <v>186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f t="shared" si="0"/>
        <v>659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f t="shared" si="0"/>
        <v>48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f t="shared" si="0"/>
        <v>115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f t="shared" si="0"/>
        <v>475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f t="shared" si="0"/>
        <v>387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f t="shared" si="0"/>
        <v>190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f t="shared" si="0"/>
        <v>2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f t="shared" si="0"/>
        <v>92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f t="shared" si="0"/>
        <v>34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f t="shared" si="0"/>
        <v>140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f t="shared" si="0"/>
        <v>90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f t="shared" si="0"/>
        <v>178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f t="shared" si="0"/>
        <v>144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f t="shared" si="0"/>
        <v>215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f t="shared" si="0"/>
        <v>227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f t="shared" si="0"/>
        <v>275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f t="shared" si="0"/>
        <v>144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f t="shared" si="0"/>
        <v>93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f t="shared" si="0"/>
        <v>723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f t="shared" si="0"/>
        <v>12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f t="shared" si="0"/>
        <v>98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f t="shared" ref="G67:G130" si="4">ROUND(E67/D67*100,0)</f>
        <v>236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6">(((L67/60)/60)/24)+DATE(1970,1,1)</f>
        <v>40570.25</v>
      </c>
      <c r="O67" s="5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f t="shared" si="4"/>
        <v>45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6"/>
        <v>42102.208333333328</v>
      </c>
      <c r="O68" s="5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f t="shared" si="4"/>
        <v>162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6"/>
        <v>40203.25</v>
      </c>
      <c r="O69" s="5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f t="shared" si="4"/>
        <v>255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6"/>
        <v>42943.208333333328</v>
      </c>
      <c r="O70" s="5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f t="shared" si="4"/>
        <v>24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6"/>
        <v>40531.25</v>
      </c>
      <c r="O71" s="5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f t="shared" si="4"/>
        <v>124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6"/>
        <v>40484.208333333336</v>
      </c>
      <c r="O72" s="5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f t="shared" si="4"/>
        <v>108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6"/>
        <v>43799.25</v>
      </c>
      <c r="O73" s="5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f t="shared" si="4"/>
        <v>670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6"/>
        <v>42186.208333333328</v>
      </c>
      <c r="O74" s="5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f t="shared" si="4"/>
        <v>661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6"/>
        <v>42701.25</v>
      </c>
      <c r="O75" s="5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f t="shared" si="4"/>
        <v>122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6"/>
        <v>42456.208333333328</v>
      </c>
      <c r="O76" s="5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f t="shared" si="4"/>
        <v>151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6"/>
        <v>43296.208333333328</v>
      </c>
      <c r="O77" s="5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f t="shared" si="4"/>
        <v>78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6"/>
        <v>42027.25</v>
      </c>
      <c r="O78" s="5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f t="shared" si="4"/>
        <v>47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6"/>
        <v>40448.208333333336</v>
      </c>
      <c r="O79" s="5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f t="shared" si="4"/>
        <v>301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6"/>
        <v>43206.208333333328</v>
      </c>
      <c r="O80" s="5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f t="shared" si="4"/>
        <v>70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6"/>
        <v>43267.208333333328</v>
      </c>
      <c r="O81" s="5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f t="shared" si="4"/>
        <v>637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6"/>
        <v>42976.208333333328</v>
      </c>
      <c r="O82" s="5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f t="shared" si="4"/>
        <v>225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6"/>
        <v>43062.25</v>
      </c>
      <c r="O83" s="5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f t="shared" si="4"/>
        <v>1497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6"/>
        <v>43482.25</v>
      </c>
      <c r="O84" s="5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f t="shared" si="4"/>
        <v>38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6"/>
        <v>42579.208333333328</v>
      </c>
      <c r="O85" s="5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f t="shared" si="4"/>
        <v>132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6"/>
        <v>41118.208333333336</v>
      </c>
      <c r="O86" s="5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f t="shared" si="4"/>
        <v>131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6"/>
        <v>40797.208333333336</v>
      </c>
      <c r="O87" s="5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f t="shared" si="4"/>
        <v>168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6"/>
        <v>42128.208333333328</v>
      </c>
      <c r="O88" s="5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f t="shared" si="4"/>
        <v>62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6"/>
        <v>40610.25</v>
      </c>
      <c r="O89" s="5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f t="shared" si="4"/>
        <v>261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6"/>
        <v>42110.208333333328</v>
      </c>
      <c r="O90" s="5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f t="shared" si="4"/>
        <v>253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6"/>
        <v>40283.208333333336</v>
      </c>
      <c r="O91" s="5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f t="shared" si="4"/>
        <v>79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6"/>
        <v>42425.25</v>
      </c>
      <c r="O92" s="5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f t="shared" si="4"/>
        <v>48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6"/>
        <v>42588.208333333328</v>
      </c>
      <c r="O93" s="5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f t="shared" si="4"/>
        <v>259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6"/>
        <v>40352.208333333336</v>
      </c>
      <c r="O94" s="5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f t="shared" si="4"/>
        <v>61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6"/>
        <v>41202.208333333336</v>
      </c>
      <c r="O95" s="5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f t="shared" si="4"/>
        <v>304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6"/>
        <v>43562.208333333328</v>
      </c>
      <c r="O96" s="5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f t="shared" si="4"/>
        <v>113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6"/>
        <v>43752.208333333328</v>
      </c>
      <c r="O97" s="5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f t="shared" si="4"/>
        <v>217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6"/>
        <v>40612.25</v>
      </c>
      <c r="O98" s="5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f t="shared" si="4"/>
        <v>927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6"/>
        <v>42180.208333333328</v>
      </c>
      <c r="O99" s="5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f t="shared" si="4"/>
        <v>34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6"/>
        <v>42212.208333333328</v>
      </c>
      <c r="O100" s="5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f t="shared" si="4"/>
        <v>197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6"/>
        <v>41968.25</v>
      </c>
      <c r="O101" s="5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f t="shared" si="4"/>
        <v>1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6"/>
        <v>40835.208333333336</v>
      </c>
      <c r="O102" s="5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f t="shared" si="4"/>
        <v>1021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6"/>
        <v>42056.25</v>
      </c>
      <c r="O103" s="5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f t="shared" si="4"/>
        <v>282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6"/>
        <v>43234.208333333328</v>
      </c>
      <c r="O104" s="5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f t="shared" si="4"/>
        <v>25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6"/>
        <v>40475.208333333336</v>
      </c>
      <c r="O105" s="5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f t="shared" si="4"/>
        <v>143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6"/>
        <v>42878.208333333328</v>
      </c>
      <c r="O106" s="5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f t="shared" si="4"/>
        <v>145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6"/>
        <v>41366.208333333336</v>
      </c>
      <c r="O107" s="5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f t="shared" si="4"/>
        <v>359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6"/>
        <v>43716.208333333328</v>
      </c>
      <c r="O108" s="5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f t="shared" si="4"/>
        <v>186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6"/>
        <v>43213.208333333328</v>
      </c>
      <c r="O109" s="5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f t="shared" si="4"/>
        <v>595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6"/>
        <v>41005.208333333336</v>
      </c>
      <c r="O110" s="5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f t="shared" si="4"/>
        <v>59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6"/>
        <v>41651.25</v>
      </c>
      <c r="O111" s="5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f t="shared" si="4"/>
        <v>15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6"/>
        <v>43354.208333333328</v>
      </c>
      <c r="O112" s="5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f t="shared" si="4"/>
        <v>120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6"/>
        <v>41174.208333333336</v>
      </c>
      <c r="O113" s="5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f t="shared" si="4"/>
        <v>269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6"/>
        <v>41875.208333333336</v>
      </c>
      <c r="O114" s="5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f t="shared" si="4"/>
        <v>377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6"/>
        <v>42990.208333333328</v>
      </c>
      <c r="O115" s="5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f t="shared" si="4"/>
        <v>727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6"/>
        <v>43564.208333333328</v>
      </c>
      <c r="O116" s="5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f t="shared" si="4"/>
        <v>87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6"/>
        <v>43056.25</v>
      </c>
      <c r="O117" s="5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f t="shared" si="4"/>
        <v>88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6"/>
        <v>42265.208333333328</v>
      </c>
      <c r="O118" s="5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f t="shared" si="4"/>
        <v>174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6"/>
        <v>40808.208333333336</v>
      </c>
      <c r="O119" s="5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f t="shared" si="4"/>
        <v>118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6"/>
        <v>41665.25</v>
      </c>
      <c r="O120" s="5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f t="shared" si="4"/>
        <v>215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6"/>
        <v>41806.208333333336</v>
      </c>
      <c r="O121" s="5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f t="shared" si="4"/>
        <v>149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6"/>
        <v>42111.208333333328</v>
      </c>
      <c r="O122" s="5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f t="shared" si="4"/>
        <v>219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6"/>
        <v>41917.208333333336</v>
      </c>
      <c r="O123" s="5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f t="shared" si="4"/>
        <v>64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6"/>
        <v>41970.25</v>
      </c>
      <c r="O124" s="5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f t="shared" si="4"/>
        <v>19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6"/>
        <v>42332.25</v>
      </c>
      <c r="O125" s="5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f t="shared" si="4"/>
        <v>368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6"/>
        <v>43598.208333333328</v>
      </c>
      <c r="O126" s="5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f t="shared" si="4"/>
        <v>160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6"/>
        <v>43362.208333333328</v>
      </c>
      <c r="O127" s="5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f t="shared" si="4"/>
        <v>39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6"/>
        <v>42596.208333333328</v>
      </c>
      <c r="O128" s="5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f t="shared" si="4"/>
        <v>51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6"/>
        <v>40310.208333333336</v>
      </c>
      <c r="O129" s="5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f t="shared" si="4"/>
        <v>60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6"/>
        <v>40417.208333333336</v>
      </c>
      <c r="O130" s="5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f t="shared" ref="G131:G194" si="8">ROUND(E131/D131*100,0)</f>
        <v>3</v>
      </c>
      <c r="H131">
        <v>55</v>
      </c>
      <c r="I131">
        <f t="shared" ref="I131:I194" si="9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0">(((L131/60)/60)/24)+DATE(1970,1,1)</f>
        <v>42038.25</v>
      </c>
      <c r="O131" s="5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f t="shared" si="8"/>
        <v>155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0"/>
        <v>40842.208333333336</v>
      </c>
      <c r="O132" s="5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f t="shared" si="8"/>
        <v>101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0"/>
        <v>41607.25</v>
      </c>
      <c r="O133" s="5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f t="shared" si="8"/>
        <v>116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0"/>
        <v>43112.25</v>
      </c>
      <c r="O134" s="5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f t="shared" si="8"/>
        <v>311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0"/>
        <v>40767.208333333336</v>
      </c>
      <c r="O135" s="5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f t="shared" si="8"/>
        <v>90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0"/>
        <v>40713.208333333336</v>
      </c>
      <c r="O136" s="5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f t="shared" si="8"/>
        <v>71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0"/>
        <v>41340.25</v>
      </c>
      <c r="O137" s="5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f t="shared" si="8"/>
        <v>3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0"/>
        <v>41797.208333333336</v>
      </c>
      <c r="O138" s="5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f t="shared" si="8"/>
        <v>262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0"/>
        <v>40457.208333333336</v>
      </c>
      <c r="O139" s="5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f t="shared" si="8"/>
        <v>96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0"/>
        <v>41180.208333333336</v>
      </c>
      <c r="O140" s="5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f t="shared" si="8"/>
        <v>21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0"/>
        <v>42115.208333333328</v>
      </c>
      <c r="O141" s="5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f t="shared" si="8"/>
        <v>223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0"/>
        <v>43156.25</v>
      </c>
      <c r="O142" s="5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f t="shared" si="8"/>
        <v>102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0"/>
        <v>42167.208333333328</v>
      </c>
      <c r="O143" s="5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f t="shared" si="8"/>
        <v>230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0"/>
        <v>41005.208333333336</v>
      </c>
      <c r="O144" s="5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f t="shared" si="8"/>
        <v>136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0"/>
        <v>40357.208333333336</v>
      </c>
      <c r="O145" s="5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f t="shared" si="8"/>
        <v>129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0"/>
        <v>43633.208333333328</v>
      </c>
      <c r="O146" s="5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f t="shared" si="8"/>
        <v>237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0"/>
        <v>41889.208333333336</v>
      </c>
      <c r="O147" s="5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f t="shared" si="8"/>
        <v>17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0"/>
        <v>40855.25</v>
      </c>
      <c r="O148" s="5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f t="shared" si="8"/>
        <v>112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0"/>
        <v>42534.208333333328</v>
      </c>
      <c r="O149" s="5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f t="shared" si="8"/>
        <v>121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0"/>
        <v>42941.208333333328</v>
      </c>
      <c r="O150" s="5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f t="shared" si="8"/>
        <v>220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0"/>
        <v>41275.25</v>
      </c>
      <c r="O151" s="5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f t="shared" si="8"/>
        <v>1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0"/>
        <v>43450.25</v>
      </c>
      <c r="O152" s="5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f t="shared" si="8"/>
        <v>64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0"/>
        <v>41799.208333333336</v>
      </c>
      <c r="O153" s="5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f t="shared" si="8"/>
        <v>423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0"/>
        <v>42783.25</v>
      </c>
      <c r="O154" s="5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f t="shared" si="8"/>
        <v>93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0"/>
        <v>41201.208333333336</v>
      </c>
      <c r="O155" s="5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f t="shared" si="8"/>
        <v>59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0"/>
        <v>42502.208333333328</v>
      </c>
      <c r="O156" s="5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f t="shared" si="8"/>
        <v>65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0"/>
        <v>40262.208333333336</v>
      </c>
      <c r="O157" s="5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f t="shared" si="8"/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0"/>
        <v>43743.208333333328</v>
      </c>
      <c r="O158" s="5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f t="shared" si="8"/>
        <v>53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0"/>
        <v>41638.25</v>
      </c>
      <c r="O159" s="5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f t="shared" si="8"/>
        <v>221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0"/>
        <v>42346.25</v>
      </c>
      <c r="O160" s="5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f t="shared" si="8"/>
        <v>100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0"/>
        <v>43551.208333333328</v>
      </c>
      <c r="O161" s="5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f t="shared" si="8"/>
        <v>162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0"/>
        <v>43582.208333333328</v>
      </c>
      <c r="O162" s="5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f t="shared" si="8"/>
        <v>78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0"/>
        <v>42270.208333333328</v>
      </c>
      <c r="O163" s="5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f t="shared" si="8"/>
        <v>150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0"/>
        <v>43442.25</v>
      </c>
      <c r="O164" s="5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f t="shared" si="8"/>
        <v>253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0"/>
        <v>43028.208333333328</v>
      </c>
      <c r="O165" s="5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f t="shared" si="8"/>
        <v>100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0"/>
        <v>43016.208333333328</v>
      </c>
      <c r="O166" s="5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f t="shared" si="8"/>
        <v>122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0"/>
        <v>42948.208333333328</v>
      </c>
      <c r="O167" s="5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f t="shared" si="8"/>
        <v>137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0"/>
        <v>40534.25</v>
      </c>
      <c r="O168" s="5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f t="shared" si="8"/>
        <v>416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0"/>
        <v>41435.208333333336</v>
      </c>
      <c r="O169" s="5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f t="shared" si="8"/>
        <v>31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0"/>
        <v>43518.25</v>
      </c>
      <c r="O170" s="5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f t="shared" si="8"/>
        <v>424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0"/>
        <v>41077.208333333336</v>
      </c>
      <c r="O171" s="5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f t="shared" si="8"/>
        <v>3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0"/>
        <v>42950.208333333328</v>
      </c>
      <c r="O172" s="5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f t="shared" si="8"/>
        <v>11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0"/>
        <v>41718.208333333336</v>
      </c>
      <c r="O173" s="5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f t="shared" si="8"/>
        <v>83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0"/>
        <v>41839.208333333336</v>
      </c>
      <c r="O174" s="5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f t="shared" si="8"/>
        <v>163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0"/>
        <v>41412.208333333336</v>
      </c>
      <c r="O175" s="5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f t="shared" si="8"/>
        <v>895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0"/>
        <v>42282.208333333328</v>
      </c>
      <c r="O176" s="5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f t="shared" si="8"/>
        <v>26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0"/>
        <v>42613.208333333328</v>
      </c>
      <c r="O177" s="5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f t="shared" si="8"/>
        <v>75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0"/>
        <v>42616.208333333328</v>
      </c>
      <c r="O178" s="5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f t="shared" si="8"/>
        <v>416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0"/>
        <v>40497.25</v>
      </c>
      <c r="O179" s="5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f t="shared" si="8"/>
        <v>96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0"/>
        <v>42999.208333333328</v>
      </c>
      <c r="O180" s="5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f t="shared" si="8"/>
        <v>358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0"/>
        <v>41350.208333333336</v>
      </c>
      <c r="O181" s="5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f t="shared" si="8"/>
        <v>308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0"/>
        <v>40259.208333333336</v>
      </c>
      <c r="O182" s="5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f t="shared" si="8"/>
        <v>62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0"/>
        <v>43012.208333333328</v>
      </c>
      <c r="O183" s="5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f t="shared" si="8"/>
        <v>722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0"/>
        <v>43631.208333333328</v>
      </c>
      <c r="O184" s="5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f t="shared" si="8"/>
        <v>69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0"/>
        <v>40430.208333333336</v>
      </c>
      <c r="O185" s="5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f t="shared" si="8"/>
        <v>293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0"/>
        <v>43588.208333333328</v>
      </c>
      <c r="O186" s="5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f t="shared" si="8"/>
        <v>72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0"/>
        <v>43233.208333333328</v>
      </c>
      <c r="O187" s="5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f t="shared" si="8"/>
        <v>32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0"/>
        <v>41782.208333333336</v>
      </c>
      <c r="O188" s="5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f t="shared" si="8"/>
        <v>230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0"/>
        <v>41328.25</v>
      </c>
      <c r="O189" s="5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f t="shared" si="8"/>
        <v>32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0"/>
        <v>41975.25</v>
      </c>
      <c r="O190" s="5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f t="shared" si="8"/>
        <v>24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0"/>
        <v>42433.25</v>
      </c>
      <c r="O191" s="5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f t="shared" si="8"/>
        <v>69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0"/>
        <v>41429.208333333336</v>
      </c>
      <c r="O192" s="5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f t="shared" si="8"/>
        <v>38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0"/>
        <v>43536.208333333328</v>
      </c>
      <c r="O193" s="5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f t="shared" si="8"/>
        <v>20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0"/>
        <v>41817.208333333336</v>
      </c>
      <c r="O194" s="5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f t="shared" ref="G195:G258" si="12">ROUND(E195/D195*100,0)</f>
        <v>46</v>
      </c>
      <c r="H195">
        <v>65</v>
      </c>
      <c r="I195">
        <f t="shared" ref="I195:I258" si="13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14">(((L195/60)/60)/24)+DATE(1970,1,1)</f>
        <v>43198.208333333328</v>
      </c>
      <c r="O195" s="5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f t="shared" si="12"/>
        <v>123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14"/>
        <v>42261.208333333328</v>
      </c>
      <c r="O196" s="5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f t="shared" si="12"/>
        <v>362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14"/>
        <v>43310.208333333328</v>
      </c>
      <c r="O197" s="5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f t="shared" si="12"/>
        <v>63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14"/>
        <v>42616.208333333328</v>
      </c>
      <c r="O198" s="5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f t="shared" si="12"/>
        <v>298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14"/>
        <v>42909.208333333328</v>
      </c>
      <c r="O199" s="5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f t="shared" si="12"/>
        <v>10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14"/>
        <v>40396.208333333336</v>
      </c>
      <c r="O200" s="5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f t="shared" si="12"/>
        <v>54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14"/>
        <v>42192.208333333328</v>
      </c>
      <c r="O201" s="5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f t="shared" si="12"/>
        <v>2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14"/>
        <v>40262.208333333336</v>
      </c>
      <c r="O202" s="5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f t="shared" si="12"/>
        <v>681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14"/>
        <v>41845.208333333336</v>
      </c>
      <c r="O203" s="5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f t="shared" si="12"/>
        <v>79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14"/>
        <v>40818.208333333336</v>
      </c>
      <c r="O204" s="5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f t="shared" si="12"/>
        <v>134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14"/>
        <v>42752.25</v>
      </c>
      <c r="O205" s="5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f t="shared" si="12"/>
        <v>3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14"/>
        <v>40636.208333333336</v>
      </c>
      <c r="O206" s="5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f t="shared" si="12"/>
        <v>432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14"/>
        <v>43390.208333333328</v>
      </c>
      <c r="O207" s="5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f t="shared" si="12"/>
        <v>39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14"/>
        <v>40236.25</v>
      </c>
      <c r="O208" s="5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f t="shared" si="12"/>
        <v>426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14"/>
        <v>43340.208333333328</v>
      </c>
      <c r="O209" s="5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f t="shared" si="12"/>
        <v>101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14"/>
        <v>43048.25</v>
      </c>
      <c r="O210" s="5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f t="shared" si="12"/>
        <v>21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14"/>
        <v>42496.208333333328</v>
      </c>
      <c r="O211" s="5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f t="shared" si="12"/>
        <v>67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14"/>
        <v>42797.25</v>
      </c>
      <c r="O212" s="5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f t="shared" si="12"/>
        <v>95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14"/>
        <v>41513.208333333336</v>
      </c>
      <c r="O213" s="5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f t="shared" si="12"/>
        <v>152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14"/>
        <v>43814.25</v>
      </c>
      <c r="O214" s="5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f t="shared" si="12"/>
        <v>195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14"/>
        <v>40488.208333333336</v>
      </c>
      <c r="O215" s="5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f t="shared" si="12"/>
        <v>1023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14"/>
        <v>40409.208333333336</v>
      </c>
      <c r="O216" s="5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f t="shared" si="12"/>
        <v>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14"/>
        <v>43509.25</v>
      </c>
      <c r="O217" s="5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f t="shared" si="12"/>
        <v>155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14"/>
        <v>40869.25</v>
      </c>
      <c r="O218" s="5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f t="shared" si="12"/>
        <v>45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14"/>
        <v>43583.208333333328</v>
      </c>
      <c r="O219" s="5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f t="shared" si="12"/>
        <v>216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14"/>
        <v>40858.25</v>
      </c>
      <c r="O220" s="5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f t="shared" si="12"/>
        <v>332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14"/>
        <v>41137.208333333336</v>
      </c>
      <c r="O221" s="5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f t="shared" si="12"/>
        <v>8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14"/>
        <v>40725.208333333336</v>
      </c>
      <c r="O222" s="5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f t="shared" si="12"/>
        <v>99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14"/>
        <v>41081.208333333336</v>
      </c>
      <c r="O223" s="5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f t="shared" si="12"/>
        <v>138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14"/>
        <v>41914.208333333336</v>
      </c>
      <c r="O224" s="5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f t="shared" si="12"/>
        <v>94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14"/>
        <v>42445.208333333328</v>
      </c>
      <c r="O225" s="5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f t="shared" si="12"/>
        <v>404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14"/>
        <v>41906.208333333336</v>
      </c>
      <c r="O226" s="5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f t="shared" si="12"/>
        <v>260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14"/>
        <v>41762.208333333336</v>
      </c>
      <c r="O227" s="5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f t="shared" si="12"/>
        <v>367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14"/>
        <v>40276.208333333336</v>
      </c>
      <c r="O228" s="5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f t="shared" si="12"/>
        <v>169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14"/>
        <v>42139.208333333328</v>
      </c>
      <c r="O229" s="5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f t="shared" si="12"/>
        <v>120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14"/>
        <v>42613.208333333328</v>
      </c>
      <c r="O230" s="5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f t="shared" si="12"/>
        <v>194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14"/>
        <v>42887.208333333328</v>
      </c>
      <c r="O231" s="5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f t="shared" si="12"/>
        <v>420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14"/>
        <v>43805.25</v>
      </c>
      <c r="O232" s="5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f t="shared" si="12"/>
        <v>77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14"/>
        <v>41415.208333333336</v>
      </c>
      <c r="O233" s="5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f t="shared" si="12"/>
        <v>171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14"/>
        <v>42576.208333333328</v>
      </c>
      <c r="O234" s="5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f t="shared" si="12"/>
        <v>158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14"/>
        <v>40706.208333333336</v>
      </c>
      <c r="O235" s="5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f t="shared" si="12"/>
        <v>109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14"/>
        <v>42969.208333333328</v>
      </c>
      <c r="O236" s="5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f t="shared" si="12"/>
        <v>42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14"/>
        <v>42779.25</v>
      </c>
      <c r="O237" s="5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f t="shared" si="12"/>
        <v>11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14"/>
        <v>43641.208333333328</v>
      </c>
      <c r="O238" s="5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f t="shared" si="12"/>
        <v>159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14"/>
        <v>41754.208333333336</v>
      </c>
      <c r="O239" s="5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f t="shared" si="12"/>
        <v>422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14"/>
        <v>43083.25</v>
      </c>
      <c r="O240" s="5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f t="shared" si="12"/>
        <v>98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14"/>
        <v>42245.208333333328</v>
      </c>
      <c r="O241" s="5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f t="shared" si="12"/>
        <v>419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14"/>
        <v>40396.208333333336</v>
      </c>
      <c r="O242" s="5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f t="shared" si="12"/>
        <v>102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14"/>
        <v>41742.208333333336</v>
      </c>
      <c r="O243" s="5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f t="shared" si="12"/>
        <v>128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14"/>
        <v>42865.208333333328</v>
      </c>
      <c r="O244" s="5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f t="shared" si="12"/>
        <v>445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14"/>
        <v>43163.25</v>
      </c>
      <c r="O245" s="5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f t="shared" si="12"/>
        <v>570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14"/>
        <v>41834.208333333336</v>
      </c>
      <c r="O246" s="5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f t="shared" si="12"/>
        <v>509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14"/>
        <v>41736.208333333336</v>
      </c>
      <c r="O247" s="5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f t="shared" si="12"/>
        <v>326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14"/>
        <v>41491.208333333336</v>
      </c>
      <c r="O248" s="5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f t="shared" si="12"/>
        <v>933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14"/>
        <v>42726.25</v>
      </c>
      <c r="O249" s="5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f t="shared" si="12"/>
        <v>211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14"/>
        <v>42004.25</v>
      </c>
      <c r="O250" s="5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f t="shared" si="12"/>
        <v>273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14"/>
        <v>42006.25</v>
      </c>
      <c r="O251" s="5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f t="shared" si="12"/>
        <v>3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14"/>
        <v>40203.25</v>
      </c>
      <c r="O252" s="5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f t="shared" si="12"/>
        <v>54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14"/>
        <v>41252.25</v>
      </c>
      <c r="O253" s="5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f t="shared" si="12"/>
        <v>626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14"/>
        <v>41572.208333333336</v>
      </c>
      <c r="O254" s="5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f t="shared" si="12"/>
        <v>89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14"/>
        <v>40641.208333333336</v>
      </c>
      <c r="O255" s="5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f t="shared" si="12"/>
        <v>185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14"/>
        <v>42787.25</v>
      </c>
      <c r="O256" s="5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f t="shared" si="12"/>
        <v>120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14"/>
        <v>40590.25</v>
      </c>
      <c r="O257" s="5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f t="shared" si="12"/>
        <v>23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14"/>
        <v>42393.25</v>
      </c>
      <c r="O258" s="5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f t="shared" ref="G259:G322" si="16">ROUND(E259/D259*100,0)</f>
        <v>146</v>
      </c>
      <c r="H259">
        <v>92</v>
      </c>
      <c r="I259">
        <f t="shared" ref="I259:I322" si="17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18">(((L259/60)/60)/24)+DATE(1970,1,1)</f>
        <v>41338.25</v>
      </c>
      <c r="O259" s="5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f t="shared" si="16"/>
        <v>268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18"/>
        <v>42712.25</v>
      </c>
      <c r="O260" s="5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f t="shared" si="16"/>
        <v>598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18"/>
        <v>41251.25</v>
      </c>
      <c r="O261" s="5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f t="shared" si="16"/>
        <v>158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18"/>
        <v>41180.208333333336</v>
      </c>
      <c r="O262" s="5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f t="shared" si="16"/>
        <v>31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18"/>
        <v>40415.208333333336</v>
      </c>
      <c r="O263" s="5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f t="shared" si="16"/>
        <v>313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18"/>
        <v>40638.208333333336</v>
      </c>
      <c r="O264" s="5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f t="shared" si="16"/>
        <v>371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18"/>
        <v>40187.25</v>
      </c>
      <c r="O265" s="5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f t="shared" si="16"/>
        <v>363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18"/>
        <v>41317.25</v>
      </c>
      <c r="O266" s="5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f t="shared" si="16"/>
        <v>123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18"/>
        <v>42372.25</v>
      </c>
      <c r="O267" s="5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f t="shared" si="16"/>
        <v>77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18"/>
        <v>41950.25</v>
      </c>
      <c r="O268" s="5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f t="shared" si="16"/>
        <v>234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18"/>
        <v>41206.208333333336</v>
      </c>
      <c r="O269" s="5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f t="shared" si="16"/>
        <v>181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18"/>
        <v>41186.208333333336</v>
      </c>
      <c r="O270" s="5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f t="shared" si="16"/>
        <v>253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18"/>
        <v>43496.25</v>
      </c>
      <c r="O271" s="5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f t="shared" si="16"/>
        <v>27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18"/>
        <v>40514.25</v>
      </c>
      <c r="O272" s="5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f t="shared" si="16"/>
        <v>1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18"/>
        <v>42345.25</v>
      </c>
      <c r="O273" s="5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f t="shared" si="16"/>
        <v>304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18"/>
        <v>43656.208333333328</v>
      </c>
      <c r="O274" s="5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f t="shared" si="16"/>
        <v>137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18"/>
        <v>42995.208333333328</v>
      </c>
      <c r="O275" s="5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f t="shared" si="16"/>
        <v>32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18"/>
        <v>43045.25</v>
      </c>
      <c r="O276" s="5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f t="shared" si="16"/>
        <v>242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18"/>
        <v>43561.208333333328</v>
      </c>
      <c r="O277" s="5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f t="shared" si="16"/>
        <v>97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18"/>
        <v>41018.208333333336</v>
      </c>
      <c r="O278" s="5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f t="shared" si="16"/>
        <v>1066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18"/>
        <v>40378.208333333336</v>
      </c>
      <c r="O279" s="5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f t="shared" si="16"/>
        <v>326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18"/>
        <v>41239.25</v>
      </c>
      <c r="O280" s="5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f t="shared" si="16"/>
        <v>171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18"/>
        <v>43346.208333333328</v>
      </c>
      <c r="O281" s="5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f t="shared" si="16"/>
        <v>581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18"/>
        <v>43060.25</v>
      </c>
      <c r="O282" s="5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f t="shared" si="16"/>
        <v>92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18"/>
        <v>40979.25</v>
      </c>
      <c r="O283" s="5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f t="shared" si="16"/>
        <v>108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18"/>
        <v>42701.25</v>
      </c>
      <c r="O284" s="5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f t="shared" si="16"/>
        <v>19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18"/>
        <v>42520.208333333328</v>
      </c>
      <c r="O285" s="5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f t="shared" si="16"/>
        <v>83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18"/>
        <v>41030.208333333336</v>
      </c>
      <c r="O286" s="5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f t="shared" si="16"/>
        <v>706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18"/>
        <v>42623.208333333328</v>
      </c>
      <c r="O287" s="5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f t="shared" si="16"/>
        <v>17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18"/>
        <v>42697.25</v>
      </c>
      <c r="O288" s="5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f t="shared" si="16"/>
        <v>210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18"/>
        <v>42122.208333333328</v>
      </c>
      <c r="O289" s="5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f t="shared" si="16"/>
        <v>98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18"/>
        <v>40982.208333333336</v>
      </c>
      <c r="O290" s="5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f t="shared" si="16"/>
        <v>1684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18"/>
        <v>42219.208333333328</v>
      </c>
      <c r="O291" s="5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f t="shared" si="16"/>
        <v>54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18"/>
        <v>41404.208333333336</v>
      </c>
      <c r="O292" s="5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f t="shared" si="16"/>
        <v>457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18"/>
        <v>40831.208333333336</v>
      </c>
      <c r="O293" s="5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f t="shared" si="16"/>
        <v>10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18"/>
        <v>40984.208333333336</v>
      </c>
      <c r="O294" s="5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f t="shared" si="16"/>
        <v>16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18"/>
        <v>40456.208333333336</v>
      </c>
      <c r="O295" s="5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f t="shared" si="16"/>
        <v>1340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18"/>
        <v>43399.208333333328</v>
      </c>
      <c r="O296" s="5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f t="shared" si="16"/>
        <v>36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18"/>
        <v>41562.208333333336</v>
      </c>
      <c r="O297" s="5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f t="shared" si="16"/>
        <v>55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18"/>
        <v>43493.25</v>
      </c>
      <c r="O298" s="5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f t="shared" si="16"/>
        <v>94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18"/>
        <v>41653.25</v>
      </c>
      <c r="O299" s="5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f t="shared" si="16"/>
        <v>144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18"/>
        <v>42426.25</v>
      </c>
      <c r="O300" s="5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f t="shared" si="16"/>
        <v>51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18"/>
        <v>42432.25</v>
      </c>
      <c r="O301" s="5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f t="shared" si="16"/>
        <v>5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18"/>
        <v>42977.208333333328</v>
      </c>
      <c r="O302" s="5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f t="shared" si="16"/>
        <v>1345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18"/>
        <v>42061.25</v>
      </c>
      <c r="O303" s="5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f t="shared" si="16"/>
        <v>32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18"/>
        <v>43345.208333333328</v>
      </c>
      <c r="O304" s="5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f t="shared" si="16"/>
        <v>83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18"/>
        <v>42376.25</v>
      </c>
      <c r="O305" s="5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f t="shared" si="16"/>
        <v>546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18"/>
        <v>42589.208333333328</v>
      </c>
      <c r="O306" s="5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f t="shared" si="16"/>
        <v>286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18"/>
        <v>42448.208333333328</v>
      </c>
      <c r="O307" s="5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f t="shared" si="16"/>
        <v>8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18"/>
        <v>42930.208333333328</v>
      </c>
      <c r="O308" s="5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f t="shared" si="16"/>
        <v>132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18"/>
        <v>41066.208333333336</v>
      </c>
      <c r="O309" s="5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f t="shared" si="16"/>
        <v>74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18"/>
        <v>40651.208333333336</v>
      </c>
      <c r="O310" s="5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f t="shared" si="16"/>
        <v>75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18"/>
        <v>40807.208333333336</v>
      </c>
      <c r="O311" s="5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f t="shared" si="16"/>
        <v>20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18"/>
        <v>40277.208333333336</v>
      </c>
      <c r="O312" s="5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f t="shared" si="16"/>
        <v>203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18"/>
        <v>40590.25</v>
      </c>
      <c r="O313" s="5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f t="shared" si="16"/>
        <v>310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18"/>
        <v>41572.208333333336</v>
      </c>
      <c r="O314" s="5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f t="shared" si="16"/>
        <v>395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18"/>
        <v>40966.25</v>
      </c>
      <c r="O315" s="5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f t="shared" si="16"/>
        <v>295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18"/>
        <v>43536.208333333328</v>
      </c>
      <c r="O316" s="5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f t="shared" si="16"/>
        <v>34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18"/>
        <v>41783.208333333336</v>
      </c>
      <c r="O317" s="5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f t="shared" si="16"/>
        <v>67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18"/>
        <v>43788.25</v>
      </c>
      <c r="O318" s="5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f t="shared" si="16"/>
        <v>19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18"/>
        <v>42869.208333333328</v>
      </c>
      <c r="O319" s="5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f t="shared" si="16"/>
        <v>16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18"/>
        <v>41684.25</v>
      </c>
      <c r="O320" s="5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f t="shared" si="16"/>
        <v>39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18"/>
        <v>40402.208333333336</v>
      </c>
      <c r="O321" s="5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f t="shared" si="16"/>
        <v>10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18"/>
        <v>40673.208333333336</v>
      </c>
      <c r="O322" s="5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f t="shared" ref="G323:G386" si="20">ROUND(E323/D323*100,0)</f>
        <v>94</v>
      </c>
      <c r="H323">
        <v>2468</v>
      </c>
      <c r="I323">
        <f t="shared" ref="I323:I386" si="2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22">(((L323/60)/60)/24)+DATE(1970,1,1)</f>
        <v>40634.208333333336</v>
      </c>
      <c r="O323" s="5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f t="shared" si="20"/>
        <v>167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22"/>
        <v>40507.25</v>
      </c>
      <c r="O324" s="5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f t="shared" si="20"/>
        <v>24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22"/>
        <v>41725.208333333336</v>
      </c>
      <c r="O325" s="5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f t="shared" si="20"/>
        <v>164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22"/>
        <v>42176.208333333328</v>
      </c>
      <c r="O326" s="5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f t="shared" si="20"/>
        <v>91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22"/>
        <v>43267.208333333328</v>
      </c>
      <c r="O327" s="5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f t="shared" si="20"/>
        <v>46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22"/>
        <v>42364.25</v>
      </c>
      <c r="O328" s="5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f t="shared" si="20"/>
        <v>39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22"/>
        <v>43705.208333333328</v>
      </c>
      <c r="O329" s="5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f t="shared" si="20"/>
        <v>134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22"/>
        <v>43434.25</v>
      </c>
      <c r="O330" s="5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f t="shared" si="20"/>
        <v>23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22"/>
        <v>42716.25</v>
      </c>
      <c r="O331" s="5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f t="shared" si="20"/>
        <v>185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22"/>
        <v>43077.25</v>
      </c>
      <c r="O332" s="5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f t="shared" si="20"/>
        <v>444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22"/>
        <v>40896.25</v>
      </c>
      <c r="O333" s="5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f t="shared" si="20"/>
        <v>200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22"/>
        <v>41361.208333333336</v>
      </c>
      <c r="O334" s="5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f t="shared" si="20"/>
        <v>124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22"/>
        <v>43424.25</v>
      </c>
      <c r="O335" s="5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f t="shared" si="20"/>
        <v>187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22"/>
        <v>43110.25</v>
      </c>
      <c r="O336" s="5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f t="shared" si="20"/>
        <v>114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22"/>
        <v>43784.25</v>
      </c>
      <c r="O337" s="5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f t="shared" si="20"/>
        <v>97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22"/>
        <v>40527.25</v>
      </c>
      <c r="O338" s="5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f t="shared" si="20"/>
        <v>123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22"/>
        <v>43780.25</v>
      </c>
      <c r="O339" s="5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f t="shared" si="20"/>
        <v>179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22"/>
        <v>40821.208333333336</v>
      </c>
      <c r="O340" s="5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f t="shared" si="20"/>
        <v>80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22"/>
        <v>42949.208333333328</v>
      </c>
      <c r="O341" s="5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f t="shared" si="20"/>
        <v>94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22"/>
        <v>40889.25</v>
      </c>
      <c r="O342" s="5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f t="shared" si="20"/>
        <v>85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22"/>
        <v>42244.208333333328</v>
      </c>
      <c r="O343" s="5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f t="shared" si="20"/>
        <v>67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22"/>
        <v>41475.208333333336</v>
      </c>
      <c r="O344" s="5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f t="shared" si="20"/>
        <v>54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22"/>
        <v>41597.25</v>
      </c>
      <c r="O345" s="5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f t="shared" si="20"/>
        <v>42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22"/>
        <v>43122.25</v>
      </c>
      <c r="O346" s="5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f t="shared" si="20"/>
        <v>15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22"/>
        <v>42194.208333333328</v>
      </c>
      <c r="O347" s="5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f t="shared" si="20"/>
        <v>34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22"/>
        <v>42971.208333333328</v>
      </c>
      <c r="O348" s="5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f t="shared" si="20"/>
        <v>1401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22"/>
        <v>42046.25</v>
      </c>
      <c r="O349" s="5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f t="shared" si="20"/>
        <v>72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22"/>
        <v>42782.25</v>
      </c>
      <c r="O350" s="5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f t="shared" si="20"/>
        <v>53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22"/>
        <v>42930.208333333328</v>
      </c>
      <c r="O351" s="5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f t="shared" si="20"/>
        <v>5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22"/>
        <v>42144.208333333328</v>
      </c>
      <c r="O352" s="5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f t="shared" si="20"/>
        <v>128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22"/>
        <v>42240.208333333328</v>
      </c>
      <c r="O353" s="5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f t="shared" si="20"/>
        <v>35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22"/>
        <v>42315.25</v>
      </c>
      <c r="O354" s="5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f t="shared" si="20"/>
        <v>411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22"/>
        <v>43651.208333333328</v>
      </c>
      <c r="O355" s="5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f t="shared" si="20"/>
        <v>124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22"/>
        <v>41520.208333333336</v>
      </c>
      <c r="O356" s="5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f t="shared" si="20"/>
        <v>59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22"/>
        <v>42757.25</v>
      </c>
      <c r="O357" s="5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f t="shared" si="20"/>
        <v>37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22"/>
        <v>40922.25</v>
      </c>
      <c r="O358" s="5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f t="shared" si="20"/>
        <v>185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22"/>
        <v>42250.208333333328</v>
      </c>
      <c r="O359" s="5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f t="shared" si="20"/>
        <v>12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22"/>
        <v>43322.208333333328</v>
      </c>
      <c r="O360" s="5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f t="shared" si="20"/>
        <v>299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22"/>
        <v>40782.208333333336</v>
      </c>
      <c r="O361" s="5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f t="shared" si="20"/>
        <v>226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22"/>
        <v>40544.25</v>
      </c>
      <c r="O362" s="5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f t="shared" si="20"/>
        <v>174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22"/>
        <v>43015.208333333328</v>
      </c>
      <c r="O363" s="5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f t="shared" si="20"/>
        <v>372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22"/>
        <v>40570.25</v>
      </c>
      <c r="O364" s="5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f t="shared" si="20"/>
        <v>160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22"/>
        <v>40904.25</v>
      </c>
      <c r="O365" s="5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f t="shared" si="20"/>
        <v>1616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22"/>
        <v>43164.25</v>
      </c>
      <c r="O366" s="5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f t="shared" si="20"/>
        <v>733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22"/>
        <v>42733.25</v>
      </c>
      <c r="O367" s="5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f t="shared" si="20"/>
        <v>592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22"/>
        <v>40546.25</v>
      </c>
      <c r="O368" s="5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f t="shared" si="20"/>
        <v>19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22"/>
        <v>41930.208333333336</v>
      </c>
      <c r="O369" s="5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f t="shared" si="20"/>
        <v>277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22"/>
        <v>40464.208333333336</v>
      </c>
      <c r="O370" s="5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f t="shared" si="20"/>
        <v>273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22"/>
        <v>41308.25</v>
      </c>
      <c r="O371" s="5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f t="shared" si="20"/>
        <v>159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22"/>
        <v>43570.208333333328</v>
      </c>
      <c r="O372" s="5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f t="shared" si="20"/>
        <v>68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22"/>
        <v>42043.25</v>
      </c>
      <c r="O373" s="5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f t="shared" si="20"/>
        <v>1592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22"/>
        <v>42012.25</v>
      </c>
      <c r="O374" s="5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f t="shared" si="20"/>
        <v>730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22"/>
        <v>42964.208333333328</v>
      </c>
      <c r="O375" s="5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f t="shared" si="20"/>
        <v>13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22"/>
        <v>43476.25</v>
      </c>
      <c r="O376" s="5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f t="shared" si="20"/>
        <v>55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22"/>
        <v>42293.208333333328</v>
      </c>
      <c r="O377" s="5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f t="shared" si="20"/>
        <v>361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22"/>
        <v>41826.208333333336</v>
      </c>
      <c r="O378" s="5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f t="shared" si="20"/>
        <v>10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22"/>
        <v>43760.208333333328</v>
      </c>
      <c r="O379" s="5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f t="shared" si="20"/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22"/>
        <v>43241.208333333328</v>
      </c>
      <c r="O380" s="5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f t="shared" si="20"/>
        <v>40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22"/>
        <v>40843.208333333336</v>
      </c>
      <c r="O381" s="5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f t="shared" si="20"/>
        <v>160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22"/>
        <v>41448.208333333336</v>
      </c>
      <c r="O382" s="5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f t="shared" si="20"/>
        <v>184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22"/>
        <v>42163.208333333328</v>
      </c>
      <c r="O383" s="5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f t="shared" si="20"/>
        <v>64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22"/>
        <v>43024.208333333328</v>
      </c>
      <c r="O384" s="5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f t="shared" si="20"/>
        <v>225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22"/>
        <v>43509.25</v>
      </c>
      <c r="O385" s="5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f t="shared" si="20"/>
        <v>172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22"/>
        <v>42776.25</v>
      </c>
      <c r="O386" s="5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f t="shared" ref="G387:G450" si="24">ROUND(E387/D387*100,0)</f>
        <v>146</v>
      </c>
      <c r="H387">
        <v>1137</v>
      </c>
      <c r="I387">
        <f t="shared" ref="I387:I450" si="25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26">(((L387/60)/60)/24)+DATE(1970,1,1)</f>
        <v>43553.208333333328</v>
      </c>
      <c r="O387" s="5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f t="shared" si="24"/>
        <v>76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26"/>
        <v>40355.208333333336</v>
      </c>
      <c r="O388" s="5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f t="shared" si="24"/>
        <v>39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26"/>
        <v>41072.208333333336</v>
      </c>
      <c r="O389" s="5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f t="shared" si="24"/>
        <v>11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26"/>
        <v>40912.25</v>
      </c>
      <c r="O390" s="5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f t="shared" si="24"/>
        <v>122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26"/>
        <v>40479.208333333336</v>
      </c>
      <c r="O391" s="5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f t="shared" si="24"/>
        <v>187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26"/>
        <v>41530.208333333336</v>
      </c>
      <c r="O392" s="5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f t="shared" si="24"/>
        <v>7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26"/>
        <v>41653.25</v>
      </c>
      <c r="O393" s="5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f t="shared" si="24"/>
        <v>66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26"/>
        <v>40549.25</v>
      </c>
      <c r="O394" s="5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f t="shared" si="24"/>
        <v>229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26"/>
        <v>42933.208333333328</v>
      </c>
      <c r="O395" s="5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f t="shared" si="24"/>
        <v>469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26"/>
        <v>41484.208333333336</v>
      </c>
      <c r="O396" s="5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f t="shared" si="24"/>
        <v>130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26"/>
        <v>40885.25</v>
      </c>
      <c r="O397" s="5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f t="shared" si="24"/>
        <v>167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26"/>
        <v>43378.208333333328</v>
      </c>
      <c r="O398" s="5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f t="shared" si="24"/>
        <v>174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26"/>
        <v>41417.208333333336</v>
      </c>
      <c r="O399" s="5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f t="shared" si="24"/>
        <v>718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26"/>
        <v>43228.208333333328</v>
      </c>
      <c r="O400" s="5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f t="shared" si="24"/>
        <v>64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26"/>
        <v>40576.25</v>
      </c>
      <c r="O401" s="5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f t="shared" si="24"/>
        <v>2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26"/>
        <v>41502.208333333336</v>
      </c>
      <c r="O402" s="5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f t="shared" si="24"/>
        <v>1530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26"/>
        <v>43765.208333333328</v>
      </c>
      <c r="O403" s="5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f t="shared" si="24"/>
        <v>40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26"/>
        <v>40914.25</v>
      </c>
      <c r="O404" s="5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f t="shared" si="24"/>
        <v>86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26"/>
        <v>40310.208333333336</v>
      </c>
      <c r="O405" s="5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f t="shared" si="24"/>
        <v>316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26"/>
        <v>43053.25</v>
      </c>
      <c r="O406" s="5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f t="shared" si="24"/>
        <v>90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26"/>
        <v>43255.208333333328</v>
      </c>
      <c r="O407" s="5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f t="shared" si="24"/>
        <v>182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26"/>
        <v>41304.25</v>
      </c>
      <c r="O408" s="5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f t="shared" si="24"/>
        <v>356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26"/>
        <v>43751.208333333328</v>
      </c>
      <c r="O409" s="5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f t="shared" si="24"/>
        <v>132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26"/>
        <v>42541.208333333328</v>
      </c>
      <c r="O410" s="5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f t="shared" si="24"/>
        <v>46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26"/>
        <v>42843.208333333328</v>
      </c>
      <c r="O411" s="5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f t="shared" si="24"/>
        <v>36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26"/>
        <v>42122.208333333328</v>
      </c>
      <c r="O412" s="5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f t="shared" si="24"/>
        <v>105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26"/>
        <v>42884.208333333328</v>
      </c>
      <c r="O413" s="5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f t="shared" si="24"/>
        <v>669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26"/>
        <v>41642.25</v>
      </c>
      <c r="O414" s="5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f t="shared" si="24"/>
        <v>62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26"/>
        <v>43431.25</v>
      </c>
      <c r="O415" s="5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f t="shared" si="24"/>
        <v>85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26"/>
        <v>40288.208333333336</v>
      </c>
      <c r="O416" s="5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f t="shared" si="24"/>
        <v>11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26"/>
        <v>40921.25</v>
      </c>
      <c r="O417" s="5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f t="shared" si="24"/>
        <v>44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26"/>
        <v>40560.25</v>
      </c>
      <c r="O418" s="5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f t="shared" si="24"/>
        <v>55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26"/>
        <v>43407.208333333328</v>
      </c>
      <c r="O419" s="5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f t="shared" si="24"/>
        <v>57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26"/>
        <v>41035.208333333336</v>
      </c>
      <c r="O420" s="5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f t="shared" si="24"/>
        <v>123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26"/>
        <v>40899.25</v>
      </c>
      <c r="O421" s="5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f t="shared" si="24"/>
        <v>128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26"/>
        <v>42911.208333333328</v>
      </c>
      <c r="O422" s="5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f t="shared" si="24"/>
        <v>64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26"/>
        <v>42915.208333333328</v>
      </c>
      <c r="O423" s="5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f t="shared" si="24"/>
        <v>127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26"/>
        <v>40285.208333333336</v>
      </c>
      <c r="O424" s="5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f t="shared" si="24"/>
        <v>11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26"/>
        <v>40808.208333333336</v>
      </c>
      <c r="O425" s="5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f t="shared" si="24"/>
        <v>40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26"/>
        <v>43208.208333333328</v>
      </c>
      <c r="O426" s="5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f t="shared" si="24"/>
        <v>288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26"/>
        <v>42213.208333333328</v>
      </c>
      <c r="O427" s="5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f t="shared" si="24"/>
        <v>573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26"/>
        <v>41332.25</v>
      </c>
      <c r="O428" s="5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f t="shared" si="24"/>
        <v>113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26"/>
        <v>41895.208333333336</v>
      </c>
      <c r="O429" s="5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f t="shared" si="24"/>
        <v>46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26"/>
        <v>40585.25</v>
      </c>
      <c r="O430" s="5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f t="shared" si="24"/>
        <v>91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26"/>
        <v>41680.25</v>
      </c>
      <c r="O431" s="5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f t="shared" si="24"/>
        <v>68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26"/>
        <v>43737.208333333328</v>
      </c>
      <c r="O432" s="5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f t="shared" si="24"/>
        <v>192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26"/>
        <v>43273.208333333328</v>
      </c>
      <c r="O433" s="5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f t="shared" si="24"/>
        <v>83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26"/>
        <v>41761.208333333336</v>
      </c>
      <c r="O434" s="5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f t="shared" si="24"/>
        <v>54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26"/>
        <v>41603.25</v>
      </c>
      <c r="O435" s="5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f t="shared" si="24"/>
        <v>17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26"/>
        <v>42705.25</v>
      </c>
      <c r="O436" s="5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f t="shared" si="24"/>
        <v>117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26"/>
        <v>41988.25</v>
      </c>
      <c r="O437" s="5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f t="shared" si="24"/>
        <v>1052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26"/>
        <v>43575.208333333328</v>
      </c>
      <c r="O438" s="5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f t="shared" si="24"/>
        <v>123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26"/>
        <v>42260.208333333328</v>
      </c>
      <c r="O439" s="5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f t="shared" si="24"/>
        <v>179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26"/>
        <v>41337.25</v>
      </c>
      <c r="O440" s="5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f t="shared" si="24"/>
        <v>355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26"/>
        <v>42680.208333333328</v>
      </c>
      <c r="O441" s="5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f t="shared" si="24"/>
        <v>162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26"/>
        <v>42916.208333333328</v>
      </c>
      <c r="O442" s="5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f t="shared" si="24"/>
        <v>25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26"/>
        <v>41025.208333333336</v>
      </c>
      <c r="O443" s="5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f t="shared" si="24"/>
        <v>199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26"/>
        <v>42980.208333333328</v>
      </c>
      <c r="O444" s="5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f t="shared" si="24"/>
        <v>35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26"/>
        <v>40451.208333333336</v>
      </c>
      <c r="O445" s="5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f t="shared" si="24"/>
        <v>176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26"/>
        <v>40748.208333333336</v>
      </c>
      <c r="O446" s="5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f t="shared" si="24"/>
        <v>511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26"/>
        <v>40515.25</v>
      </c>
      <c r="O447" s="5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f t="shared" si="24"/>
        <v>82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26"/>
        <v>41261.25</v>
      </c>
      <c r="O448" s="5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f t="shared" si="24"/>
        <v>24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26"/>
        <v>43088.25</v>
      </c>
      <c r="O449" s="5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f t="shared" si="24"/>
        <v>50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26"/>
        <v>41378.208333333336</v>
      </c>
      <c r="O450" s="5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f t="shared" ref="G451:G514" si="28">ROUND(E451/D451*100,0)</f>
        <v>967</v>
      </c>
      <c r="H451">
        <v>86</v>
      </c>
      <c r="I451">
        <f t="shared" ref="I451:I514" si="29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30">(((L451/60)/60)/24)+DATE(1970,1,1)</f>
        <v>43530.25</v>
      </c>
      <c r="O451" s="5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f t="shared" si="28"/>
        <v>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30"/>
        <v>43394.208333333328</v>
      </c>
      <c r="O452" s="5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f t="shared" si="28"/>
        <v>123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30"/>
        <v>42935.208333333328</v>
      </c>
      <c r="O453" s="5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f t="shared" si="28"/>
        <v>63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30"/>
        <v>40365.208333333336</v>
      </c>
      <c r="O454" s="5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f t="shared" si="28"/>
        <v>56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30"/>
        <v>42705.25</v>
      </c>
      <c r="O455" s="5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f t="shared" si="28"/>
        <v>44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30"/>
        <v>41568.208333333336</v>
      </c>
      <c r="O456" s="5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f t="shared" si="28"/>
        <v>118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30"/>
        <v>40809.208333333336</v>
      </c>
      <c r="O457" s="5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f t="shared" si="28"/>
        <v>104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30"/>
        <v>43141.25</v>
      </c>
      <c r="O458" s="5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f t="shared" si="28"/>
        <v>27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30"/>
        <v>42657.208333333328</v>
      </c>
      <c r="O459" s="5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f t="shared" si="28"/>
        <v>351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30"/>
        <v>40265.208333333336</v>
      </c>
      <c r="O460" s="5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f t="shared" si="28"/>
        <v>90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30"/>
        <v>42001.25</v>
      </c>
      <c r="O461" s="5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f t="shared" si="28"/>
        <v>172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30"/>
        <v>40399.208333333336</v>
      </c>
      <c r="O462" s="5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f t="shared" si="28"/>
        <v>141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30"/>
        <v>41757.208333333336</v>
      </c>
      <c r="O463" s="5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f t="shared" si="28"/>
        <v>31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30"/>
        <v>41304.25</v>
      </c>
      <c r="O464" s="5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f t="shared" si="28"/>
        <v>108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30"/>
        <v>41639.25</v>
      </c>
      <c r="O465" s="5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f t="shared" si="28"/>
        <v>133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30"/>
        <v>43142.25</v>
      </c>
      <c r="O466" s="5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f t="shared" si="28"/>
        <v>188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30"/>
        <v>43127.25</v>
      </c>
      <c r="O467" s="5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f t="shared" si="28"/>
        <v>332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30"/>
        <v>41409.208333333336</v>
      </c>
      <c r="O468" s="5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f t="shared" si="28"/>
        <v>575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30"/>
        <v>42331.25</v>
      </c>
      <c r="O469" s="5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f t="shared" si="28"/>
        <v>41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30"/>
        <v>43569.208333333328</v>
      </c>
      <c r="O470" s="5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f t="shared" si="28"/>
        <v>184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30"/>
        <v>42142.208333333328</v>
      </c>
      <c r="O471" s="5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f t="shared" si="28"/>
        <v>286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30"/>
        <v>42716.25</v>
      </c>
      <c r="O472" s="5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f t="shared" si="28"/>
        <v>319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30"/>
        <v>41031.208333333336</v>
      </c>
      <c r="O473" s="5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f t="shared" si="28"/>
        <v>39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30"/>
        <v>43535.208333333328</v>
      </c>
      <c r="O474" s="5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f t="shared" si="28"/>
        <v>178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30"/>
        <v>43277.208333333328</v>
      </c>
      <c r="O475" s="5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f t="shared" si="28"/>
        <v>365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30"/>
        <v>41989.25</v>
      </c>
      <c r="O476" s="5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f t="shared" si="28"/>
        <v>114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30"/>
        <v>41450.208333333336</v>
      </c>
      <c r="O477" s="5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f t="shared" si="28"/>
        <v>30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30"/>
        <v>43322.208333333328</v>
      </c>
      <c r="O478" s="5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f t="shared" si="28"/>
        <v>54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30"/>
        <v>40720.208333333336</v>
      </c>
      <c r="O479" s="5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f t="shared" si="28"/>
        <v>236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30"/>
        <v>42072.208333333328</v>
      </c>
      <c r="O480" s="5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f t="shared" si="28"/>
        <v>513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30"/>
        <v>42945.208333333328</v>
      </c>
      <c r="O481" s="5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f t="shared" si="28"/>
        <v>101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30"/>
        <v>40248.25</v>
      </c>
      <c r="O482" s="5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f t="shared" si="28"/>
        <v>81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30"/>
        <v>41913.208333333336</v>
      </c>
      <c r="O483" s="5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f t="shared" si="28"/>
        <v>16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30"/>
        <v>40963.25</v>
      </c>
      <c r="O484" s="5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f t="shared" si="28"/>
        <v>53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30"/>
        <v>43811.25</v>
      </c>
      <c r="O485" s="5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f t="shared" si="28"/>
        <v>260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30"/>
        <v>41855.208333333336</v>
      </c>
      <c r="O486" s="5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f t="shared" si="28"/>
        <v>31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30"/>
        <v>43626.208333333328</v>
      </c>
      <c r="O487" s="5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f t="shared" si="28"/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30"/>
        <v>43168.25</v>
      </c>
      <c r="O488" s="5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f t="shared" si="28"/>
        <v>179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30"/>
        <v>42845.208333333328</v>
      </c>
      <c r="O489" s="5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f t="shared" si="28"/>
        <v>220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30"/>
        <v>42403.25</v>
      </c>
      <c r="O490" s="5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f t="shared" si="28"/>
        <v>102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30"/>
        <v>40406.208333333336</v>
      </c>
      <c r="O491" s="5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f t="shared" si="28"/>
        <v>192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30"/>
        <v>43786.25</v>
      </c>
      <c r="O492" s="5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f t="shared" si="28"/>
        <v>305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30"/>
        <v>41456.208333333336</v>
      </c>
      <c r="O493" s="5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f t="shared" si="28"/>
        <v>24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30"/>
        <v>40336.208333333336</v>
      </c>
      <c r="O494" s="5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f t="shared" si="28"/>
        <v>724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30"/>
        <v>43645.208333333328</v>
      </c>
      <c r="O495" s="5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f t="shared" si="28"/>
        <v>547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30"/>
        <v>40990.208333333336</v>
      </c>
      <c r="O496" s="5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f t="shared" si="28"/>
        <v>415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30"/>
        <v>41800.208333333336</v>
      </c>
      <c r="O497" s="5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f t="shared" si="28"/>
        <v>1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30"/>
        <v>42876.208333333328</v>
      </c>
      <c r="O498" s="5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f t="shared" si="28"/>
        <v>34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30"/>
        <v>42724.25</v>
      </c>
      <c r="O499" s="5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f t="shared" si="28"/>
        <v>24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30"/>
        <v>42005.25</v>
      </c>
      <c r="O500" s="5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f t="shared" si="28"/>
        <v>48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30"/>
        <v>42444.208333333328</v>
      </c>
      <c r="O501" s="5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f t="shared" si="28"/>
        <v>0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30"/>
        <v>41395.208333333336</v>
      </c>
      <c r="O502" s="5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f t="shared" si="28"/>
        <v>70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30"/>
        <v>41345.208333333336</v>
      </c>
      <c r="O503" s="5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f t="shared" si="28"/>
        <v>530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30"/>
        <v>41117.208333333336</v>
      </c>
      <c r="O504" s="5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f t="shared" si="28"/>
        <v>180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30"/>
        <v>42186.208333333328</v>
      </c>
      <c r="O505" s="5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f t="shared" si="28"/>
        <v>92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30"/>
        <v>42142.208333333328</v>
      </c>
      <c r="O506" s="5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f t="shared" si="28"/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30"/>
        <v>41341.25</v>
      </c>
      <c r="O507" s="5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f t="shared" si="28"/>
        <v>927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30"/>
        <v>43062.25</v>
      </c>
      <c r="O508" s="5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f t="shared" si="28"/>
        <v>40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30"/>
        <v>41373.208333333336</v>
      </c>
      <c r="O509" s="5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f t="shared" si="28"/>
        <v>112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30"/>
        <v>43310.208333333328</v>
      </c>
      <c r="O510" s="5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f t="shared" si="28"/>
        <v>71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30"/>
        <v>41034.208333333336</v>
      </c>
      <c r="O511" s="5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f t="shared" si="28"/>
        <v>119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30"/>
        <v>43251.208333333328</v>
      </c>
      <c r="O512" s="5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f t="shared" si="28"/>
        <v>24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30"/>
        <v>43671.208333333328</v>
      </c>
      <c r="O513" s="5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f t="shared" si="28"/>
        <v>139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30"/>
        <v>41825.208333333336</v>
      </c>
      <c r="O514" s="5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f t="shared" ref="G515:G578" si="32">ROUND(E515/D515*100,0)</f>
        <v>39</v>
      </c>
      <c r="H515">
        <v>35</v>
      </c>
      <c r="I515">
        <f t="shared" ref="I515:I578" si="33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34">(((L515/60)/60)/24)+DATE(1970,1,1)</f>
        <v>40430.208333333336</v>
      </c>
      <c r="O515" s="5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f t="shared" si="32"/>
        <v>22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34"/>
        <v>41614.25</v>
      </c>
      <c r="O516" s="5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f t="shared" si="32"/>
        <v>56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34"/>
        <v>40900.25</v>
      </c>
      <c r="O517" s="5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f t="shared" si="32"/>
        <v>43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34"/>
        <v>40396.208333333336</v>
      </c>
      <c r="O518" s="5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f t="shared" si="32"/>
        <v>112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34"/>
        <v>42860.208333333328</v>
      </c>
      <c r="O519" s="5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f t="shared" si="32"/>
        <v>7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34"/>
        <v>43154.25</v>
      </c>
      <c r="O520" s="5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f t="shared" si="32"/>
        <v>102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34"/>
        <v>42012.25</v>
      </c>
      <c r="O521" s="5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f t="shared" si="32"/>
        <v>426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34"/>
        <v>43574.208333333328</v>
      </c>
      <c r="O522" s="5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f t="shared" si="32"/>
        <v>146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34"/>
        <v>42605.208333333328</v>
      </c>
      <c r="O523" s="5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f t="shared" si="32"/>
        <v>32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34"/>
        <v>41093.208333333336</v>
      </c>
      <c r="O524" s="5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f t="shared" si="32"/>
        <v>700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34"/>
        <v>40241.25</v>
      </c>
      <c r="O525" s="5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f t="shared" si="32"/>
        <v>84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34"/>
        <v>40294.208333333336</v>
      </c>
      <c r="O526" s="5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f t="shared" si="32"/>
        <v>84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34"/>
        <v>40505.25</v>
      </c>
      <c r="O527" s="5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f t="shared" si="32"/>
        <v>156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34"/>
        <v>42364.25</v>
      </c>
      <c r="O528" s="5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f t="shared" si="32"/>
        <v>100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34"/>
        <v>42405.25</v>
      </c>
      <c r="O529" s="5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f t="shared" si="32"/>
        <v>80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34"/>
        <v>41601.25</v>
      </c>
      <c r="O530" s="5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f t="shared" si="32"/>
        <v>11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34"/>
        <v>41769.208333333336</v>
      </c>
      <c r="O531" s="5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f t="shared" si="32"/>
        <v>92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34"/>
        <v>40421.208333333336</v>
      </c>
      <c r="O532" s="5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f t="shared" si="32"/>
        <v>96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34"/>
        <v>41589.25</v>
      </c>
      <c r="O533" s="5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f t="shared" si="32"/>
        <v>503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34"/>
        <v>43125.25</v>
      </c>
      <c r="O534" s="5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f t="shared" si="32"/>
        <v>159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34"/>
        <v>41479.208333333336</v>
      </c>
      <c r="O535" s="5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f t="shared" si="32"/>
        <v>15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34"/>
        <v>43329.208333333328</v>
      </c>
      <c r="O536" s="5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f t="shared" si="32"/>
        <v>482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34"/>
        <v>43259.208333333328</v>
      </c>
      <c r="O537" s="5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f t="shared" si="32"/>
        <v>150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34"/>
        <v>40414.208333333336</v>
      </c>
      <c r="O538" s="5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f t="shared" si="32"/>
        <v>117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34"/>
        <v>43342.208333333328</v>
      </c>
      <c r="O539" s="5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f t="shared" si="32"/>
        <v>38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34"/>
        <v>41539.208333333336</v>
      </c>
      <c r="O540" s="5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f t="shared" si="32"/>
        <v>73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34"/>
        <v>43647.208333333328</v>
      </c>
      <c r="O541" s="5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f t="shared" si="32"/>
        <v>266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34"/>
        <v>43225.208333333328</v>
      </c>
      <c r="O542" s="5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f t="shared" si="32"/>
        <v>24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34"/>
        <v>42165.208333333328</v>
      </c>
      <c r="O543" s="5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f t="shared" si="32"/>
        <v>3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34"/>
        <v>42391.25</v>
      </c>
      <c r="O544" s="5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f t="shared" si="32"/>
        <v>16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34"/>
        <v>41528.208333333336</v>
      </c>
      <c r="O545" s="5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f t="shared" si="32"/>
        <v>277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34"/>
        <v>42377.25</v>
      </c>
      <c r="O546" s="5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f t="shared" si="32"/>
        <v>89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34"/>
        <v>43824.25</v>
      </c>
      <c r="O547" s="5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f t="shared" si="32"/>
        <v>164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34"/>
        <v>43360.208333333328</v>
      </c>
      <c r="O548" s="5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f t="shared" si="32"/>
        <v>969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34"/>
        <v>42029.25</v>
      </c>
      <c r="O549" s="5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f t="shared" si="32"/>
        <v>271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34"/>
        <v>42461.208333333328</v>
      </c>
      <c r="O550" s="5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f t="shared" si="32"/>
        <v>284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34"/>
        <v>41422.208333333336</v>
      </c>
      <c r="O551" s="5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f t="shared" si="32"/>
        <v>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34"/>
        <v>40968.25</v>
      </c>
      <c r="O552" s="5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f t="shared" si="32"/>
        <v>59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34"/>
        <v>41993.25</v>
      </c>
      <c r="O553" s="5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f t="shared" si="32"/>
        <v>99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34"/>
        <v>42700.25</v>
      </c>
      <c r="O554" s="5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f t="shared" si="32"/>
        <v>44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34"/>
        <v>40545.25</v>
      </c>
      <c r="O555" s="5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f t="shared" si="32"/>
        <v>152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34"/>
        <v>42723.25</v>
      </c>
      <c r="O556" s="5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f t="shared" si="32"/>
        <v>224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34"/>
        <v>41731.208333333336</v>
      </c>
      <c r="O557" s="5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f t="shared" si="32"/>
        <v>240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34"/>
        <v>40792.208333333336</v>
      </c>
      <c r="O558" s="5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f t="shared" si="32"/>
        <v>199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34"/>
        <v>42279.208333333328</v>
      </c>
      <c r="O559" s="5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f t="shared" si="32"/>
        <v>137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34"/>
        <v>42424.25</v>
      </c>
      <c r="O560" s="5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f t="shared" si="32"/>
        <v>101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34"/>
        <v>42584.208333333328</v>
      </c>
      <c r="O561" s="5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f t="shared" si="32"/>
        <v>794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34"/>
        <v>40865.25</v>
      </c>
      <c r="O562" s="5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f t="shared" si="32"/>
        <v>370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34"/>
        <v>40833.208333333336</v>
      </c>
      <c r="O563" s="5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f t="shared" si="32"/>
        <v>13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34"/>
        <v>43536.208333333328</v>
      </c>
      <c r="O564" s="5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f t="shared" si="32"/>
        <v>138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34"/>
        <v>43417.25</v>
      </c>
      <c r="O565" s="5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f t="shared" si="32"/>
        <v>84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34"/>
        <v>42078.208333333328</v>
      </c>
      <c r="O566" s="5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f t="shared" si="32"/>
        <v>205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34"/>
        <v>40862.25</v>
      </c>
      <c r="O567" s="5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f t="shared" si="32"/>
        <v>44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34"/>
        <v>42424.25</v>
      </c>
      <c r="O568" s="5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f t="shared" si="32"/>
        <v>219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34"/>
        <v>41830.208333333336</v>
      </c>
      <c r="O569" s="5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f t="shared" si="32"/>
        <v>186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34"/>
        <v>40374.208333333336</v>
      </c>
      <c r="O570" s="5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f t="shared" si="32"/>
        <v>237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34"/>
        <v>40554.25</v>
      </c>
      <c r="O571" s="5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f t="shared" si="32"/>
        <v>306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34"/>
        <v>41993.25</v>
      </c>
      <c r="O572" s="5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f t="shared" si="32"/>
        <v>94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34"/>
        <v>42174.208333333328</v>
      </c>
      <c r="O573" s="5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f t="shared" si="32"/>
        <v>54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34"/>
        <v>42275.208333333328</v>
      </c>
      <c r="O574" s="5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f t="shared" si="32"/>
        <v>112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34"/>
        <v>41761.208333333336</v>
      </c>
      <c r="O575" s="5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f t="shared" si="32"/>
        <v>369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34"/>
        <v>43806.25</v>
      </c>
      <c r="O576" s="5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f t="shared" si="32"/>
        <v>63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34"/>
        <v>41779.208333333336</v>
      </c>
      <c r="O577" s="5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f t="shared" si="32"/>
        <v>65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34"/>
        <v>43040.208333333328</v>
      </c>
      <c r="O578" s="5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f t="shared" ref="G579:G642" si="36">ROUND(E579/D579*100,0)</f>
        <v>19</v>
      </c>
      <c r="H579">
        <v>37</v>
      </c>
      <c r="I579">
        <f t="shared" ref="I579:I642" si="37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38">(((L579/60)/60)/24)+DATE(1970,1,1)</f>
        <v>40613.25</v>
      </c>
      <c r="O579" s="5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f t="shared" si="36"/>
        <v>17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38"/>
        <v>40878.25</v>
      </c>
      <c r="O580" s="5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f t="shared" si="36"/>
        <v>101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38"/>
        <v>40762.208333333336</v>
      </c>
      <c r="O581" s="5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f t="shared" si="36"/>
        <v>342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38"/>
        <v>41696.25</v>
      </c>
      <c r="O582" s="5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f t="shared" si="36"/>
        <v>64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38"/>
        <v>40662.208333333336</v>
      </c>
      <c r="O583" s="5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f t="shared" si="36"/>
        <v>52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38"/>
        <v>42165.208333333328</v>
      </c>
      <c r="O584" s="5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f t="shared" si="36"/>
        <v>322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38"/>
        <v>40959.25</v>
      </c>
      <c r="O585" s="5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f t="shared" si="36"/>
        <v>120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38"/>
        <v>41024.208333333336</v>
      </c>
      <c r="O586" s="5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f t="shared" si="36"/>
        <v>147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38"/>
        <v>40255.208333333336</v>
      </c>
      <c r="O587" s="5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f t="shared" si="36"/>
        <v>951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38"/>
        <v>40499.25</v>
      </c>
      <c r="O588" s="5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f t="shared" si="36"/>
        <v>73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38"/>
        <v>43484.25</v>
      </c>
      <c r="O589" s="5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f t="shared" si="36"/>
        <v>79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38"/>
        <v>40262.208333333336</v>
      </c>
      <c r="O590" s="5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f t="shared" si="36"/>
        <v>65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38"/>
        <v>42190.208333333328</v>
      </c>
      <c r="O591" s="5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f t="shared" si="36"/>
        <v>82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38"/>
        <v>41994.25</v>
      </c>
      <c r="O592" s="5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f t="shared" si="36"/>
        <v>1038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38"/>
        <v>40373.208333333336</v>
      </c>
      <c r="O593" s="5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f t="shared" si="36"/>
        <v>13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38"/>
        <v>41789.208333333336</v>
      </c>
      <c r="O594" s="5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f t="shared" si="36"/>
        <v>155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38"/>
        <v>41724.208333333336</v>
      </c>
      <c r="O595" s="5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f t="shared" si="36"/>
        <v>7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38"/>
        <v>42548.208333333328</v>
      </c>
      <c r="O596" s="5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f t="shared" si="36"/>
        <v>209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38"/>
        <v>40253.208333333336</v>
      </c>
      <c r="O597" s="5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f t="shared" si="36"/>
        <v>100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38"/>
        <v>42434.25</v>
      </c>
      <c r="O598" s="5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f t="shared" si="36"/>
        <v>202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38"/>
        <v>43786.25</v>
      </c>
      <c r="O599" s="5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f t="shared" si="36"/>
        <v>162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38"/>
        <v>40344.208333333336</v>
      </c>
      <c r="O600" s="5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f t="shared" si="36"/>
        <v>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38"/>
        <v>42047.25</v>
      </c>
      <c r="O601" s="5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f t="shared" si="36"/>
        <v>5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38"/>
        <v>41485.208333333336</v>
      </c>
      <c r="O602" s="5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f t="shared" si="36"/>
        <v>207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38"/>
        <v>41789.208333333336</v>
      </c>
      <c r="O603" s="5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f t="shared" si="36"/>
        <v>128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38"/>
        <v>42160.208333333328</v>
      </c>
      <c r="O604" s="5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f t="shared" si="36"/>
        <v>120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38"/>
        <v>43573.208333333328</v>
      </c>
      <c r="O605" s="5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f t="shared" si="36"/>
        <v>171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38"/>
        <v>40565.25</v>
      </c>
      <c r="O606" s="5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f t="shared" si="36"/>
        <v>187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38"/>
        <v>42280.208333333328</v>
      </c>
      <c r="O607" s="5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f t="shared" si="36"/>
        <v>188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38"/>
        <v>42436.25</v>
      </c>
      <c r="O608" s="5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f t="shared" si="36"/>
        <v>131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38"/>
        <v>41721.208333333336</v>
      </c>
      <c r="O609" s="5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f t="shared" si="36"/>
        <v>284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38"/>
        <v>43530.25</v>
      </c>
      <c r="O610" s="5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f t="shared" si="36"/>
        <v>120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38"/>
        <v>43481.25</v>
      </c>
      <c r="O611" s="5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f t="shared" si="36"/>
        <v>419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38"/>
        <v>41259.25</v>
      </c>
      <c r="O612" s="5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f t="shared" si="36"/>
        <v>14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38"/>
        <v>41480.208333333336</v>
      </c>
      <c r="O613" s="5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f t="shared" si="36"/>
        <v>139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38"/>
        <v>40474.208333333336</v>
      </c>
      <c r="O614" s="5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f t="shared" si="36"/>
        <v>174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38"/>
        <v>42973.208333333328</v>
      </c>
      <c r="O615" s="5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f t="shared" si="36"/>
        <v>155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38"/>
        <v>42746.25</v>
      </c>
      <c r="O616" s="5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f t="shared" si="36"/>
        <v>170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38"/>
        <v>42489.208333333328</v>
      </c>
      <c r="O617" s="5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f t="shared" si="36"/>
        <v>190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38"/>
        <v>41537.208333333336</v>
      </c>
      <c r="O618" s="5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f t="shared" si="36"/>
        <v>250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38"/>
        <v>41794.208333333336</v>
      </c>
      <c r="O619" s="5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f t="shared" si="36"/>
        <v>49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38"/>
        <v>41396.208333333336</v>
      </c>
      <c r="O620" s="5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f t="shared" si="36"/>
        <v>28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38"/>
        <v>40669.208333333336</v>
      </c>
      <c r="O621" s="5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f t="shared" si="36"/>
        <v>268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38"/>
        <v>42559.208333333328</v>
      </c>
      <c r="O622" s="5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f t="shared" si="36"/>
        <v>620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38"/>
        <v>42626.208333333328</v>
      </c>
      <c r="O623" s="5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f t="shared" si="36"/>
        <v>3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38"/>
        <v>43205.208333333328</v>
      </c>
      <c r="O624" s="5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f t="shared" si="36"/>
        <v>160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38"/>
        <v>42201.208333333328</v>
      </c>
      <c r="O625" s="5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f t="shared" si="36"/>
        <v>279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38"/>
        <v>42029.25</v>
      </c>
      <c r="O626" s="5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f t="shared" si="36"/>
        <v>77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38"/>
        <v>43857.25</v>
      </c>
      <c r="O627" s="5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f t="shared" si="36"/>
        <v>206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38"/>
        <v>40449.208333333336</v>
      </c>
      <c r="O628" s="5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f t="shared" si="36"/>
        <v>694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38"/>
        <v>40345.208333333336</v>
      </c>
      <c r="O629" s="5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f t="shared" si="36"/>
        <v>152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38"/>
        <v>40455.208333333336</v>
      </c>
      <c r="O630" s="5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f t="shared" si="36"/>
        <v>65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38"/>
        <v>42557.208333333328</v>
      </c>
      <c r="O631" s="5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f t="shared" si="36"/>
        <v>63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38"/>
        <v>43586.208333333328</v>
      </c>
      <c r="O632" s="5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f t="shared" si="36"/>
        <v>310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38"/>
        <v>43550.208333333328</v>
      </c>
      <c r="O633" s="5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f t="shared" si="36"/>
        <v>43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38"/>
        <v>41945.208333333336</v>
      </c>
      <c r="O634" s="5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f t="shared" si="36"/>
        <v>83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38"/>
        <v>42315.25</v>
      </c>
      <c r="O635" s="5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f t="shared" si="36"/>
        <v>79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38"/>
        <v>42819.208333333328</v>
      </c>
      <c r="O636" s="5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f t="shared" si="36"/>
        <v>114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38"/>
        <v>41314.25</v>
      </c>
      <c r="O637" s="5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f t="shared" si="36"/>
        <v>65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38"/>
        <v>40926.25</v>
      </c>
      <c r="O638" s="5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f t="shared" si="36"/>
        <v>79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38"/>
        <v>42688.25</v>
      </c>
      <c r="O639" s="5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f t="shared" si="36"/>
        <v>11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38"/>
        <v>40386.208333333336</v>
      </c>
      <c r="O640" s="5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f t="shared" si="36"/>
        <v>56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38"/>
        <v>43309.208333333328</v>
      </c>
      <c r="O641" s="5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f t="shared" si="36"/>
        <v>17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38"/>
        <v>42387.25</v>
      </c>
      <c r="O642" s="5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f t="shared" ref="G643:G706" si="40">ROUND(E643/D643*100,0)</f>
        <v>120</v>
      </c>
      <c r="H643">
        <v>194</v>
      </c>
      <c r="I643">
        <f t="shared" ref="I643:I706" si="41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42">(((L643/60)/60)/24)+DATE(1970,1,1)</f>
        <v>42786.25</v>
      </c>
      <c r="O643" s="5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f t="shared" si="40"/>
        <v>145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42"/>
        <v>43451.25</v>
      </c>
      <c r="O644" s="5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f t="shared" si="40"/>
        <v>221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42"/>
        <v>42795.25</v>
      </c>
      <c r="O645" s="5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f t="shared" si="40"/>
        <v>48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42"/>
        <v>43452.25</v>
      </c>
      <c r="O646" s="5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f t="shared" si="40"/>
        <v>93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42"/>
        <v>43369.208333333328</v>
      </c>
      <c r="O647" s="5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f t="shared" si="40"/>
        <v>89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42"/>
        <v>41346.208333333336</v>
      </c>
      <c r="O648" s="5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f t="shared" si="40"/>
        <v>41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42"/>
        <v>43199.208333333328</v>
      </c>
      <c r="O649" s="5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f t="shared" si="40"/>
        <v>63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42"/>
        <v>42922.208333333328</v>
      </c>
      <c r="O650" s="5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f t="shared" si="40"/>
        <v>48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42"/>
        <v>40471.208333333336</v>
      </c>
      <c r="O651" s="5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f t="shared" si="40"/>
        <v>2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42"/>
        <v>41828.208333333336</v>
      </c>
      <c r="O652" s="5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f t="shared" si="40"/>
        <v>88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42"/>
        <v>41692.25</v>
      </c>
      <c r="O653" s="5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f t="shared" si="40"/>
        <v>127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42"/>
        <v>42587.208333333328</v>
      </c>
      <c r="O654" s="5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f t="shared" si="40"/>
        <v>2339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42"/>
        <v>42468.208333333328</v>
      </c>
      <c r="O655" s="5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f t="shared" si="40"/>
        <v>508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42"/>
        <v>42240.208333333328</v>
      </c>
      <c r="O656" s="5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f t="shared" si="40"/>
        <v>191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42"/>
        <v>42796.25</v>
      </c>
      <c r="O657" s="5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f t="shared" si="40"/>
        <v>42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42"/>
        <v>43097.25</v>
      </c>
      <c r="O658" s="5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f t="shared" si="40"/>
        <v>8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42"/>
        <v>43096.25</v>
      </c>
      <c r="O659" s="5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f t="shared" si="40"/>
        <v>60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42"/>
        <v>42246.208333333328</v>
      </c>
      <c r="O660" s="5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f t="shared" si="40"/>
        <v>47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42"/>
        <v>40570.25</v>
      </c>
      <c r="O661" s="5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f t="shared" si="40"/>
        <v>82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42"/>
        <v>42237.208333333328</v>
      </c>
      <c r="O662" s="5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f t="shared" si="40"/>
        <v>54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42"/>
        <v>40996.208333333336</v>
      </c>
      <c r="O663" s="5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f t="shared" si="40"/>
        <v>98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42"/>
        <v>43443.25</v>
      </c>
      <c r="O664" s="5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f t="shared" si="40"/>
        <v>77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42"/>
        <v>40458.208333333336</v>
      </c>
      <c r="O665" s="5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f t="shared" si="40"/>
        <v>33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42"/>
        <v>40959.25</v>
      </c>
      <c r="O666" s="5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f t="shared" si="40"/>
        <v>240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42"/>
        <v>40733.208333333336</v>
      </c>
      <c r="O667" s="5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f t="shared" si="40"/>
        <v>64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42"/>
        <v>41516.208333333336</v>
      </c>
      <c r="O668" s="5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f t="shared" si="40"/>
        <v>176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42"/>
        <v>41892.208333333336</v>
      </c>
      <c r="O669" s="5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f t="shared" si="40"/>
        <v>20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42"/>
        <v>41122.208333333336</v>
      </c>
      <c r="O670" s="5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f t="shared" si="40"/>
        <v>359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42"/>
        <v>42912.208333333328</v>
      </c>
      <c r="O671" s="5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f t="shared" si="40"/>
        <v>469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42"/>
        <v>42425.25</v>
      </c>
      <c r="O672" s="5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f t="shared" si="40"/>
        <v>122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42"/>
        <v>40390.208333333336</v>
      </c>
      <c r="O673" s="5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f t="shared" si="40"/>
        <v>56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42"/>
        <v>43180.208333333328</v>
      </c>
      <c r="O674" s="5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f t="shared" si="40"/>
        <v>44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42"/>
        <v>42475.208333333328</v>
      </c>
      <c r="O675" s="5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f t="shared" si="40"/>
        <v>34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42"/>
        <v>40774.208333333336</v>
      </c>
      <c r="O676" s="5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f t="shared" si="40"/>
        <v>123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42"/>
        <v>43719.208333333328</v>
      </c>
      <c r="O677" s="5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f t="shared" si="40"/>
        <v>190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42"/>
        <v>41178.208333333336</v>
      </c>
      <c r="O678" s="5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f t="shared" si="40"/>
        <v>84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42"/>
        <v>42561.208333333328</v>
      </c>
      <c r="O679" s="5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f t="shared" si="40"/>
        <v>18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42"/>
        <v>43484.25</v>
      </c>
      <c r="O680" s="5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f t="shared" si="40"/>
        <v>1037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42"/>
        <v>43756.208333333328</v>
      </c>
      <c r="O681" s="5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f t="shared" si="40"/>
        <v>97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42"/>
        <v>43813.25</v>
      </c>
      <c r="O682" s="5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f t="shared" si="40"/>
        <v>86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42"/>
        <v>40898.25</v>
      </c>
      <c r="O683" s="5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f t="shared" si="40"/>
        <v>150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42"/>
        <v>41619.25</v>
      </c>
      <c r="O684" s="5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f t="shared" si="40"/>
        <v>358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42"/>
        <v>43359.208333333328</v>
      </c>
      <c r="O685" s="5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f t="shared" si="40"/>
        <v>543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42"/>
        <v>40358.208333333336</v>
      </c>
      <c r="O686" s="5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f t="shared" si="40"/>
        <v>68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42"/>
        <v>42239.208333333328</v>
      </c>
      <c r="O687" s="5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f t="shared" si="40"/>
        <v>192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42"/>
        <v>43186.208333333328</v>
      </c>
      <c r="O688" s="5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f t="shared" si="40"/>
        <v>932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42"/>
        <v>42806.25</v>
      </c>
      <c r="O689" s="5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f t="shared" si="40"/>
        <v>429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42"/>
        <v>43475.25</v>
      </c>
      <c r="O690" s="5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f t="shared" si="40"/>
        <v>101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42"/>
        <v>41576.208333333336</v>
      </c>
      <c r="O691" s="5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f t="shared" si="40"/>
        <v>227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42"/>
        <v>40874.25</v>
      </c>
      <c r="O692" s="5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f t="shared" si="40"/>
        <v>142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42"/>
        <v>41185.208333333336</v>
      </c>
      <c r="O693" s="5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f t="shared" si="40"/>
        <v>91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42"/>
        <v>43655.208333333328</v>
      </c>
      <c r="O694" s="5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f t="shared" si="40"/>
        <v>64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42"/>
        <v>43025.208333333328</v>
      </c>
      <c r="O695" s="5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f t="shared" si="40"/>
        <v>84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42"/>
        <v>43066.25</v>
      </c>
      <c r="O696" s="5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f t="shared" si="40"/>
        <v>134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42"/>
        <v>42322.25</v>
      </c>
      <c r="O697" s="5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f t="shared" si="40"/>
        <v>59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42"/>
        <v>42114.208333333328</v>
      </c>
      <c r="O698" s="5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f t="shared" si="40"/>
        <v>153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42"/>
        <v>43190.208333333328</v>
      </c>
      <c r="O699" s="5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f t="shared" si="40"/>
        <v>447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42"/>
        <v>40871.25</v>
      </c>
      <c r="O700" s="5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f t="shared" si="40"/>
        <v>84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42"/>
        <v>43641.208333333328</v>
      </c>
      <c r="O701" s="5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f t="shared" si="40"/>
        <v>3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42"/>
        <v>40203.25</v>
      </c>
      <c r="O702" s="5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f t="shared" si="40"/>
        <v>175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42"/>
        <v>40629.208333333336</v>
      </c>
      <c r="O703" s="5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f t="shared" si="40"/>
        <v>54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42"/>
        <v>41477.208333333336</v>
      </c>
      <c r="O704" s="5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f t="shared" si="40"/>
        <v>312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42"/>
        <v>41020.208333333336</v>
      </c>
      <c r="O705" s="5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f t="shared" si="40"/>
        <v>123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42"/>
        <v>42555.208333333328</v>
      </c>
      <c r="O706" s="5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f t="shared" ref="G707:G770" si="44">ROUND(E707/D707*100,0)</f>
        <v>99</v>
      </c>
      <c r="H707">
        <v>2025</v>
      </c>
      <c r="I707">
        <f t="shared" ref="I707:I770" si="45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46">(((L707/60)/60)/24)+DATE(1970,1,1)</f>
        <v>41619.25</v>
      </c>
      <c r="O707" s="5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f t="shared" si="44"/>
        <v>128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46"/>
        <v>43471.25</v>
      </c>
      <c r="O708" s="5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f t="shared" si="44"/>
        <v>159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46"/>
        <v>43442.25</v>
      </c>
      <c r="O709" s="5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f t="shared" si="44"/>
        <v>707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46"/>
        <v>42877.208333333328</v>
      </c>
      <c r="O710" s="5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f t="shared" si="44"/>
        <v>142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46"/>
        <v>41018.208333333336</v>
      </c>
      <c r="O711" s="5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f t="shared" si="44"/>
        <v>148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46"/>
        <v>43295.208333333328</v>
      </c>
      <c r="O712" s="5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f t="shared" si="44"/>
        <v>20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46"/>
        <v>42393.25</v>
      </c>
      <c r="O713" s="5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f t="shared" si="44"/>
        <v>1841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46"/>
        <v>42559.208333333328</v>
      </c>
      <c r="O714" s="5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f t="shared" si="44"/>
        <v>162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46"/>
        <v>42604.208333333328</v>
      </c>
      <c r="O715" s="5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f t="shared" si="44"/>
        <v>473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46"/>
        <v>41870.208333333336</v>
      </c>
      <c r="O716" s="5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f t="shared" si="44"/>
        <v>24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46"/>
        <v>40397.208333333336</v>
      </c>
      <c r="O717" s="5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f t="shared" si="44"/>
        <v>518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46"/>
        <v>41465.208333333336</v>
      </c>
      <c r="O718" s="5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f t="shared" si="44"/>
        <v>248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46"/>
        <v>40777.208333333336</v>
      </c>
      <c r="O719" s="5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f t="shared" si="44"/>
        <v>100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46"/>
        <v>41442.208333333336</v>
      </c>
      <c r="O720" s="5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f t="shared" si="44"/>
        <v>153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46"/>
        <v>41058.208333333336</v>
      </c>
      <c r="O721" s="5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f t="shared" si="44"/>
        <v>37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46"/>
        <v>43152.25</v>
      </c>
      <c r="O722" s="5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f t="shared" si="44"/>
        <v>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46"/>
        <v>43194.208333333328</v>
      </c>
      <c r="O723" s="5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f t="shared" si="44"/>
        <v>157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46"/>
        <v>43045.25</v>
      </c>
      <c r="O724" s="5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f t="shared" si="44"/>
        <v>270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46"/>
        <v>42431.25</v>
      </c>
      <c r="O725" s="5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f t="shared" si="44"/>
        <v>134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46"/>
        <v>41934.208333333336</v>
      </c>
      <c r="O726" s="5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f t="shared" si="44"/>
        <v>50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46"/>
        <v>41958.25</v>
      </c>
      <c r="O727" s="5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f t="shared" si="44"/>
        <v>89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46"/>
        <v>40476.208333333336</v>
      </c>
      <c r="O728" s="5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f t="shared" si="44"/>
        <v>165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46"/>
        <v>43485.25</v>
      </c>
      <c r="O729" s="5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f t="shared" si="44"/>
        <v>18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46"/>
        <v>42515.208333333328</v>
      </c>
      <c r="O730" s="5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f t="shared" si="44"/>
        <v>186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46"/>
        <v>41309.25</v>
      </c>
      <c r="O731" s="5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f t="shared" si="44"/>
        <v>413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46"/>
        <v>42147.208333333328</v>
      </c>
      <c r="O732" s="5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f t="shared" si="44"/>
        <v>90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46"/>
        <v>42939.208333333328</v>
      </c>
      <c r="O733" s="5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f t="shared" si="44"/>
        <v>92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46"/>
        <v>42816.208333333328</v>
      </c>
      <c r="O734" s="5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f t="shared" si="44"/>
        <v>527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46"/>
        <v>41844.208333333336</v>
      </c>
      <c r="O735" s="5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f t="shared" si="44"/>
        <v>319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46"/>
        <v>42763.25</v>
      </c>
      <c r="O736" s="5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f t="shared" si="44"/>
        <v>354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46"/>
        <v>42459.208333333328</v>
      </c>
      <c r="O737" s="5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f t="shared" si="44"/>
        <v>33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46"/>
        <v>42055.25</v>
      </c>
      <c r="O738" s="5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f t="shared" si="44"/>
        <v>136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46"/>
        <v>42685.25</v>
      </c>
      <c r="O739" s="5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f t="shared" si="44"/>
        <v>2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46"/>
        <v>41959.25</v>
      </c>
      <c r="O740" s="5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f t="shared" si="44"/>
        <v>61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46"/>
        <v>41089.208333333336</v>
      </c>
      <c r="O741" s="5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f t="shared" si="44"/>
        <v>30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46"/>
        <v>42769.25</v>
      </c>
      <c r="O742" s="5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f t="shared" si="44"/>
        <v>1179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46"/>
        <v>40321.208333333336</v>
      </c>
      <c r="O743" s="5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f t="shared" si="44"/>
        <v>1126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46"/>
        <v>40197.25</v>
      </c>
      <c r="O744" s="5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f t="shared" si="44"/>
        <v>13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46"/>
        <v>42298.208333333328</v>
      </c>
      <c r="O745" s="5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f t="shared" si="44"/>
        <v>712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46"/>
        <v>43322.208333333328</v>
      </c>
      <c r="O746" s="5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f t="shared" si="44"/>
        <v>30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46"/>
        <v>40328.208333333336</v>
      </c>
      <c r="O747" s="5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f t="shared" si="44"/>
        <v>213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46"/>
        <v>40825.208333333336</v>
      </c>
      <c r="O748" s="5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f t="shared" si="44"/>
        <v>229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46"/>
        <v>40423.208333333336</v>
      </c>
      <c r="O749" s="5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f t="shared" si="44"/>
        <v>35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46"/>
        <v>40238.25</v>
      </c>
      <c r="O750" s="5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f t="shared" si="44"/>
        <v>157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46"/>
        <v>41920.208333333336</v>
      </c>
      <c r="O751" s="5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f t="shared" si="44"/>
        <v>1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46"/>
        <v>40360.208333333336</v>
      </c>
      <c r="O752" s="5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f t="shared" si="44"/>
        <v>232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46"/>
        <v>42446.208333333328</v>
      </c>
      <c r="O753" s="5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f t="shared" si="44"/>
        <v>92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46"/>
        <v>40395.208333333336</v>
      </c>
      <c r="O754" s="5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f t="shared" si="44"/>
        <v>257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46"/>
        <v>40321.208333333336</v>
      </c>
      <c r="O755" s="5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f t="shared" si="44"/>
        <v>168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46"/>
        <v>41210.208333333336</v>
      </c>
      <c r="O756" s="5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f t="shared" si="44"/>
        <v>167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46"/>
        <v>43096.25</v>
      </c>
      <c r="O757" s="5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f t="shared" si="44"/>
        <v>772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46"/>
        <v>42024.25</v>
      </c>
      <c r="O758" s="5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f t="shared" si="44"/>
        <v>407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46"/>
        <v>40675.208333333336</v>
      </c>
      <c r="O759" s="5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f t="shared" si="44"/>
        <v>564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46"/>
        <v>41936.208333333336</v>
      </c>
      <c r="O760" s="5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f t="shared" si="44"/>
        <v>68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46"/>
        <v>43136.25</v>
      </c>
      <c r="O761" s="5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f t="shared" si="44"/>
        <v>34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46"/>
        <v>43678.208333333328</v>
      </c>
      <c r="O762" s="5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f t="shared" si="44"/>
        <v>655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46"/>
        <v>42938.208333333328</v>
      </c>
      <c r="O763" s="5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f t="shared" si="44"/>
        <v>177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46"/>
        <v>41241.25</v>
      </c>
      <c r="O764" s="5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f t="shared" si="44"/>
        <v>113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46"/>
        <v>41037.208333333336</v>
      </c>
      <c r="O765" s="5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f t="shared" si="44"/>
        <v>728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46"/>
        <v>40676.208333333336</v>
      </c>
      <c r="O766" s="5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f t="shared" si="44"/>
        <v>208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46"/>
        <v>42840.208333333328</v>
      </c>
      <c r="O767" s="5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f t="shared" si="44"/>
        <v>31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46"/>
        <v>43362.208333333328</v>
      </c>
      <c r="O768" s="5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f t="shared" si="44"/>
        <v>57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46"/>
        <v>42283.208333333328</v>
      </c>
      <c r="O769" s="5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f t="shared" si="44"/>
        <v>231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46"/>
        <v>41619.25</v>
      </c>
      <c r="O770" s="5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f t="shared" ref="G771:G834" si="48">ROUND(E771/D771*100,0)</f>
        <v>87</v>
      </c>
      <c r="H771">
        <v>3410</v>
      </c>
      <c r="I771">
        <f t="shared" ref="I771:I834" si="49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50">(((L771/60)/60)/24)+DATE(1970,1,1)</f>
        <v>41501.208333333336</v>
      </c>
      <c r="O771" s="5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f t="shared" si="48"/>
        <v>271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50"/>
        <v>41743.208333333336</v>
      </c>
      <c r="O772" s="5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f t="shared" si="48"/>
        <v>49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50"/>
        <v>43491.25</v>
      </c>
      <c r="O773" s="5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f t="shared" si="48"/>
        <v>113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50"/>
        <v>43505.25</v>
      </c>
      <c r="O774" s="5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f t="shared" si="48"/>
        <v>191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50"/>
        <v>42838.208333333328</v>
      </c>
      <c r="O775" s="5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f t="shared" si="48"/>
        <v>136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50"/>
        <v>42513.208333333328</v>
      </c>
      <c r="O776" s="5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f t="shared" si="48"/>
        <v>10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50"/>
        <v>41949.25</v>
      </c>
      <c r="O777" s="5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f t="shared" si="48"/>
        <v>66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50"/>
        <v>43650.208333333328</v>
      </c>
      <c r="O778" s="5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f t="shared" si="48"/>
        <v>49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50"/>
        <v>40809.208333333336</v>
      </c>
      <c r="O779" s="5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f t="shared" si="48"/>
        <v>788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50"/>
        <v>40768.208333333336</v>
      </c>
      <c r="O780" s="5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f t="shared" si="48"/>
        <v>80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50"/>
        <v>42230.208333333328</v>
      </c>
      <c r="O781" s="5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f t="shared" si="48"/>
        <v>106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50"/>
        <v>42573.208333333328</v>
      </c>
      <c r="O782" s="5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f t="shared" si="48"/>
        <v>51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50"/>
        <v>40482.208333333336</v>
      </c>
      <c r="O783" s="5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f t="shared" si="48"/>
        <v>215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50"/>
        <v>40603.25</v>
      </c>
      <c r="O784" s="5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f t="shared" si="48"/>
        <v>141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50"/>
        <v>41625.25</v>
      </c>
      <c r="O785" s="5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f t="shared" si="48"/>
        <v>115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50"/>
        <v>42435.25</v>
      </c>
      <c r="O786" s="5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f t="shared" si="48"/>
        <v>193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50"/>
        <v>43582.208333333328</v>
      </c>
      <c r="O787" s="5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f t="shared" si="48"/>
        <v>730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50"/>
        <v>43186.208333333328</v>
      </c>
      <c r="O788" s="5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f t="shared" si="48"/>
        <v>100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50"/>
        <v>40684.208333333336</v>
      </c>
      <c r="O789" s="5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f t="shared" si="48"/>
        <v>88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50"/>
        <v>41202.208333333336</v>
      </c>
      <c r="O790" s="5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f t="shared" si="48"/>
        <v>37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50"/>
        <v>41786.208333333336</v>
      </c>
      <c r="O791" s="5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f t="shared" si="48"/>
        <v>31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50"/>
        <v>40223.25</v>
      </c>
      <c r="O792" s="5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f t="shared" si="48"/>
        <v>26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50"/>
        <v>42715.25</v>
      </c>
      <c r="O793" s="5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f t="shared" si="48"/>
        <v>34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50"/>
        <v>41451.208333333336</v>
      </c>
      <c r="O794" s="5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f t="shared" si="48"/>
        <v>1186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50"/>
        <v>41450.208333333336</v>
      </c>
      <c r="O795" s="5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f t="shared" si="48"/>
        <v>125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50"/>
        <v>43091.25</v>
      </c>
      <c r="O796" s="5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f t="shared" si="48"/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50"/>
        <v>42675.208333333328</v>
      </c>
      <c r="O797" s="5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f t="shared" si="48"/>
        <v>55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50"/>
        <v>41859.208333333336</v>
      </c>
      <c r="O798" s="5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f t="shared" si="48"/>
        <v>110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50"/>
        <v>43464.25</v>
      </c>
      <c r="O799" s="5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f t="shared" si="48"/>
        <v>188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50"/>
        <v>41060.208333333336</v>
      </c>
      <c r="O800" s="5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f t="shared" si="48"/>
        <v>87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50"/>
        <v>42399.25</v>
      </c>
      <c r="O801" s="5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f t="shared" si="48"/>
        <v>1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50"/>
        <v>42167.208333333328</v>
      </c>
      <c r="O802" s="5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f t="shared" si="48"/>
        <v>203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50"/>
        <v>43830.25</v>
      </c>
      <c r="O803" s="5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f t="shared" si="48"/>
        <v>197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50"/>
        <v>43650.208333333328</v>
      </c>
      <c r="O804" s="5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f t="shared" si="48"/>
        <v>107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50"/>
        <v>43492.25</v>
      </c>
      <c r="O805" s="5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f t="shared" si="48"/>
        <v>269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50"/>
        <v>43102.25</v>
      </c>
      <c r="O806" s="5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f t="shared" si="48"/>
        <v>51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50"/>
        <v>41958.25</v>
      </c>
      <c r="O807" s="5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f t="shared" si="48"/>
        <v>1180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50"/>
        <v>40973.25</v>
      </c>
      <c r="O808" s="5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f t="shared" si="48"/>
        <v>264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50"/>
        <v>43753.208333333328</v>
      </c>
      <c r="O809" s="5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f t="shared" si="48"/>
        <v>30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50"/>
        <v>42507.208333333328</v>
      </c>
      <c r="O810" s="5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f t="shared" si="48"/>
        <v>63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50"/>
        <v>41135.208333333336</v>
      </c>
      <c r="O811" s="5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f t="shared" si="48"/>
        <v>193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50"/>
        <v>43067.25</v>
      </c>
      <c r="O812" s="5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f t="shared" si="48"/>
        <v>77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50"/>
        <v>42378.25</v>
      </c>
      <c r="O813" s="5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f t="shared" si="48"/>
        <v>226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50"/>
        <v>43206.208333333328</v>
      </c>
      <c r="O814" s="5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f t="shared" si="48"/>
        <v>239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50"/>
        <v>41148.208333333336</v>
      </c>
      <c r="O815" s="5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f t="shared" si="48"/>
        <v>92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50"/>
        <v>42517.208333333328</v>
      </c>
      <c r="O816" s="5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f t="shared" si="48"/>
        <v>130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50"/>
        <v>43068.25</v>
      </c>
      <c r="O817" s="5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f t="shared" si="48"/>
        <v>615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50"/>
        <v>41680.25</v>
      </c>
      <c r="O818" s="5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f t="shared" si="48"/>
        <v>369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50"/>
        <v>43589.208333333328</v>
      </c>
      <c r="O819" s="5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f t="shared" si="48"/>
        <v>1095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50"/>
        <v>43486.25</v>
      </c>
      <c r="O820" s="5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f t="shared" si="48"/>
        <v>51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50"/>
        <v>41237.25</v>
      </c>
      <c r="O821" s="5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f t="shared" si="48"/>
        <v>801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50"/>
        <v>43310.208333333328</v>
      </c>
      <c r="O822" s="5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f t="shared" si="48"/>
        <v>291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50"/>
        <v>42794.25</v>
      </c>
      <c r="O823" s="5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f t="shared" si="48"/>
        <v>350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50"/>
        <v>41698.25</v>
      </c>
      <c r="O824" s="5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f t="shared" si="48"/>
        <v>357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50"/>
        <v>41892.208333333336</v>
      </c>
      <c r="O825" s="5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f t="shared" si="48"/>
        <v>126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50"/>
        <v>40348.208333333336</v>
      </c>
      <c r="O826" s="5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f t="shared" si="48"/>
        <v>388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50"/>
        <v>42941.208333333328</v>
      </c>
      <c r="O827" s="5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f t="shared" si="48"/>
        <v>457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50"/>
        <v>40525.25</v>
      </c>
      <c r="O828" s="5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f t="shared" si="48"/>
        <v>267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50"/>
        <v>40666.208333333336</v>
      </c>
      <c r="O829" s="5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f t="shared" si="48"/>
        <v>69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50"/>
        <v>43340.208333333328</v>
      </c>
      <c r="O830" s="5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f t="shared" si="48"/>
        <v>51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50"/>
        <v>42164.208333333328</v>
      </c>
      <c r="O831" s="5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f t="shared" si="48"/>
        <v>1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50"/>
        <v>43103.25</v>
      </c>
      <c r="O832" s="5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f t="shared" si="48"/>
        <v>109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50"/>
        <v>40994.208333333336</v>
      </c>
      <c r="O833" s="5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f t="shared" si="48"/>
        <v>315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50"/>
        <v>42299.208333333328</v>
      </c>
      <c r="O834" s="5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f t="shared" ref="G835:G898" si="52">ROUND(E835/D835*100,0)</f>
        <v>158</v>
      </c>
      <c r="H835">
        <v>165</v>
      </c>
      <c r="I835">
        <f t="shared" ref="I835:I898" si="53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54">(((L835/60)/60)/24)+DATE(1970,1,1)</f>
        <v>40588.25</v>
      </c>
      <c r="O835" s="5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f t="shared" si="52"/>
        <v>154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54"/>
        <v>41448.208333333336</v>
      </c>
      <c r="O836" s="5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f t="shared" si="52"/>
        <v>90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54"/>
        <v>42063.25</v>
      </c>
      <c r="O837" s="5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f t="shared" si="52"/>
        <v>75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54"/>
        <v>40214.25</v>
      </c>
      <c r="O838" s="5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f t="shared" si="52"/>
        <v>853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54"/>
        <v>40629.208333333336</v>
      </c>
      <c r="O839" s="5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f t="shared" si="52"/>
        <v>139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54"/>
        <v>43370.208333333328</v>
      </c>
      <c r="O840" s="5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f t="shared" si="52"/>
        <v>190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54"/>
        <v>41715.208333333336</v>
      </c>
      <c r="O841" s="5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f t="shared" si="52"/>
        <v>100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54"/>
        <v>41836.208333333336</v>
      </c>
      <c r="O842" s="5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f t="shared" si="52"/>
        <v>143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54"/>
        <v>42419.25</v>
      </c>
      <c r="O843" s="5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f t="shared" si="52"/>
        <v>563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54"/>
        <v>43266.208333333328</v>
      </c>
      <c r="O844" s="5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f t="shared" si="52"/>
        <v>31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54"/>
        <v>43338.208333333328</v>
      </c>
      <c r="O845" s="5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f t="shared" si="52"/>
        <v>99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54"/>
        <v>40930.25</v>
      </c>
      <c r="O846" s="5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f t="shared" si="52"/>
        <v>198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54"/>
        <v>43235.208333333328</v>
      </c>
      <c r="O847" s="5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f t="shared" si="52"/>
        <v>509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54"/>
        <v>43302.208333333328</v>
      </c>
      <c r="O848" s="5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f t="shared" si="52"/>
        <v>238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54"/>
        <v>43107.25</v>
      </c>
      <c r="O849" s="5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f t="shared" si="52"/>
        <v>338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54"/>
        <v>40341.208333333336</v>
      </c>
      <c r="O850" s="5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f t="shared" si="52"/>
        <v>133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54"/>
        <v>40948.25</v>
      </c>
      <c r="O851" s="5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f t="shared" si="52"/>
        <v>1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54"/>
        <v>40866.25</v>
      </c>
      <c r="O852" s="5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f t="shared" si="52"/>
        <v>208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54"/>
        <v>41031.208333333336</v>
      </c>
      <c r="O853" s="5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f t="shared" si="52"/>
        <v>51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54"/>
        <v>40740.208333333336</v>
      </c>
      <c r="O854" s="5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f t="shared" si="52"/>
        <v>652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54"/>
        <v>40714.208333333336</v>
      </c>
      <c r="O855" s="5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f t="shared" si="52"/>
        <v>114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54"/>
        <v>43787.25</v>
      </c>
      <c r="O856" s="5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f t="shared" si="52"/>
        <v>102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54"/>
        <v>40712.208333333336</v>
      </c>
      <c r="O857" s="5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f t="shared" si="52"/>
        <v>357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54"/>
        <v>41023.208333333336</v>
      </c>
      <c r="O858" s="5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f t="shared" si="52"/>
        <v>140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54"/>
        <v>40944.25</v>
      </c>
      <c r="O859" s="5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f t="shared" si="52"/>
        <v>69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54"/>
        <v>43211.208333333328</v>
      </c>
      <c r="O860" s="5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f t="shared" si="52"/>
        <v>36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54"/>
        <v>41334.25</v>
      </c>
      <c r="O861" s="5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f t="shared" si="52"/>
        <v>252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54"/>
        <v>43515.25</v>
      </c>
      <c r="O862" s="5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f t="shared" si="52"/>
        <v>106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54"/>
        <v>40258.208333333336</v>
      </c>
      <c r="O863" s="5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f t="shared" si="52"/>
        <v>187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54"/>
        <v>40756.208333333336</v>
      </c>
      <c r="O864" s="5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f t="shared" si="52"/>
        <v>387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54"/>
        <v>42172.208333333328</v>
      </c>
      <c r="O865" s="5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f t="shared" si="52"/>
        <v>347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54"/>
        <v>42601.208333333328</v>
      </c>
      <c r="O866" s="5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f t="shared" si="52"/>
        <v>186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54"/>
        <v>41897.208333333336</v>
      </c>
      <c r="O867" s="5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f t="shared" si="52"/>
        <v>43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54"/>
        <v>40671.208333333336</v>
      </c>
      <c r="O868" s="5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f t="shared" si="52"/>
        <v>162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54"/>
        <v>43382.208333333328</v>
      </c>
      <c r="O869" s="5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f t="shared" si="52"/>
        <v>185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54"/>
        <v>41559.208333333336</v>
      </c>
      <c r="O870" s="5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f t="shared" si="52"/>
        <v>24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54"/>
        <v>40350.208333333336</v>
      </c>
      <c r="O871" s="5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f t="shared" si="52"/>
        <v>90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54"/>
        <v>42240.208333333328</v>
      </c>
      <c r="O872" s="5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f t="shared" si="52"/>
        <v>273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54"/>
        <v>43040.208333333328</v>
      </c>
      <c r="O873" s="5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f t="shared" si="52"/>
        <v>170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54"/>
        <v>43346.208333333328</v>
      </c>
      <c r="O874" s="5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f t="shared" si="52"/>
        <v>188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54"/>
        <v>41647.25</v>
      </c>
      <c r="O875" s="5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f t="shared" si="52"/>
        <v>347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54"/>
        <v>40291.208333333336</v>
      </c>
      <c r="O876" s="5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f t="shared" si="52"/>
        <v>69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54"/>
        <v>40556.25</v>
      </c>
      <c r="O877" s="5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f t="shared" si="52"/>
        <v>25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54"/>
        <v>43624.208333333328</v>
      </c>
      <c r="O878" s="5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f t="shared" si="52"/>
        <v>77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54"/>
        <v>42577.208333333328</v>
      </c>
      <c r="O879" s="5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f t="shared" si="52"/>
        <v>37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54"/>
        <v>43845.25</v>
      </c>
      <c r="O880" s="5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f t="shared" si="52"/>
        <v>544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54"/>
        <v>42788.25</v>
      </c>
      <c r="O881" s="5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f t="shared" si="52"/>
        <v>229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54"/>
        <v>43667.208333333328</v>
      </c>
      <c r="O882" s="5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f t="shared" si="52"/>
        <v>39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54"/>
        <v>42194.208333333328</v>
      </c>
      <c r="O883" s="5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f t="shared" si="52"/>
        <v>370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54"/>
        <v>42025.25</v>
      </c>
      <c r="O884" s="5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f t="shared" si="52"/>
        <v>238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54"/>
        <v>40323.208333333336</v>
      </c>
      <c r="O885" s="5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f t="shared" si="52"/>
        <v>64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54"/>
        <v>41763.208333333336</v>
      </c>
      <c r="O886" s="5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f t="shared" si="52"/>
        <v>118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54"/>
        <v>40335.208333333336</v>
      </c>
      <c r="O887" s="5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f t="shared" si="52"/>
        <v>85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54"/>
        <v>40416.208333333336</v>
      </c>
      <c r="O888" s="5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f t="shared" si="52"/>
        <v>29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54"/>
        <v>42202.208333333328</v>
      </c>
      <c r="O889" s="5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f t="shared" si="52"/>
        <v>210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54"/>
        <v>42836.208333333328</v>
      </c>
      <c r="O890" s="5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f t="shared" si="52"/>
        <v>170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54"/>
        <v>41710.208333333336</v>
      </c>
      <c r="O891" s="5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f t="shared" si="52"/>
        <v>116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54"/>
        <v>43640.208333333328</v>
      </c>
      <c r="O892" s="5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f t="shared" si="52"/>
        <v>259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54"/>
        <v>40880.25</v>
      </c>
      <c r="O893" s="5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f t="shared" si="52"/>
        <v>231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54"/>
        <v>40319.208333333336</v>
      </c>
      <c r="O894" s="5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f t="shared" si="52"/>
        <v>128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54"/>
        <v>42170.208333333328</v>
      </c>
      <c r="O895" s="5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f t="shared" si="52"/>
        <v>189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54"/>
        <v>41466.208333333336</v>
      </c>
      <c r="O896" s="5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f t="shared" si="52"/>
        <v>7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54"/>
        <v>43134.25</v>
      </c>
      <c r="O897" s="5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f t="shared" si="52"/>
        <v>774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54"/>
        <v>40738.208333333336</v>
      </c>
      <c r="O898" s="5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f t="shared" ref="G899:G962" si="56">ROUND(E899/D899*100,0)</f>
        <v>28</v>
      </c>
      <c r="H899">
        <v>27</v>
      </c>
      <c r="I899">
        <f t="shared" ref="I899:I962" si="57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58">(((L899/60)/60)/24)+DATE(1970,1,1)</f>
        <v>43583.208333333328</v>
      </c>
      <c r="O899" s="5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f t="shared" si="56"/>
        <v>52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58"/>
        <v>43815.25</v>
      </c>
      <c r="O900" s="5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f t="shared" si="56"/>
        <v>407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58"/>
        <v>41554.208333333336</v>
      </c>
      <c r="O901" s="5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f t="shared" si="56"/>
        <v>2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58"/>
        <v>41901.208333333336</v>
      </c>
      <c r="O902" s="5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f t="shared" si="56"/>
        <v>156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58"/>
        <v>43298.208333333328</v>
      </c>
      <c r="O903" s="5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f t="shared" si="56"/>
        <v>252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58"/>
        <v>42399.25</v>
      </c>
      <c r="O904" s="5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f t="shared" si="56"/>
        <v>2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58"/>
        <v>41034.208333333336</v>
      </c>
      <c r="O905" s="5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f t="shared" si="56"/>
        <v>12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58"/>
        <v>41186.208333333336</v>
      </c>
      <c r="O906" s="5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f t="shared" si="56"/>
        <v>164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58"/>
        <v>41536.208333333336</v>
      </c>
      <c r="O907" s="5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f t="shared" si="56"/>
        <v>163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58"/>
        <v>42868.208333333328</v>
      </c>
      <c r="O908" s="5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f t="shared" si="56"/>
        <v>20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58"/>
        <v>40660.208333333336</v>
      </c>
      <c r="O909" s="5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f t="shared" si="56"/>
        <v>319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58"/>
        <v>41031.208333333336</v>
      </c>
      <c r="O910" s="5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f t="shared" si="56"/>
        <v>479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58"/>
        <v>43255.208333333328</v>
      </c>
      <c r="O911" s="5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f t="shared" si="56"/>
        <v>20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58"/>
        <v>42026.25</v>
      </c>
      <c r="O912" s="5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f t="shared" si="56"/>
        <v>199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58"/>
        <v>43717.208333333328</v>
      </c>
      <c r="O913" s="5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f t="shared" si="56"/>
        <v>795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58"/>
        <v>41157.208333333336</v>
      </c>
      <c r="O914" s="5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f t="shared" si="56"/>
        <v>51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58"/>
        <v>43597.208333333328</v>
      </c>
      <c r="O915" s="5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f t="shared" si="56"/>
        <v>57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58"/>
        <v>41490.208333333336</v>
      </c>
      <c r="O916" s="5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f t="shared" si="56"/>
        <v>156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58"/>
        <v>42976.208333333328</v>
      </c>
      <c r="O917" s="5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f t="shared" si="56"/>
        <v>36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58"/>
        <v>41991.25</v>
      </c>
      <c r="O918" s="5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f t="shared" si="56"/>
        <v>58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58"/>
        <v>40722.208333333336</v>
      </c>
      <c r="O919" s="5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f t="shared" si="56"/>
        <v>237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58"/>
        <v>41117.208333333336</v>
      </c>
      <c r="O920" s="5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f t="shared" si="56"/>
        <v>59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58"/>
        <v>43022.208333333328</v>
      </c>
      <c r="O921" s="5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f t="shared" si="56"/>
        <v>183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58"/>
        <v>43503.25</v>
      </c>
      <c r="O922" s="5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f t="shared" si="56"/>
        <v>1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58"/>
        <v>40951.25</v>
      </c>
      <c r="O923" s="5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f t="shared" si="56"/>
        <v>176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58"/>
        <v>43443.25</v>
      </c>
      <c r="O924" s="5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f t="shared" si="56"/>
        <v>238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58"/>
        <v>40373.208333333336</v>
      </c>
      <c r="O925" s="5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f t="shared" si="56"/>
        <v>488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58"/>
        <v>43769.208333333328</v>
      </c>
      <c r="O926" s="5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f t="shared" si="56"/>
        <v>224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58"/>
        <v>43000.208333333328</v>
      </c>
      <c r="O927" s="5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f t="shared" si="56"/>
        <v>18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58"/>
        <v>42502.208333333328</v>
      </c>
      <c r="O928" s="5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f t="shared" si="56"/>
        <v>46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58"/>
        <v>41102.208333333336</v>
      </c>
      <c r="O929" s="5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f t="shared" si="56"/>
        <v>117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58"/>
        <v>41637.25</v>
      </c>
      <c r="O930" s="5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f t="shared" si="56"/>
        <v>217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58"/>
        <v>42858.208333333328</v>
      </c>
      <c r="O931" s="5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f t="shared" si="56"/>
        <v>112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58"/>
        <v>42060.25</v>
      </c>
      <c r="O932" s="5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f t="shared" si="56"/>
        <v>73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58"/>
        <v>41818.208333333336</v>
      </c>
      <c r="O933" s="5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f t="shared" si="56"/>
        <v>212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58"/>
        <v>41709.208333333336</v>
      </c>
      <c r="O934" s="5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f t="shared" si="56"/>
        <v>240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58"/>
        <v>41372.208333333336</v>
      </c>
      <c r="O935" s="5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f t="shared" si="56"/>
        <v>182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58"/>
        <v>42422.25</v>
      </c>
      <c r="O936" s="5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f t="shared" si="56"/>
        <v>164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58"/>
        <v>42209.208333333328</v>
      </c>
      <c r="O937" s="5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f t="shared" si="56"/>
        <v>2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58"/>
        <v>43668.208333333328</v>
      </c>
      <c r="O938" s="5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f t="shared" si="56"/>
        <v>50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58"/>
        <v>42334.25</v>
      </c>
      <c r="O939" s="5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f t="shared" si="56"/>
        <v>110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58"/>
        <v>43263.208333333328</v>
      </c>
      <c r="O940" s="5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f t="shared" si="56"/>
        <v>49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58"/>
        <v>40670.208333333336</v>
      </c>
      <c r="O941" s="5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f t="shared" si="56"/>
        <v>62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58"/>
        <v>41244.25</v>
      </c>
      <c r="O942" s="5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f t="shared" si="56"/>
        <v>13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58"/>
        <v>40552.25</v>
      </c>
      <c r="O943" s="5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f t="shared" si="56"/>
        <v>65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58"/>
        <v>40568.25</v>
      </c>
      <c r="O944" s="5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f t="shared" si="56"/>
        <v>160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58"/>
        <v>41906.208333333336</v>
      </c>
      <c r="O945" s="5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f t="shared" si="56"/>
        <v>81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58"/>
        <v>42776.25</v>
      </c>
      <c r="O946" s="5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f t="shared" si="56"/>
        <v>32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58"/>
        <v>41004.208333333336</v>
      </c>
      <c r="O947" s="5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f t="shared" si="56"/>
        <v>10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58"/>
        <v>40710.208333333336</v>
      </c>
      <c r="O948" s="5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f t="shared" si="56"/>
        <v>27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58"/>
        <v>41908.208333333336</v>
      </c>
      <c r="O949" s="5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f t="shared" si="56"/>
        <v>63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58"/>
        <v>41985.25</v>
      </c>
      <c r="O950" s="5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f t="shared" si="56"/>
        <v>161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58"/>
        <v>42112.208333333328</v>
      </c>
      <c r="O951" s="5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f t="shared" si="56"/>
        <v>5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58"/>
        <v>43571.208333333328</v>
      </c>
      <c r="O952" s="5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f t="shared" si="56"/>
        <v>1097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58"/>
        <v>42730.25</v>
      </c>
      <c r="O953" s="5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f t="shared" si="56"/>
        <v>70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58"/>
        <v>42591.208333333328</v>
      </c>
      <c r="O954" s="5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f t="shared" si="56"/>
        <v>60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58"/>
        <v>42358.25</v>
      </c>
      <c r="O955" s="5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f t="shared" si="56"/>
        <v>367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58"/>
        <v>41174.208333333336</v>
      </c>
      <c r="O956" s="5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f t="shared" si="56"/>
        <v>1109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58"/>
        <v>41238.25</v>
      </c>
      <c r="O957" s="5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f t="shared" si="56"/>
        <v>19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58"/>
        <v>42360.25</v>
      </c>
      <c r="O958" s="5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f t="shared" si="56"/>
        <v>127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58"/>
        <v>40955.25</v>
      </c>
      <c r="O959" s="5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f t="shared" si="56"/>
        <v>735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58"/>
        <v>40350.208333333336</v>
      </c>
      <c r="O960" s="5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f t="shared" si="56"/>
        <v>5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58"/>
        <v>40357.208333333336</v>
      </c>
      <c r="O961" s="5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f t="shared" si="56"/>
        <v>85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58"/>
        <v>42408.25</v>
      </c>
      <c r="O962" s="5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f t="shared" ref="G963:G1001" si="60">ROUND(E963/D963*100,0)</f>
        <v>119</v>
      </c>
      <c r="H963">
        <v>155</v>
      </c>
      <c r="I963">
        <f t="shared" ref="I963:I1001" si="61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62">(((L963/60)/60)/24)+DATE(1970,1,1)</f>
        <v>40591.25</v>
      </c>
      <c r="O963" s="5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f t="shared" si="60"/>
        <v>296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62"/>
        <v>41592.25</v>
      </c>
      <c r="O964" s="5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f t="shared" si="60"/>
        <v>85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62"/>
        <v>40607.25</v>
      </c>
      <c r="O965" s="5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f t="shared" si="60"/>
        <v>356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62"/>
        <v>42135.208333333328</v>
      </c>
      <c r="O966" s="5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f t="shared" si="60"/>
        <v>386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62"/>
        <v>40203.25</v>
      </c>
      <c r="O967" s="5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f t="shared" si="60"/>
        <v>792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62"/>
        <v>42901.208333333328</v>
      </c>
      <c r="O968" s="5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f t="shared" si="60"/>
        <v>137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62"/>
        <v>41005.208333333336</v>
      </c>
      <c r="O969" s="5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f t="shared" si="60"/>
        <v>338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62"/>
        <v>40544.25</v>
      </c>
      <c r="O970" s="5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f t="shared" si="60"/>
        <v>108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62"/>
        <v>43821.25</v>
      </c>
      <c r="O971" s="5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f t="shared" si="60"/>
        <v>61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62"/>
        <v>40672.208333333336</v>
      </c>
      <c r="O972" s="5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f t="shared" si="60"/>
        <v>28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62"/>
        <v>41555.208333333336</v>
      </c>
      <c r="O973" s="5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f t="shared" si="60"/>
        <v>228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62"/>
        <v>41792.208333333336</v>
      </c>
      <c r="O974" s="5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f t="shared" si="60"/>
        <v>22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62"/>
        <v>40522.25</v>
      </c>
      <c r="O975" s="5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f t="shared" si="60"/>
        <v>374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62"/>
        <v>41412.208333333336</v>
      </c>
      <c r="O976" s="5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f t="shared" si="60"/>
        <v>155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62"/>
        <v>42337.25</v>
      </c>
      <c r="O977" s="5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f t="shared" si="60"/>
        <v>322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62"/>
        <v>40571.25</v>
      </c>
      <c r="O978" s="5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f t="shared" si="60"/>
        <v>74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62"/>
        <v>43138.25</v>
      </c>
      <c r="O979" s="5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f t="shared" si="60"/>
        <v>864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62"/>
        <v>42686.25</v>
      </c>
      <c r="O980" s="5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f t="shared" si="60"/>
        <v>143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62"/>
        <v>42078.208333333328</v>
      </c>
      <c r="O981" s="5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f t="shared" si="60"/>
        <v>40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62"/>
        <v>42307.208333333328</v>
      </c>
      <c r="O982" s="5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f t="shared" si="60"/>
        <v>178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62"/>
        <v>43094.25</v>
      </c>
      <c r="O983" s="5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f t="shared" si="60"/>
        <v>85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62"/>
        <v>40743.208333333336</v>
      </c>
      <c r="O984" s="5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f t="shared" si="60"/>
        <v>146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62"/>
        <v>43681.208333333328</v>
      </c>
      <c r="O985" s="5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f t="shared" si="60"/>
        <v>152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62"/>
        <v>43716.208333333328</v>
      </c>
      <c r="O986" s="5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f t="shared" si="60"/>
        <v>67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62"/>
        <v>41614.25</v>
      </c>
      <c r="O987" s="5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f t="shared" si="60"/>
        <v>40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62"/>
        <v>40638.208333333336</v>
      </c>
      <c r="O988" s="5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f t="shared" si="60"/>
        <v>217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62"/>
        <v>42852.208333333328</v>
      </c>
      <c r="O989" s="5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f t="shared" si="60"/>
        <v>52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62"/>
        <v>42686.25</v>
      </c>
      <c r="O990" s="5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f t="shared" si="60"/>
        <v>500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62"/>
        <v>43571.208333333328</v>
      </c>
      <c r="O991" s="5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f t="shared" si="60"/>
        <v>88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62"/>
        <v>42432.25</v>
      </c>
      <c r="O992" s="5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f t="shared" si="60"/>
        <v>113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62"/>
        <v>41907.208333333336</v>
      </c>
      <c r="O993" s="5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f t="shared" si="60"/>
        <v>427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62"/>
        <v>43227.208333333328</v>
      </c>
      <c r="O994" s="5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f t="shared" si="60"/>
        <v>78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62"/>
        <v>42362.25</v>
      </c>
      <c r="O995" s="5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f t="shared" si="60"/>
        <v>52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62"/>
        <v>41929.208333333336</v>
      </c>
      <c r="O996" s="5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f t="shared" si="60"/>
        <v>157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62"/>
        <v>43408.208333333328</v>
      </c>
      <c r="O997" s="5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f t="shared" si="60"/>
        <v>73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62"/>
        <v>41276.25</v>
      </c>
      <c r="O998" s="5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f t="shared" si="60"/>
        <v>61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62"/>
        <v>41659.25</v>
      </c>
      <c r="O999" s="5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f t="shared" si="60"/>
        <v>57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62"/>
        <v>40220.25</v>
      </c>
      <c r="O1000" s="5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f t="shared" si="60"/>
        <v>57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62"/>
        <v>42550.208333333328</v>
      </c>
      <c r="O1001" s="5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R1001" xr:uid="{00000000-0001-0000-0000-000000000000}"/>
  <conditionalFormatting sqref="F2:G2 F5:G6 F8:G8 F11:G11 F13:G14 F16:G17 F21:G21 F23:G23 F29:G29 F34:G34 F41:G41 F47:G47 F52:G54 F56:G56 F63:G63 F65:G66 F68:G68 F78:G79 F81:G81 F85:G85 F89:G89 F92:G93 F100:G100 F102:G102 F105:G105 F111:G112 F117:G118 F124:G125 F128:G129 F136:G137 F140:G141 F152:G153 F155:G157 F159:G159 F163:G163 F170:G170 F172:G174 F177:G178 F180:G180 F183:G183 F185:G185 F187:G188 F190:G190 F192:G195 F198:G198 F200:G202 F206:G206 F212:G213 F217:G217 F219:G219 F222:G223 F225:G225 F237:G238 F241:G241 F252:G253 F255:G255 F258:G258 F263:G263 F268:G268 F276:G276 F278:G278 F283:G283 F285:G286 F290:G290 F292:G292 F294:G294 F297:G299 F301:G302 F304:G305 F308:G308 F310:G310 F312:G312 F317:G320 F322:G323 F325:G325 F327:G329 F338:G338 F342:G348 F350:G352 F354:G354 F358:G358 F360:G360 F369:G369 F373:G373 F376:G377 F379:G381 F384:G384 F388:G389 F393:G394 F401:G402 F404:G405 F407:G407 F411:G411 F416:G420 F423:G423 F425:G426 F430:G430 F432:G432 F434:G435 F443:G443 F448:G448 F450:G450 F452:G452 F454:G456 F459:G459 F461:G461 F464:G464 F470:G470 F474:G474 F478:G479 F483:G485 F487:G488 F498:G503 F506:G507 F509:G509 F511:G511 F513:G513 F517:G518 F520:G520 F524:G524 F526:G527 F529:G532 F536:G536 F540:G541 F543:G545 F547:G547 F553:G555 F564:G564 F566:G566 F568:G568 F573:G573 F577:G578 F580:G580 F583:G584 F589:G592 F594:G594 F596:G596 F598:G598 F601:G602 F620:G621 F624:G624 F627:G627 F631:G631 F635:G635 F638:G640 F642:G642 F646:G649 F651:G653 F658:G659 F661:G666 F670:G670 F674:G675 F679:G679 F682:G683 F687:G687 F694:G696 F698:G698 F701:G702 F704:G704 F707:G707 F713:G713 F717:G717 F727:G727 F730:G730 F734:G734 F740:G742 F745:G745 F747:G747 F752:G752 F761:G762 F768:G769 F771:G771 F777:G779 F781:G781 F789:G789 F791:G791 F793:G794 F797:G798 F801:G802 F807:G807 F810:G811 F813:G813 F816:G816 F821:G821 F830:G832 F837:G838 F845:G845 F852:G852 F854:G854 F860:G861 F871:G872 F877:G880 F883:G883 F886:G886 F888:G889 F897:G897 F899:G900 F902:G902 F906:G906 F909:G909 F915:G916 F918:G918 F921:G921 F923:G923 F928:G929 F933:G933 F938:G938 F941:G941 F943:G944 F946:G949 F952:G952 F955:G955 F958:G958 F961:G962 F965:G965 F972:G973 F975:G975 F979:G979 F982:G982 F984:G984 F987:G988 F990:G990 F992:G992 F996:G996 F998:G998 F1000:G1000 G3:G1001">
    <cfRule type="cellIs" dxfId="10" priority="12" operator="equal">
      <formula>"failed"</formula>
    </cfRule>
    <cfRule type="cellIs" dxfId="9" priority="14" operator="equal">
      <formula>$F$3</formula>
    </cfRule>
  </conditionalFormatting>
  <conditionalFormatting sqref="F2:G10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4 F7:G7 F9:G9 F12:G12 F15:G15 F18:G19 F22:G22 F24:G27 F30:G33 F35:G40 F42:G46 F48:G51 F55:G55 F57:G62 F64:G64 F67:G67 F69:G70 F72:G77 F80:G80 F82:G84 F86:G88 F90:G91 F94:G94 F96:G99 F101:G101 F103:G104 F106:G110 F113:G116 F119:G123 F126:G127 F132:G135 F139:G139 F142:G147 F149:G151 F154:G154 F160:G162 F164:G169 F171:G171 F175:G176 F179:G179 F181:G182 F184:G184 F186:G186 F189:G189 F196:G197 F199:G199 F203:G203 F205:G205 F207:G207 F209:G210 F214:G216 F218:G218 F220:G221 F224:G224 F226:G232 F234:G236 F239:G240 F242:G251 F254:G254 F256:G257 F259:G262 F264:G267 F269:G271 F274:G275 F277:G277 F279:G282 F284:G284 F287:G287 F289:G289 F291:G291 F293:G293 F296:G296 F300:G300 F303:G303 F306:G307 F309:G309 F313:G316 F324:G324 F326:G326 F330:G330 F332:G337 F339:G340 F349:G349 F353:G353 F355:G356 F359:G359 F361:G368 F370:G372 F374:G375 F378:G378 F382:G383 F385:G387 F391:G392 F395:G400 F403:G403 F406:G406 F408:G410 F413:G414 F421:G422 F424:G424 F427:G429 F433:G433 F437:G442 F444:G444 F446:G447 F451:G451 F453:G453 F457:G458 F460:G460 F462:G463 F465:G469 F471:G473 F475:G477 F480:G482 F486:G486 F489:G493 F495:G497 F504:G505 F508:G508 F510:G510 F512:G512 F514:G514 F519:G519 F521:G523 F525:G525 F528:G528 F534:G535 F537:G539 F542:G542 F546:G546 F548:G551 F556:G563 F565:G565 F567:G567 F569:G572 F575:G576 F581:G582 F585:G588 F593:G593 F595:G595 F597:G597 F599:G600 F603:G612 F614:G619 F622:G623 F625:G626 F628:G630 F633:G633 F637:G637 F643:G645 F654:G657 F667:G667 F669:G669 F671:G673 F677:G678 F681:G681 F684:G686 F688:G693 F697:G697 F699:G700 F703:G703 F705:G706 F708:G712 F714:G716 F718:G721 F724:G726 F729:G729 F731:G732 F735:G737 F739:G739 F743:G744 F746:G746 F748:G749 F751:G751 F753:G753 F755:G760 F763:G767 F770:G770 F772:G772 F774:G776 F780:G780 F782:G782 F784:G788 F795:G796 F799:G800 F803:G806 F808:G809 F812:G812 F814:G815 F817:G820 F822:G829 F833:G836 F839:G844 F847:G851 F853:G853 F855:G859 F862:G867 F869:G870 F873:G876 F881:G882 F884:G885 F887:G887 F890:G896 F898:G898 F901:G901 F903:G904 F907:G908 F910:G911 F913:G914 F917:G917 F920:G920 F922:G922 F924:G927 F930:G932 F934:G937 F940:G940 F945:G945 F951:G951 F953:G953 F956:G957 F959:G960 F963:G964 F966:G971 F974:G974 F976:G978 F980:G981 F983:G983 F985:G986 F989:G989 F991:G991 F993:G994 F997:G997">
    <cfRule type="cellIs" dxfId="8" priority="11" operator="equal">
      <formula>"successful"</formula>
    </cfRule>
  </conditionalFormatting>
  <conditionalFormatting sqref="F20:G20 F28:G28 F71:G71 F95:G95 F130:G131 F138:G138 F148:G148 F158:G158 F191:G191 F204:G204 F208:G208 F233:G233 F272:G272 F288:G288 F295:G295 F311:G311 F321:G321 F341:G341 F390:G390 F431:G431 F436:G436 F445:G445 F449:G449 F494:G494 F515:G516 F552:G552 F574:G574 F579:G579 F613:G613 F632:G632 F636:G636 F650:G650 F660:G660 F668:G668 F676:G676 F680:G680 F722:G723 F728:G728 F733:G733 F738:G738 F750:G750 F754:G754 F773:G773 F783:G783 F792:G792 F846:G846 F868:G868 F912:G912 F939:G939 F950:G950 F954:G954 F995:G995 F999:G999 F1001:G1001">
    <cfRule type="cellIs" dxfId="7" priority="10" operator="equal">
      <formula>"canceled"</formula>
    </cfRule>
  </conditionalFormatting>
  <conditionalFormatting sqref="F10:G10 F211:G211 F273:G273 F331:G331 F357:G357 F412:G412 F415:G415 F533:G533 F634:G634 F641:G641 F790:G790 F905:G905 F919:G919 F942:G942">
    <cfRule type="cellIs" dxfId="6" priority="9" operator="equal">
      <formula>"live"</formula>
    </cfRule>
  </conditionalFormatting>
  <conditionalFormatting sqref="G2:G1001">
    <cfRule type="cellIs" dxfId="5" priority="1" operator="greaterThan">
      <formula>199</formula>
    </cfRule>
    <cfRule type="cellIs" dxfId="4" priority="2" operator="between">
      <formula>100</formula>
      <formula>199</formula>
    </cfRule>
    <cfRule type="cellIs" dxfId="3" priority="3" operator="lessThan">
      <formula>100</formula>
    </cfRule>
    <cfRule type="colorScale" priority="4">
      <colorScale>
        <cfvo type="min"/>
        <cfvo type="num" val="100"/>
        <cfvo type="num" val="200"/>
        <color rgb="FFFF0000"/>
        <color rgb="FF00B050"/>
        <color rgb="FF00B0F0"/>
      </colorScale>
    </cfRule>
    <cfRule type="colorScale" priority="8">
      <colorScale>
        <cfvo type="min"/>
        <cfvo type="num" val="100"/>
        <cfvo type="num" val="200"/>
        <color rgb="FFF8696B"/>
        <color rgb="FFFFEB84"/>
        <color rgb="FF63BE7B"/>
      </colorScale>
    </cfRule>
  </conditionalFormatting>
  <conditionalFormatting sqref="G2:G1001">
    <cfRule type="colorScale" priority="7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21E1-93BD-4CCA-A144-4135DCB8F1FF}">
  <dimension ref="A1:H13"/>
  <sheetViews>
    <sheetView workbookViewId="0">
      <selection activeCell="E3" sqref="E3"/>
    </sheetView>
  </sheetViews>
  <sheetFormatPr baseColWidth="10" defaultColWidth="8.83203125" defaultRowHeight="16" x14ac:dyDescent="0.2"/>
  <cols>
    <col min="2" max="2" width="12.1640625" customWidth="1"/>
    <col min="6" max="6" width="12.1640625" customWidth="1"/>
    <col min="8" max="8" width="11.33203125" customWidth="1"/>
  </cols>
  <sheetData>
    <row r="1" spans="1:8" ht="34" x14ac:dyDescent="0.2">
      <c r="A1" s="9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1" t="s">
        <v>2093</v>
      </c>
      <c r="G1" s="11" t="s">
        <v>2094</v>
      </c>
      <c r="H1" s="11" t="s">
        <v>2095</v>
      </c>
    </row>
    <row r="2" spans="1:8" ht="34" x14ac:dyDescent="0.2">
      <c r="A2" s="11" t="s">
        <v>2096</v>
      </c>
      <c r="B2" s="9">
        <f>COUNTIFS(Crowdfunding!$F:$F,"=successful",Crowdfunding!$D:$D,"&lt;1000")</f>
        <v>30</v>
      </c>
      <c r="C2" s="9">
        <f>COUNTIFS(Crowdfunding!$F:$F,"=failed",Crowdfunding!$D:$D,"&lt;1000")</f>
        <v>20</v>
      </c>
      <c r="D2" s="9">
        <f>COUNTIFS(Crowdfunding!$F:$F,"=canceled",Crowdfunding!$D:$D,"&lt;1000")</f>
        <v>1</v>
      </c>
      <c r="E2" s="9">
        <f t="shared" ref="E2:E13" si="0">B2+C2+D2</f>
        <v>51</v>
      </c>
      <c r="F2" s="12">
        <f t="shared" ref="F2:F13" si="1">B2/E2</f>
        <v>0.58823529411764708</v>
      </c>
      <c r="G2" s="12">
        <f t="shared" ref="G2:G13" si="2">C2/E2</f>
        <v>0.39215686274509803</v>
      </c>
      <c r="H2" s="12">
        <f t="shared" ref="H2:H13" si="3">D2/E2</f>
        <v>1.9607843137254902E-2</v>
      </c>
    </row>
    <row r="3" spans="1:8" ht="34" x14ac:dyDescent="0.2">
      <c r="A3" s="11" t="s">
        <v>2097</v>
      </c>
      <c r="B3" s="9">
        <f>COUNTIFS(Crowdfunding!$F:$F,"=successful",Crowdfunding!$D:$D,"&gt;=1000",Crowdfunding!D:D,"&lt;5000")</f>
        <v>191</v>
      </c>
      <c r="C3" s="9">
        <f>COUNTIFS(Crowdfunding!$F:$F,"=failed",Crowdfunding!$D:$D,"&gt;=1000",Crowdfunding!D:D,"&lt;5000")</f>
        <v>38</v>
      </c>
      <c r="D3" s="9">
        <f>COUNTIFS(Crowdfunding!$F:$F,"=canceled",Crowdfunding!$D:$D,"&gt;=1000",Crowdfunding!D:D,"&lt;5000")</f>
        <v>2</v>
      </c>
      <c r="E3" s="9">
        <f t="shared" si="0"/>
        <v>231</v>
      </c>
      <c r="F3" s="12">
        <f t="shared" si="1"/>
        <v>0.82683982683982682</v>
      </c>
      <c r="G3" s="12">
        <f t="shared" si="2"/>
        <v>0.16450216450216451</v>
      </c>
      <c r="H3" s="12">
        <f t="shared" si="3"/>
        <v>8.658008658008658E-3</v>
      </c>
    </row>
    <row r="4" spans="1:8" ht="34" x14ac:dyDescent="0.2">
      <c r="A4" s="11" t="s">
        <v>2098</v>
      </c>
      <c r="B4" s="9">
        <f>COUNTIFS(Crowdfunding!$F:$F,"=successful",Crowdfunding!$D:$D,"&gt;=5000",Crowdfunding!D:D,"&lt;10000")</f>
        <v>164</v>
      </c>
      <c r="C4" s="9">
        <f>COUNTIFS(Crowdfunding!$F:$F,"=failed",Crowdfunding!$D:$D,"&gt;=5000",Crowdfunding!D:D,"&lt;10000")</f>
        <v>126</v>
      </c>
      <c r="D4" s="9">
        <f>COUNTIFS(Crowdfunding!$F:$F,"=canceled",Crowdfunding!$D:$D,"&gt;=5000",Crowdfunding!D:D,"&lt;10000")</f>
        <v>25</v>
      </c>
      <c r="E4" s="9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ht="34" x14ac:dyDescent="0.2">
      <c r="A5" s="11" t="s">
        <v>2099</v>
      </c>
      <c r="B5" s="9">
        <f>COUNTIFS(Crowdfunding!$F:$F,"=successful",Crowdfunding!$D:$D,"&gt;=10000",Crowdfunding!D:D,"&lt;15000")</f>
        <v>4</v>
      </c>
      <c r="C5" s="9">
        <f>COUNTIFS(Crowdfunding!$F:$F,"=failed",Crowdfunding!$D:$D,"&gt;=10000",Crowdfunding!D:D,"&lt;15000")</f>
        <v>5</v>
      </c>
      <c r="D5" s="9">
        <f>COUNTIFS(Crowdfunding!$F:$F,"=canceled",Crowdfunding!$D:$D,"&gt;=10000",Crowdfunding!D:D,"&lt;15000")</f>
        <v>0</v>
      </c>
      <c r="E5" s="9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ht="34" x14ac:dyDescent="0.2">
      <c r="A6" s="11" t="s">
        <v>2100</v>
      </c>
      <c r="B6" s="9">
        <f>COUNTIFS(Crowdfunding!$F:$F,"=successful",Crowdfunding!$D:$D,"&gt;=15000",Crowdfunding!D:D,"&lt;20000")</f>
        <v>10</v>
      </c>
      <c r="C6" s="9">
        <f>COUNTIFS(Crowdfunding!$F:$F,"=failed",Crowdfunding!$D:$D,"&gt;=15000",Crowdfunding!D:D,"&lt;20000")</f>
        <v>0</v>
      </c>
      <c r="D6" s="9">
        <f>COUNTIFS(Crowdfunding!$F:$F,"=canceled",Crowdfunding!$D:$D,"&gt;=15000",Crowdfunding!D:D,"&lt;20000")</f>
        <v>0</v>
      </c>
      <c r="E6" s="9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ht="34" x14ac:dyDescent="0.2">
      <c r="A7" s="11" t="s">
        <v>2101</v>
      </c>
      <c r="B7" s="9">
        <f>COUNTIFS(Crowdfunding!$F:$F,"=successful",Crowdfunding!$D:$D,"&gt;=20000",Crowdfunding!D:D,"&lt;25000")</f>
        <v>7</v>
      </c>
      <c r="C7" s="9">
        <f>COUNTIFS(Crowdfunding!$F:$F,"=failed",Crowdfunding!$D:$D,"&gt;=20000",Crowdfunding!D:D,"&lt;25000")</f>
        <v>0</v>
      </c>
      <c r="D7" s="9">
        <f>COUNTIFS(Crowdfunding!$F:$F,"=canceled",Crowdfunding!$D:$D,"&gt;=20000",Crowdfunding!D:D,"&lt;25000")</f>
        <v>0</v>
      </c>
      <c r="E7" s="9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ht="34" x14ac:dyDescent="0.2">
      <c r="A8" s="11" t="s">
        <v>2102</v>
      </c>
      <c r="B8" s="9">
        <f>COUNTIFS(Crowdfunding!$F:$F,"=successful",Crowdfunding!$D:$D,"&gt;=25000",Crowdfunding!D:D,"&lt;30000")</f>
        <v>11</v>
      </c>
      <c r="C8" s="9">
        <f>COUNTIFS(Crowdfunding!$F:$F,"=failed",Crowdfunding!$D:$D,"&gt;=25000",Crowdfunding!D:D,"&lt;30000")</f>
        <v>3</v>
      </c>
      <c r="D8" s="9">
        <f>COUNTIFS(Crowdfunding!$F:$F,"=canceled",Crowdfunding!$D:$D,"&gt;=25000",Crowdfunding!D:D,"&lt;30000")</f>
        <v>0</v>
      </c>
      <c r="E8" s="9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ht="34" x14ac:dyDescent="0.2">
      <c r="A9" s="11" t="s">
        <v>2103</v>
      </c>
      <c r="B9" s="9">
        <f>COUNTIFS(Crowdfunding!$F:$F,"=successful",Crowdfunding!$D:$D,"&gt;=30000",Crowdfunding!D:D,"&lt;35000")</f>
        <v>7</v>
      </c>
      <c r="C9" s="9">
        <f>COUNTIFS(Crowdfunding!$F:$F,"=failed",Crowdfunding!$D:$D,"&gt;=30000",Crowdfunding!D:D,"&lt;35000")</f>
        <v>0</v>
      </c>
      <c r="D9" s="9">
        <f>COUNTIFS(Crowdfunding!$F:$F,"=canceled",Crowdfunding!$D:$D,"&gt;=30000",Crowdfunding!D:D,"&lt;35000")</f>
        <v>0</v>
      </c>
      <c r="E9" s="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ht="34" x14ac:dyDescent="0.2">
      <c r="A10" s="11" t="s">
        <v>2104</v>
      </c>
      <c r="B10" s="9">
        <f>COUNTIFS(Crowdfunding!$F:$F,"=successful",Crowdfunding!$D:$D,"&gt;=35000",Crowdfunding!D:D,"&lt;40000")</f>
        <v>8</v>
      </c>
      <c r="C10" s="9">
        <f>COUNTIFS(Crowdfunding!$F:$F,"=failed",Crowdfunding!$D:$D,"&gt;=35000",Crowdfunding!D:D,"&lt;40000")</f>
        <v>3</v>
      </c>
      <c r="D10" s="9">
        <f>COUNTIFS(Crowdfunding!$F:$F,"=canceled",Crowdfunding!$D:$D,"&gt;=35000",Crowdfunding!D:D,"&lt;40000")</f>
        <v>1</v>
      </c>
      <c r="E10" s="9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ht="34" x14ac:dyDescent="0.2">
      <c r="A11" s="11" t="s">
        <v>2105</v>
      </c>
      <c r="B11" s="9">
        <f>COUNTIFS(Crowdfunding!$F:$F,"=successful",Crowdfunding!$D:$D,"&gt;=40000",Crowdfunding!D:D,"&lt;45000")</f>
        <v>11</v>
      </c>
      <c r="C11" s="9">
        <f>COUNTIFS(Crowdfunding!$F:$F,"=failed",Crowdfunding!$D:$D,"&gt;=40000",Crowdfunding!D:D,"&lt;45000")</f>
        <v>3</v>
      </c>
      <c r="D11" s="9">
        <f>COUNTIFS(Crowdfunding!$F:$F,"=canceled",Crowdfunding!$D:$D,"&gt;=40000",Crowdfunding!D:D,"&lt;45000")</f>
        <v>0</v>
      </c>
      <c r="E11" s="9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ht="34" x14ac:dyDescent="0.2">
      <c r="A12" s="11" t="s">
        <v>2106</v>
      </c>
      <c r="B12" s="9">
        <f>COUNTIFS(Crowdfunding!$F:$F,"=successful",Crowdfunding!$D:$D,"&gt;=45000",Crowdfunding!D:D,"&lt;50000")</f>
        <v>8</v>
      </c>
      <c r="C12" s="9">
        <f>COUNTIFS(Crowdfunding!$F:$F,"=failed",Crowdfunding!$D:$D,"&gt;=45000",Crowdfunding!D:D,"&lt;50000")</f>
        <v>3</v>
      </c>
      <c r="D12" s="9">
        <f>COUNTIFS(Crowdfunding!$F:$F,"=canceled",Crowdfunding!$D:$D,"&gt;=45000",Crowdfunding!D:D,"&lt;50000")</f>
        <v>0</v>
      </c>
      <c r="E12" s="9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ht="51" x14ac:dyDescent="0.2">
      <c r="A13" s="11" t="s">
        <v>2107</v>
      </c>
      <c r="B13" s="9">
        <f>COUNTIFS(Crowdfunding!$F:$F,"=successful",Crowdfunding!$D:$D,"&gt;50000")</f>
        <v>114</v>
      </c>
      <c r="C13" s="9">
        <f>COUNTIFS(Crowdfunding!$F:$F,"=failed",Crowdfunding!$D:$D,"&gt;50000")</f>
        <v>163</v>
      </c>
      <c r="D13" s="9">
        <f>COUNTIFS(Crowdfunding!$F:$F,"=canceled",Crowdfunding!$D:$D,"&gt;50000")</f>
        <v>28</v>
      </c>
      <c r="E13" s="9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DC51-FE6B-4AFF-835B-E2DC954F6240}">
  <dimension ref="A1:K566"/>
  <sheetViews>
    <sheetView topLeftCell="A391" workbookViewId="0">
      <selection activeCell="I565" sqref="I565"/>
    </sheetView>
  </sheetViews>
  <sheetFormatPr baseColWidth="10" defaultColWidth="8.83203125" defaultRowHeight="16" x14ac:dyDescent="0.2"/>
  <cols>
    <col min="1" max="1" width="12.83203125" customWidth="1"/>
    <col min="2" max="2" width="13.83203125" customWidth="1"/>
    <col min="6" max="6" width="13.6640625" customWidth="1"/>
    <col min="8" max="8" width="12.6640625" customWidth="1"/>
    <col min="9" max="9" width="11.1640625" customWidth="1"/>
  </cols>
  <sheetData>
    <row r="1" spans="1:11" ht="51" x14ac:dyDescent="0.2">
      <c r="A1" s="9" t="s">
        <v>2108</v>
      </c>
      <c r="B1" s="9" t="s">
        <v>5</v>
      </c>
      <c r="C1" s="9"/>
      <c r="D1" s="9"/>
      <c r="E1" s="9" t="s">
        <v>2108</v>
      </c>
      <c r="F1" s="9" t="s">
        <v>5</v>
      </c>
      <c r="I1" s="6" t="s">
        <v>2109</v>
      </c>
      <c r="K1" s="6" t="s">
        <v>2110</v>
      </c>
    </row>
    <row r="2" spans="1:11" x14ac:dyDescent="0.2">
      <c r="A2" s="9" t="s">
        <v>20</v>
      </c>
      <c r="B2" s="9">
        <v>158</v>
      </c>
      <c r="C2" s="9"/>
      <c r="D2" s="9"/>
      <c r="E2" s="9" t="s">
        <v>14</v>
      </c>
      <c r="F2" s="9">
        <v>0</v>
      </c>
    </row>
    <row r="3" spans="1:11" x14ac:dyDescent="0.2">
      <c r="A3" s="9" t="s">
        <v>20</v>
      </c>
      <c r="B3" s="9">
        <v>1425</v>
      </c>
      <c r="C3" s="9"/>
      <c r="D3" s="9"/>
      <c r="E3" s="9" t="s">
        <v>14</v>
      </c>
      <c r="F3" s="9">
        <v>24</v>
      </c>
      <c r="H3" s="7" t="s">
        <v>2111</v>
      </c>
      <c r="I3" s="9">
        <f>ROUND(AVERAGE(B2:B566),0)</f>
        <v>851</v>
      </c>
      <c r="K3">
        <f>ROUND(AVERAGE(F2:F365),0)</f>
        <v>586</v>
      </c>
    </row>
    <row r="4" spans="1:11" x14ac:dyDescent="0.2">
      <c r="A4" s="9" t="s">
        <v>20</v>
      </c>
      <c r="B4" s="9">
        <v>174</v>
      </c>
      <c r="C4" s="9"/>
      <c r="D4" s="9"/>
      <c r="E4" s="9" t="s">
        <v>14</v>
      </c>
      <c r="F4" s="9">
        <v>53</v>
      </c>
      <c r="H4" s="7"/>
      <c r="I4" s="9"/>
    </row>
    <row r="5" spans="1:11" x14ac:dyDescent="0.2">
      <c r="A5" s="9" t="s">
        <v>20</v>
      </c>
      <c r="B5" s="9">
        <v>227</v>
      </c>
      <c r="C5" s="9"/>
      <c r="D5" s="9"/>
      <c r="E5" s="9" t="s">
        <v>14</v>
      </c>
      <c r="F5" s="9">
        <v>18</v>
      </c>
      <c r="H5" s="7"/>
      <c r="I5" s="9"/>
    </row>
    <row r="6" spans="1:11" ht="17" x14ac:dyDescent="0.2">
      <c r="A6" s="9" t="s">
        <v>20</v>
      </c>
      <c r="B6" s="9">
        <v>220</v>
      </c>
      <c r="C6" s="9"/>
      <c r="D6" s="9"/>
      <c r="E6" s="9" t="s">
        <v>14</v>
      </c>
      <c r="F6" s="9">
        <v>44</v>
      </c>
      <c r="H6" s="8" t="s">
        <v>2112</v>
      </c>
      <c r="I6" s="9">
        <f>MEDIAN(B2:B566)</f>
        <v>201</v>
      </c>
      <c r="K6">
        <f>MEDIAN(F2:F365)</f>
        <v>114.5</v>
      </c>
    </row>
    <row r="7" spans="1:11" x14ac:dyDescent="0.2">
      <c r="A7" s="9" t="s">
        <v>20</v>
      </c>
      <c r="B7" s="9">
        <v>98</v>
      </c>
      <c r="C7" s="9"/>
      <c r="D7" s="9"/>
      <c r="E7" s="9" t="s">
        <v>14</v>
      </c>
      <c r="F7" s="9">
        <v>27</v>
      </c>
      <c r="H7" s="7"/>
      <c r="I7" s="9"/>
    </row>
    <row r="8" spans="1:11" x14ac:dyDescent="0.2">
      <c r="A8" s="9" t="s">
        <v>20</v>
      </c>
      <c r="B8" s="9">
        <v>100</v>
      </c>
      <c r="C8" s="9"/>
      <c r="D8" s="9"/>
      <c r="E8" s="9" t="s">
        <v>14</v>
      </c>
      <c r="F8" s="9">
        <v>55</v>
      </c>
      <c r="H8" s="7"/>
      <c r="I8" s="9"/>
    </row>
    <row r="9" spans="1:11" x14ac:dyDescent="0.2">
      <c r="A9" s="9" t="s">
        <v>20</v>
      </c>
      <c r="B9" s="9">
        <v>1249</v>
      </c>
      <c r="C9" s="9"/>
      <c r="D9" s="9"/>
      <c r="E9" s="9" t="s">
        <v>14</v>
      </c>
      <c r="F9" s="9">
        <v>200</v>
      </c>
      <c r="H9" s="7" t="s">
        <v>2113</v>
      </c>
      <c r="I9" s="9">
        <f>MIN(B2:B566)</f>
        <v>16</v>
      </c>
      <c r="K9">
        <f>MIN(F2:F365)</f>
        <v>0</v>
      </c>
    </row>
    <row r="10" spans="1:11" x14ac:dyDescent="0.2">
      <c r="A10" s="9" t="s">
        <v>20</v>
      </c>
      <c r="B10" s="9">
        <v>1396</v>
      </c>
      <c r="C10" s="9"/>
      <c r="D10" s="9"/>
      <c r="E10" s="9" t="s">
        <v>14</v>
      </c>
      <c r="F10" s="9">
        <v>452</v>
      </c>
      <c r="H10" s="7"/>
      <c r="I10" s="9"/>
    </row>
    <row r="11" spans="1:11" x14ac:dyDescent="0.2">
      <c r="A11" s="9" t="s">
        <v>20</v>
      </c>
      <c r="B11" s="9">
        <v>890</v>
      </c>
      <c r="C11" s="9"/>
      <c r="D11" s="9"/>
      <c r="E11" s="9" t="s">
        <v>14</v>
      </c>
      <c r="F11" s="9">
        <v>674</v>
      </c>
      <c r="H11" s="7"/>
      <c r="I11" s="9"/>
    </row>
    <row r="12" spans="1:11" x14ac:dyDescent="0.2">
      <c r="A12" s="9" t="s">
        <v>20</v>
      </c>
      <c r="B12" s="9">
        <v>142</v>
      </c>
      <c r="C12" s="9"/>
      <c r="D12" s="9"/>
      <c r="E12" s="9" t="s">
        <v>14</v>
      </c>
      <c r="F12" s="9">
        <v>558</v>
      </c>
      <c r="H12" s="7" t="s">
        <v>2114</v>
      </c>
      <c r="I12" s="9">
        <f>MAX(B2:B566)</f>
        <v>7295</v>
      </c>
      <c r="K12">
        <f>MAX(F2:F365)</f>
        <v>6080</v>
      </c>
    </row>
    <row r="13" spans="1:11" x14ac:dyDescent="0.2">
      <c r="A13" s="9" t="s">
        <v>20</v>
      </c>
      <c r="B13" s="9">
        <v>2673</v>
      </c>
      <c r="C13" s="9"/>
      <c r="D13" s="9"/>
      <c r="E13" s="9" t="s">
        <v>14</v>
      </c>
      <c r="F13" s="9">
        <v>15</v>
      </c>
      <c r="H13" s="7"/>
      <c r="I13" s="9"/>
    </row>
    <row r="14" spans="1:11" x14ac:dyDescent="0.2">
      <c r="A14" s="9" t="s">
        <v>20</v>
      </c>
      <c r="B14" s="9">
        <v>163</v>
      </c>
      <c r="C14" s="9"/>
      <c r="D14" s="9"/>
      <c r="E14" s="9" t="s">
        <v>14</v>
      </c>
      <c r="F14" s="9">
        <v>2307</v>
      </c>
      <c r="H14" s="7"/>
      <c r="I14" s="9"/>
    </row>
    <row r="15" spans="1:11" x14ac:dyDescent="0.2">
      <c r="A15" s="9" t="s">
        <v>20</v>
      </c>
      <c r="B15" s="9">
        <v>2220</v>
      </c>
      <c r="C15" s="9"/>
      <c r="D15" s="9"/>
      <c r="E15" s="9" t="s">
        <v>14</v>
      </c>
      <c r="F15" s="9">
        <v>88</v>
      </c>
      <c r="H15" s="7" t="s">
        <v>2115</v>
      </c>
      <c r="I15" s="9">
        <f>_xlfn.VAR.P(B2:B566)</f>
        <v>1603373.7324019109</v>
      </c>
      <c r="K15">
        <f>_xlfn.VAR.P(F2:F365)</f>
        <v>921574.68174133555</v>
      </c>
    </row>
    <row r="16" spans="1:11" x14ac:dyDescent="0.2">
      <c r="A16" s="9" t="s">
        <v>20</v>
      </c>
      <c r="B16" s="9">
        <v>1606</v>
      </c>
      <c r="C16" s="9"/>
      <c r="D16" s="9"/>
      <c r="E16" s="9" t="s">
        <v>14</v>
      </c>
      <c r="F16" s="9">
        <v>48</v>
      </c>
      <c r="H16" s="7"/>
      <c r="I16" s="9"/>
    </row>
    <row r="17" spans="1:11" x14ac:dyDescent="0.2">
      <c r="A17" s="9" t="s">
        <v>20</v>
      </c>
      <c r="B17" s="9">
        <v>129</v>
      </c>
      <c r="C17" s="9"/>
      <c r="D17" s="9"/>
      <c r="E17" s="9" t="s">
        <v>14</v>
      </c>
      <c r="F17" s="9">
        <v>1</v>
      </c>
      <c r="H17" s="7"/>
      <c r="I17" s="9"/>
    </row>
    <row r="18" spans="1:11" x14ac:dyDescent="0.2">
      <c r="A18" s="9" t="s">
        <v>20</v>
      </c>
      <c r="B18" s="9">
        <v>226</v>
      </c>
      <c r="C18" s="9"/>
      <c r="D18" s="9"/>
      <c r="E18" s="9" t="s">
        <v>14</v>
      </c>
      <c r="F18" s="9">
        <v>1467</v>
      </c>
      <c r="H18" s="7" t="s">
        <v>2116</v>
      </c>
      <c r="I18" s="9">
        <f>_xlfn.STDEV.P(B2:B566)</f>
        <v>1266.2439466397898</v>
      </c>
      <c r="K18">
        <f>_xlfn.STDEV.P(F2:F365)</f>
        <v>959.98681331637863</v>
      </c>
    </row>
    <row r="19" spans="1:11" x14ac:dyDescent="0.2">
      <c r="A19" s="9" t="s">
        <v>20</v>
      </c>
      <c r="B19" s="9">
        <v>5419</v>
      </c>
      <c r="C19" s="9"/>
      <c r="D19" s="9"/>
      <c r="E19" s="9" t="s">
        <v>14</v>
      </c>
      <c r="F19" s="9">
        <v>75</v>
      </c>
    </row>
    <row r="20" spans="1:11" x14ac:dyDescent="0.2">
      <c r="A20" s="9" t="s">
        <v>20</v>
      </c>
      <c r="B20" s="9">
        <v>165</v>
      </c>
      <c r="C20" s="9"/>
      <c r="D20" s="9"/>
      <c r="E20" s="9" t="s">
        <v>14</v>
      </c>
      <c r="F20" s="9">
        <v>120</v>
      </c>
    </row>
    <row r="21" spans="1:11" x14ac:dyDescent="0.2">
      <c r="A21" s="9" t="s">
        <v>20</v>
      </c>
      <c r="B21" s="9">
        <v>1965</v>
      </c>
      <c r="C21" s="9"/>
      <c r="D21" s="9"/>
      <c r="E21" s="9" t="s">
        <v>14</v>
      </c>
      <c r="F21" s="9">
        <v>2253</v>
      </c>
    </row>
    <row r="22" spans="1:11" x14ac:dyDescent="0.2">
      <c r="A22" s="9" t="s">
        <v>20</v>
      </c>
      <c r="B22" s="9">
        <v>16</v>
      </c>
      <c r="C22" s="9"/>
      <c r="D22" s="9"/>
      <c r="E22" s="9" t="s">
        <v>14</v>
      </c>
      <c r="F22" s="9">
        <v>5</v>
      </c>
    </row>
    <row r="23" spans="1:11" x14ac:dyDescent="0.2">
      <c r="A23" s="9" t="s">
        <v>20</v>
      </c>
      <c r="B23" s="9">
        <v>107</v>
      </c>
      <c r="C23" s="9"/>
      <c r="D23" s="9"/>
      <c r="E23" s="9" t="s">
        <v>14</v>
      </c>
      <c r="F23" s="9">
        <v>38</v>
      </c>
    </row>
    <row r="24" spans="1:11" x14ac:dyDescent="0.2">
      <c r="A24" s="9" t="s">
        <v>20</v>
      </c>
      <c r="B24" s="9">
        <v>134</v>
      </c>
      <c r="C24" s="9"/>
      <c r="D24" s="9"/>
      <c r="E24" s="9" t="s">
        <v>14</v>
      </c>
      <c r="F24" s="9">
        <v>12</v>
      </c>
    </row>
    <row r="25" spans="1:11" x14ac:dyDescent="0.2">
      <c r="A25" s="9" t="s">
        <v>20</v>
      </c>
      <c r="B25" s="9">
        <v>198</v>
      </c>
      <c r="C25" s="9"/>
      <c r="D25" s="9"/>
      <c r="E25" s="9" t="s">
        <v>14</v>
      </c>
      <c r="F25" s="9">
        <v>1684</v>
      </c>
    </row>
    <row r="26" spans="1:11" x14ac:dyDescent="0.2">
      <c r="A26" s="9" t="s">
        <v>20</v>
      </c>
      <c r="B26" s="9">
        <v>111</v>
      </c>
      <c r="C26" s="9"/>
      <c r="D26" s="9"/>
      <c r="E26" s="9" t="s">
        <v>14</v>
      </c>
      <c r="F26" s="9">
        <v>56</v>
      </c>
    </row>
    <row r="27" spans="1:11" x14ac:dyDescent="0.2">
      <c r="A27" s="9" t="s">
        <v>20</v>
      </c>
      <c r="B27" s="9">
        <v>222</v>
      </c>
      <c r="C27" s="9"/>
      <c r="D27" s="9"/>
      <c r="E27" s="9" t="s">
        <v>14</v>
      </c>
      <c r="F27" s="9">
        <v>838</v>
      </c>
    </row>
    <row r="28" spans="1:11" x14ac:dyDescent="0.2">
      <c r="A28" s="9" t="s">
        <v>20</v>
      </c>
      <c r="B28" s="9">
        <v>6212</v>
      </c>
      <c r="C28" s="9"/>
      <c r="D28" s="9"/>
      <c r="E28" s="9" t="s">
        <v>14</v>
      </c>
      <c r="F28" s="9">
        <v>1000</v>
      </c>
    </row>
    <row r="29" spans="1:11" x14ac:dyDescent="0.2">
      <c r="A29" s="9" t="s">
        <v>20</v>
      </c>
      <c r="B29" s="9">
        <v>98</v>
      </c>
      <c r="C29" s="9"/>
      <c r="D29" s="9"/>
      <c r="E29" s="9" t="s">
        <v>14</v>
      </c>
      <c r="F29" s="9">
        <v>1482</v>
      </c>
    </row>
    <row r="30" spans="1:11" x14ac:dyDescent="0.2">
      <c r="A30" s="9" t="s">
        <v>20</v>
      </c>
      <c r="B30" s="9">
        <v>92</v>
      </c>
      <c r="C30" s="9"/>
      <c r="D30" s="9"/>
      <c r="E30" s="9" t="s">
        <v>14</v>
      </c>
      <c r="F30" s="9">
        <v>106</v>
      </c>
    </row>
    <row r="31" spans="1:11" x14ac:dyDescent="0.2">
      <c r="A31" s="9" t="s">
        <v>20</v>
      </c>
      <c r="B31" s="9">
        <v>149</v>
      </c>
      <c r="C31" s="9"/>
      <c r="D31" s="9"/>
      <c r="E31" s="9" t="s">
        <v>14</v>
      </c>
      <c r="F31" s="9">
        <v>679</v>
      </c>
    </row>
    <row r="32" spans="1:11" x14ac:dyDescent="0.2">
      <c r="A32" s="9" t="s">
        <v>20</v>
      </c>
      <c r="B32" s="9">
        <v>2431</v>
      </c>
      <c r="C32" s="9"/>
      <c r="D32" s="9"/>
      <c r="E32" s="9" t="s">
        <v>14</v>
      </c>
      <c r="F32" s="9">
        <v>1220</v>
      </c>
    </row>
    <row r="33" spans="1:6" x14ac:dyDescent="0.2">
      <c r="A33" s="9" t="s">
        <v>20</v>
      </c>
      <c r="B33" s="9">
        <v>303</v>
      </c>
      <c r="C33" s="9"/>
      <c r="D33" s="9"/>
      <c r="E33" s="9" t="s">
        <v>14</v>
      </c>
      <c r="F33" s="9">
        <v>1</v>
      </c>
    </row>
    <row r="34" spans="1:6" x14ac:dyDescent="0.2">
      <c r="A34" s="9" t="s">
        <v>20</v>
      </c>
      <c r="B34" s="9">
        <v>209</v>
      </c>
      <c r="C34" s="9"/>
      <c r="D34" s="9"/>
      <c r="E34" s="9" t="s">
        <v>14</v>
      </c>
      <c r="F34" s="9">
        <v>37</v>
      </c>
    </row>
    <row r="35" spans="1:6" x14ac:dyDescent="0.2">
      <c r="A35" s="9" t="s">
        <v>20</v>
      </c>
      <c r="B35" s="9">
        <v>131</v>
      </c>
      <c r="C35" s="9"/>
      <c r="D35" s="9"/>
      <c r="E35" s="9" t="s">
        <v>14</v>
      </c>
      <c r="F35" s="9">
        <v>60</v>
      </c>
    </row>
    <row r="36" spans="1:6" x14ac:dyDescent="0.2">
      <c r="A36" s="9" t="s">
        <v>20</v>
      </c>
      <c r="B36" s="9">
        <v>164</v>
      </c>
      <c r="C36" s="9"/>
      <c r="D36" s="9"/>
      <c r="E36" s="9" t="s">
        <v>14</v>
      </c>
      <c r="F36" s="9">
        <v>296</v>
      </c>
    </row>
    <row r="37" spans="1:6" x14ac:dyDescent="0.2">
      <c r="A37" s="9" t="s">
        <v>20</v>
      </c>
      <c r="B37" s="9">
        <v>201</v>
      </c>
      <c r="C37" s="9"/>
      <c r="D37" s="9"/>
      <c r="E37" s="9" t="s">
        <v>14</v>
      </c>
      <c r="F37" s="9">
        <v>3304</v>
      </c>
    </row>
    <row r="38" spans="1:6" x14ac:dyDescent="0.2">
      <c r="A38" s="9" t="s">
        <v>20</v>
      </c>
      <c r="B38" s="9">
        <v>211</v>
      </c>
      <c r="C38" s="9"/>
      <c r="D38" s="9"/>
      <c r="E38" s="9" t="s">
        <v>14</v>
      </c>
      <c r="F38" s="9">
        <v>73</v>
      </c>
    </row>
    <row r="39" spans="1:6" x14ac:dyDescent="0.2">
      <c r="A39" s="9" t="s">
        <v>20</v>
      </c>
      <c r="B39" s="9">
        <v>128</v>
      </c>
      <c r="C39" s="9"/>
      <c r="D39" s="9"/>
      <c r="E39" s="9" t="s">
        <v>14</v>
      </c>
      <c r="F39" s="9">
        <v>3387</v>
      </c>
    </row>
    <row r="40" spans="1:6" x14ac:dyDescent="0.2">
      <c r="A40" s="9" t="s">
        <v>20</v>
      </c>
      <c r="B40" s="9">
        <v>1600</v>
      </c>
      <c r="C40" s="9"/>
      <c r="D40" s="9"/>
      <c r="E40" s="9" t="s">
        <v>14</v>
      </c>
      <c r="F40" s="9">
        <v>662</v>
      </c>
    </row>
    <row r="41" spans="1:6" x14ac:dyDescent="0.2">
      <c r="A41" s="9" t="s">
        <v>20</v>
      </c>
      <c r="B41" s="9">
        <v>249</v>
      </c>
      <c r="C41" s="9"/>
      <c r="D41" s="9"/>
      <c r="E41" s="9" t="s">
        <v>14</v>
      </c>
      <c r="F41" s="9">
        <v>774</v>
      </c>
    </row>
    <row r="42" spans="1:6" x14ac:dyDescent="0.2">
      <c r="A42" s="9" t="s">
        <v>20</v>
      </c>
      <c r="B42" s="9">
        <v>236</v>
      </c>
      <c r="C42" s="9"/>
      <c r="D42" s="9"/>
      <c r="E42" s="9" t="s">
        <v>14</v>
      </c>
      <c r="F42" s="9">
        <v>672</v>
      </c>
    </row>
    <row r="43" spans="1:6" x14ac:dyDescent="0.2">
      <c r="A43" s="9" t="s">
        <v>20</v>
      </c>
      <c r="B43" s="9">
        <v>4065</v>
      </c>
      <c r="C43" s="9"/>
      <c r="D43" s="9"/>
      <c r="E43" s="9" t="s">
        <v>14</v>
      </c>
      <c r="F43" s="9">
        <v>940</v>
      </c>
    </row>
    <row r="44" spans="1:6" x14ac:dyDescent="0.2">
      <c r="A44" s="9" t="s">
        <v>20</v>
      </c>
      <c r="B44" s="9">
        <v>246</v>
      </c>
      <c r="C44" s="9"/>
      <c r="D44" s="9"/>
      <c r="E44" s="9" t="s">
        <v>14</v>
      </c>
      <c r="F44" s="9">
        <v>117</v>
      </c>
    </row>
    <row r="45" spans="1:6" x14ac:dyDescent="0.2">
      <c r="A45" s="9" t="s">
        <v>20</v>
      </c>
      <c r="B45" s="9">
        <v>2475</v>
      </c>
      <c r="C45" s="9"/>
      <c r="D45" s="9"/>
      <c r="E45" s="9" t="s">
        <v>14</v>
      </c>
      <c r="F45" s="9">
        <v>115</v>
      </c>
    </row>
    <row r="46" spans="1:6" x14ac:dyDescent="0.2">
      <c r="A46" s="9" t="s">
        <v>20</v>
      </c>
      <c r="B46" s="9">
        <v>76</v>
      </c>
      <c r="C46" s="9"/>
      <c r="D46" s="9"/>
      <c r="E46" s="9" t="s">
        <v>14</v>
      </c>
      <c r="F46" s="9">
        <v>326</v>
      </c>
    </row>
    <row r="47" spans="1:6" x14ac:dyDescent="0.2">
      <c r="A47" s="9" t="s">
        <v>20</v>
      </c>
      <c r="B47" s="9">
        <v>54</v>
      </c>
      <c r="C47" s="9"/>
      <c r="D47" s="9"/>
      <c r="E47" s="9" t="s">
        <v>14</v>
      </c>
      <c r="F47" s="9">
        <v>1</v>
      </c>
    </row>
    <row r="48" spans="1:6" x14ac:dyDescent="0.2">
      <c r="A48" s="9" t="s">
        <v>20</v>
      </c>
      <c r="B48" s="9">
        <v>88</v>
      </c>
      <c r="C48" s="9"/>
      <c r="D48" s="9"/>
      <c r="E48" s="9" t="s">
        <v>14</v>
      </c>
      <c r="F48" s="9">
        <v>1467</v>
      </c>
    </row>
    <row r="49" spans="1:6" x14ac:dyDescent="0.2">
      <c r="A49" s="9" t="s">
        <v>20</v>
      </c>
      <c r="B49" s="9">
        <v>85</v>
      </c>
      <c r="C49" s="9"/>
      <c r="D49" s="9"/>
      <c r="E49" s="9" t="s">
        <v>14</v>
      </c>
      <c r="F49" s="9">
        <v>5681</v>
      </c>
    </row>
    <row r="50" spans="1:6" x14ac:dyDescent="0.2">
      <c r="A50" s="9" t="s">
        <v>20</v>
      </c>
      <c r="B50" s="9">
        <v>170</v>
      </c>
      <c r="C50" s="9"/>
      <c r="D50" s="9"/>
      <c r="E50" s="9" t="s">
        <v>14</v>
      </c>
      <c r="F50" s="9">
        <v>1059</v>
      </c>
    </row>
    <row r="51" spans="1:6" x14ac:dyDescent="0.2">
      <c r="A51" s="9" t="s">
        <v>20</v>
      </c>
      <c r="B51" s="9">
        <v>330</v>
      </c>
      <c r="C51" s="9"/>
      <c r="D51" s="9"/>
      <c r="E51" s="9" t="s">
        <v>14</v>
      </c>
      <c r="F51" s="9">
        <v>1194</v>
      </c>
    </row>
    <row r="52" spans="1:6" x14ac:dyDescent="0.2">
      <c r="A52" s="9" t="s">
        <v>20</v>
      </c>
      <c r="B52" s="9">
        <v>127</v>
      </c>
      <c r="C52" s="9"/>
      <c r="D52" s="9"/>
      <c r="E52" s="9" t="s">
        <v>14</v>
      </c>
      <c r="F52" s="9">
        <v>30</v>
      </c>
    </row>
    <row r="53" spans="1:6" x14ac:dyDescent="0.2">
      <c r="A53" s="9" t="s">
        <v>20</v>
      </c>
      <c r="B53" s="9">
        <v>411</v>
      </c>
      <c r="C53" s="9"/>
      <c r="D53" s="9"/>
      <c r="E53" s="9" t="s">
        <v>14</v>
      </c>
      <c r="F53" s="9">
        <v>75</v>
      </c>
    </row>
    <row r="54" spans="1:6" x14ac:dyDescent="0.2">
      <c r="A54" s="9" t="s">
        <v>20</v>
      </c>
      <c r="B54" s="9">
        <v>180</v>
      </c>
      <c r="C54" s="9"/>
      <c r="D54" s="9"/>
      <c r="E54" s="9" t="s">
        <v>14</v>
      </c>
      <c r="F54" s="9">
        <v>955</v>
      </c>
    </row>
    <row r="55" spans="1:6" x14ac:dyDescent="0.2">
      <c r="A55" s="9" t="s">
        <v>20</v>
      </c>
      <c r="B55" s="9">
        <v>374</v>
      </c>
      <c r="C55" s="9"/>
      <c r="D55" s="9"/>
      <c r="E55" s="9" t="s">
        <v>14</v>
      </c>
      <c r="F55" s="9">
        <v>67</v>
      </c>
    </row>
    <row r="56" spans="1:6" x14ac:dyDescent="0.2">
      <c r="A56" s="9" t="s">
        <v>20</v>
      </c>
      <c r="B56" s="9">
        <v>71</v>
      </c>
      <c r="C56" s="9"/>
      <c r="D56" s="9"/>
      <c r="E56" s="9" t="s">
        <v>14</v>
      </c>
      <c r="F56" s="9">
        <v>5</v>
      </c>
    </row>
    <row r="57" spans="1:6" x14ac:dyDescent="0.2">
      <c r="A57" s="9" t="s">
        <v>20</v>
      </c>
      <c r="B57" s="9">
        <v>203</v>
      </c>
      <c r="C57" s="9"/>
      <c r="D57" s="9"/>
      <c r="E57" s="9" t="s">
        <v>14</v>
      </c>
      <c r="F57" s="9">
        <v>26</v>
      </c>
    </row>
    <row r="58" spans="1:6" x14ac:dyDescent="0.2">
      <c r="A58" s="9" t="s">
        <v>20</v>
      </c>
      <c r="B58" s="9">
        <v>113</v>
      </c>
      <c r="C58" s="9"/>
      <c r="D58" s="9"/>
      <c r="E58" s="9" t="s">
        <v>14</v>
      </c>
      <c r="F58" s="9">
        <v>1130</v>
      </c>
    </row>
    <row r="59" spans="1:6" x14ac:dyDescent="0.2">
      <c r="A59" s="9" t="s">
        <v>20</v>
      </c>
      <c r="B59" s="9">
        <v>96</v>
      </c>
      <c r="C59" s="9"/>
      <c r="D59" s="9"/>
      <c r="E59" s="9" t="s">
        <v>14</v>
      </c>
      <c r="F59" s="9">
        <v>782</v>
      </c>
    </row>
    <row r="60" spans="1:6" x14ac:dyDescent="0.2">
      <c r="A60" s="9" t="s">
        <v>20</v>
      </c>
      <c r="B60" s="9">
        <v>498</v>
      </c>
      <c r="C60" s="9"/>
      <c r="D60" s="9"/>
      <c r="E60" s="9" t="s">
        <v>14</v>
      </c>
      <c r="F60" s="9">
        <v>210</v>
      </c>
    </row>
    <row r="61" spans="1:6" x14ac:dyDescent="0.2">
      <c r="A61" s="9" t="s">
        <v>20</v>
      </c>
      <c r="B61" s="9">
        <v>180</v>
      </c>
      <c r="C61" s="9"/>
      <c r="D61" s="9"/>
      <c r="E61" s="9" t="s">
        <v>14</v>
      </c>
      <c r="F61" s="9">
        <v>136</v>
      </c>
    </row>
    <row r="62" spans="1:6" x14ac:dyDescent="0.2">
      <c r="A62" s="9" t="s">
        <v>20</v>
      </c>
      <c r="B62" s="9">
        <v>27</v>
      </c>
      <c r="C62" s="9"/>
      <c r="D62" s="9"/>
      <c r="E62" s="9" t="s">
        <v>14</v>
      </c>
      <c r="F62" s="9">
        <v>86</v>
      </c>
    </row>
    <row r="63" spans="1:6" x14ac:dyDescent="0.2">
      <c r="A63" s="9" t="s">
        <v>20</v>
      </c>
      <c r="B63" s="9">
        <v>2331</v>
      </c>
      <c r="C63" s="9"/>
      <c r="D63" s="9"/>
      <c r="E63" s="9" t="s">
        <v>14</v>
      </c>
      <c r="F63" s="9">
        <v>19</v>
      </c>
    </row>
    <row r="64" spans="1:6" x14ac:dyDescent="0.2">
      <c r="A64" s="9" t="s">
        <v>20</v>
      </c>
      <c r="B64" s="9">
        <v>113</v>
      </c>
      <c r="C64" s="9"/>
      <c r="D64" s="9"/>
      <c r="E64" s="9" t="s">
        <v>14</v>
      </c>
      <c r="F64" s="9">
        <v>886</v>
      </c>
    </row>
    <row r="65" spans="1:6" x14ac:dyDescent="0.2">
      <c r="A65" s="9" t="s">
        <v>20</v>
      </c>
      <c r="B65" s="9">
        <v>164</v>
      </c>
      <c r="C65" s="9"/>
      <c r="D65" s="9"/>
      <c r="E65" s="9" t="s">
        <v>14</v>
      </c>
      <c r="F65" s="9">
        <v>35</v>
      </c>
    </row>
    <row r="66" spans="1:6" x14ac:dyDescent="0.2">
      <c r="A66" s="9" t="s">
        <v>20</v>
      </c>
      <c r="B66" s="9">
        <v>164</v>
      </c>
      <c r="C66" s="9"/>
      <c r="D66" s="9"/>
      <c r="E66" s="9" t="s">
        <v>14</v>
      </c>
      <c r="F66" s="9">
        <v>24</v>
      </c>
    </row>
    <row r="67" spans="1:6" x14ac:dyDescent="0.2">
      <c r="A67" s="9" t="s">
        <v>20</v>
      </c>
      <c r="B67" s="9">
        <v>336</v>
      </c>
      <c r="C67" s="9"/>
      <c r="D67" s="9"/>
      <c r="E67" s="9" t="s">
        <v>14</v>
      </c>
      <c r="F67" s="9">
        <v>86</v>
      </c>
    </row>
    <row r="68" spans="1:6" x14ac:dyDescent="0.2">
      <c r="A68" s="9" t="s">
        <v>20</v>
      </c>
      <c r="B68" s="9">
        <v>1917</v>
      </c>
      <c r="C68" s="9"/>
      <c r="D68" s="9"/>
      <c r="E68" s="9" t="s">
        <v>14</v>
      </c>
      <c r="F68" s="9">
        <v>243</v>
      </c>
    </row>
    <row r="69" spans="1:6" x14ac:dyDescent="0.2">
      <c r="A69" s="9" t="s">
        <v>20</v>
      </c>
      <c r="B69" s="9">
        <v>95</v>
      </c>
      <c r="C69" s="9"/>
      <c r="D69" s="9"/>
      <c r="E69" s="9" t="s">
        <v>14</v>
      </c>
      <c r="F69" s="9">
        <v>65</v>
      </c>
    </row>
    <row r="70" spans="1:6" x14ac:dyDescent="0.2">
      <c r="A70" s="9" t="s">
        <v>20</v>
      </c>
      <c r="B70" s="9">
        <v>147</v>
      </c>
      <c r="C70" s="9"/>
      <c r="D70" s="9"/>
      <c r="E70" s="9" t="s">
        <v>14</v>
      </c>
      <c r="F70" s="9">
        <v>100</v>
      </c>
    </row>
    <row r="71" spans="1:6" x14ac:dyDescent="0.2">
      <c r="A71" s="9" t="s">
        <v>20</v>
      </c>
      <c r="B71" s="9">
        <v>86</v>
      </c>
      <c r="C71" s="9"/>
      <c r="D71" s="9"/>
      <c r="E71" s="9" t="s">
        <v>14</v>
      </c>
      <c r="F71" s="9">
        <v>168</v>
      </c>
    </row>
    <row r="72" spans="1:6" x14ac:dyDescent="0.2">
      <c r="A72" s="9" t="s">
        <v>20</v>
      </c>
      <c r="B72" s="9">
        <v>83</v>
      </c>
      <c r="C72" s="9"/>
      <c r="D72" s="9"/>
      <c r="E72" s="9" t="s">
        <v>14</v>
      </c>
      <c r="F72" s="9">
        <v>13</v>
      </c>
    </row>
    <row r="73" spans="1:6" x14ac:dyDescent="0.2">
      <c r="A73" s="9" t="s">
        <v>20</v>
      </c>
      <c r="B73" s="9">
        <v>676</v>
      </c>
      <c r="C73" s="9"/>
      <c r="D73" s="9"/>
      <c r="E73" s="9" t="s">
        <v>14</v>
      </c>
      <c r="F73" s="9">
        <v>1</v>
      </c>
    </row>
    <row r="74" spans="1:6" x14ac:dyDescent="0.2">
      <c r="A74" s="9" t="s">
        <v>20</v>
      </c>
      <c r="B74" s="9">
        <v>361</v>
      </c>
      <c r="C74" s="9"/>
      <c r="D74" s="9"/>
      <c r="E74" s="9" t="s">
        <v>14</v>
      </c>
      <c r="F74" s="9">
        <v>40</v>
      </c>
    </row>
    <row r="75" spans="1:6" x14ac:dyDescent="0.2">
      <c r="A75" s="9" t="s">
        <v>20</v>
      </c>
      <c r="B75" s="9">
        <v>131</v>
      </c>
      <c r="C75" s="9"/>
      <c r="D75" s="9"/>
      <c r="E75" s="9" t="s">
        <v>14</v>
      </c>
      <c r="F75" s="9">
        <v>226</v>
      </c>
    </row>
    <row r="76" spans="1:6" x14ac:dyDescent="0.2">
      <c r="A76" s="9" t="s">
        <v>20</v>
      </c>
      <c r="B76" s="9">
        <v>126</v>
      </c>
      <c r="C76" s="9"/>
      <c r="D76" s="9"/>
      <c r="E76" s="9" t="s">
        <v>14</v>
      </c>
      <c r="F76" s="9">
        <v>1625</v>
      </c>
    </row>
    <row r="77" spans="1:6" x14ac:dyDescent="0.2">
      <c r="A77" s="9" t="s">
        <v>20</v>
      </c>
      <c r="B77" s="9">
        <v>275</v>
      </c>
      <c r="C77" s="9"/>
      <c r="D77" s="9"/>
      <c r="E77" s="9" t="s">
        <v>14</v>
      </c>
      <c r="F77" s="9">
        <v>143</v>
      </c>
    </row>
    <row r="78" spans="1:6" x14ac:dyDescent="0.2">
      <c r="A78" s="9" t="s">
        <v>20</v>
      </c>
      <c r="B78" s="9">
        <v>67</v>
      </c>
      <c r="C78" s="9"/>
      <c r="D78" s="9"/>
      <c r="E78" s="9" t="s">
        <v>14</v>
      </c>
      <c r="F78" s="9">
        <v>934</v>
      </c>
    </row>
    <row r="79" spans="1:6" x14ac:dyDescent="0.2">
      <c r="A79" s="9" t="s">
        <v>20</v>
      </c>
      <c r="B79" s="9">
        <v>154</v>
      </c>
      <c r="C79" s="9"/>
      <c r="D79" s="9"/>
      <c r="E79" s="9" t="s">
        <v>14</v>
      </c>
      <c r="F79" s="9">
        <v>17</v>
      </c>
    </row>
    <row r="80" spans="1:6" x14ac:dyDescent="0.2">
      <c r="A80" s="9" t="s">
        <v>20</v>
      </c>
      <c r="B80" s="9">
        <v>1782</v>
      </c>
      <c r="C80" s="9"/>
      <c r="D80" s="9"/>
      <c r="E80" s="9" t="s">
        <v>14</v>
      </c>
      <c r="F80" s="9">
        <v>2179</v>
      </c>
    </row>
    <row r="81" spans="1:6" x14ac:dyDescent="0.2">
      <c r="A81" s="9" t="s">
        <v>20</v>
      </c>
      <c r="B81" s="9">
        <v>903</v>
      </c>
      <c r="C81" s="9"/>
      <c r="D81" s="9"/>
      <c r="E81" s="9" t="s">
        <v>14</v>
      </c>
      <c r="F81" s="9">
        <v>931</v>
      </c>
    </row>
    <row r="82" spans="1:6" x14ac:dyDescent="0.2">
      <c r="A82" s="9" t="s">
        <v>20</v>
      </c>
      <c r="B82" s="9">
        <v>94</v>
      </c>
      <c r="C82" s="9"/>
      <c r="D82" s="9"/>
      <c r="E82" s="9" t="s">
        <v>14</v>
      </c>
      <c r="F82" s="9">
        <v>92</v>
      </c>
    </row>
    <row r="83" spans="1:6" x14ac:dyDescent="0.2">
      <c r="A83" s="9" t="s">
        <v>20</v>
      </c>
      <c r="B83" s="9">
        <v>180</v>
      </c>
      <c r="C83" s="9"/>
      <c r="D83" s="9"/>
      <c r="E83" s="9" t="s">
        <v>14</v>
      </c>
      <c r="F83" s="9">
        <v>57</v>
      </c>
    </row>
    <row r="84" spans="1:6" x14ac:dyDescent="0.2">
      <c r="A84" s="9" t="s">
        <v>20</v>
      </c>
      <c r="B84" s="9">
        <v>533</v>
      </c>
      <c r="C84" s="9"/>
      <c r="D84" s="9"/>
      <c r="E84" s="9" t="s">
        <v>14</v>
      </c>
      <c r="F84" s="9">
        <v>41</v>
      </c>
    </row>
    <row r="85" spans="1:6" x14ac:dyDescent="0.2">
      <c r="A85" s="9" t="s">
        <v>20</v>
      </c>
      <c r="B85" s="9">
        <v>2443</v>
      </c>
      <c r="C85" s="9"/>
      <c r="D85" s="9"/>
      <c r="E85" s="9" t="s">
        <v>14</v>
      </c>
      <c r="F85" s="9">
        <v>1</v>
      </c>
    </row>
    <row r="86" spans="1:6" x14ac:dyDescent="0.2">
      <c r="A86" s="9" t="s">
        <v>20</v>
      </c>
      <c r="B86" s="9">
        <v>89</v>
      </c>
      <c r="C86" s="9"/>
      <c r="D86" s="9"/>
      <c r="E86" s="9" t="s">
        <v>14</v>
      </c>
      <c r="F86" s="9">
        <v>101</v>
      </c>
    </row>
    <row r="87" spans="1:6" x14ac:dyDescent="0.2">
      <c r="A87" s="9" t="s">
        <v>20</v>
      </c>
      <c r="B87" s="9">
        <v>159</v>
      </c>
      <c r="C87" s="9"/>
      <c r="D87" s="9"/>
      <c r="E87" s="9" t="s">
        <v>14</v>
      </c>
      <c r="F87" s="9">
        <v>1335</v>
      </c>
    </row>
    <row r="88" spans="1:6" x14ac:dyDescent="0.2">
      <c r="A88" s="9" t="s">
        <v>20</v>
      </c>
      <c r="B88" s="9">
        <v>50</v>
      </c>
      <c r="C88" s="9"/>
      <c r="D88" s="9"/>
      <c r="E88" s="9" t="s">
        <v>14</v>
      </c>
      <c r="F88" s="9">
        <v>15</v>
      </c>
    </row>
    <row r="89" spans="1:6" x14ac:dyDescent="0.2">
      <c r="A89" s="9" t="s">
        <v>20</v>
      </c>
      <c r="B89" s="9">
        <v>186</v>
      </c>
      <c r="C89" s="9"/>
      <c r="D89" s="9"/>
      <c r="E89" s="9" t="s">
        <v>14</v>
      </c>
      <c r="F89" s="9">
        <v>454</v>
      </c>
    </row>
    <row r="90" spans="1:6" x14ac:dyDescent="0.2">
      <c r="A90" s="9" t="s">
        <v>20</v>
      </c>
      <c r="B90" s="9">
        <v>1071</v>
      </c>
      <c r="C90" s="9"/>
      <c r="D90" s="9"/>
      <c r="E90" s="9" t="s">
        <v>14</v>
      </c>
      <c r="F90" s="9">
        <v>3182</v>
      </c>
    </row>
    <row r="91" spans="1:6" x14ac:dyDescent="0.2">
      <c r="A91" s="9" t="s">
        <v>20</v>
      </c>
      <c r="B91" s="9">
        <v>117</v>
      </c>
      <c r="C91" s="9"/>
      <c r="D91" s="9"/>
      <c r="E91" s="9" t="s">
        <v>14</v>
      </c>
      <c r="F91" s="9">
        <v>15</v>
      </c>
    </row>
    <row r="92" spans="1:6" x14ac:dyDescent="0.2">
      <c r="A92" s="9" t="s">
        <v>20</v>
      </c>
      <c r="B92" s="9">
        <v>70</v>
      </c>
      <c r="C92" s="9"/>
      <c r="D92" s="9"/>
      <c r="E92" s="9" t="s">
        <v>14</v>
      </c>
      <c r="F92" s="9">
        <v>133</v>
      </c>
    </row>
    <row r="93" spans="1:6" x14ac:dyDescent="0.2">
      <c r="A93" s="9" t="s">
        <v>20</v>
      </c>
      <c r="B93" s="9">
        <v>135</v>
      </c>
      <c r="C93" s="9"/>
      <c r="D93" s="9"/>
      <c r="E93" s="9" t="s">
        <v>14</v>
      </c>
      <c r="F93" s="9">
        <v>2062</v>
      </c>
    </row>
    <row r="94" spans="1:6" x14ac:dyDescent="0.2">
      <c r="A94" s="9" t="s">
        <v>20</v>
      </c>
      <c r="B94" s="9">
        <v>768</v>
      </c>
      <c r="C94" s="9"/>
      <c r="D94" s="9"/>
      <c r="E94" s="9" t="s">
        <v>14</v>
      </c>
      <c r="F94" s="9">
        <v>29</v>
      </c>
    </row>
    <row r="95" spans="1:6" x14ac:dyDescent="0.2">
      <c r="A95" s="9" t="s">
        <v>20</v>
      </c>
      <c r="B95" s="9">
        <v>199</v>
      </c>
      <c r="C95" s="9"/>
      <c r="D95" s="9"/>
      <c r="E95" s="9" t="s">
        <v>14</v>
      </c>
      <c r="F95" s="9">
        <v>132</v>
      </c>
    </row>
    <row r="96" spans="1:6" x14ac:dyDescent="0.2">
      <c r="A96" s="9" t="s">
        <v>20</v>
      </c>
      <c r="B96" s="9">
        <v>107</v>
      </c>
      <c r="C96" s="9"/>
      <c r="D96" s="9"/>
      <c r="E96" s="9" t="s">
        <v>14</v>
      </c>
      <c r="F96" s="9">
        <v>137</v>
      </c>
    </row>
    <row r="97" spans="1:6" x14ac:dyDescent="0.2">
      <c r="A97" s="9" t="s">
        <v>20</v>
      </c>
      <c r="B97" s="9">
        <v>195</v>
      </c>
      <c r="C97" s="9"/>
      <c r="D97" s="9"/>
      <c r="E97" s="9" t="s">
        <v>14</v>
      </c>
      <c r="F97" s="9">
        <v>908</v>
      </c>
    </row>
    <row r="98" spans="1:6" x14ac:dyDescent="0.2">
      <c r="A98" s="9" t="s">
        <v>20</v>
      </c>
      <c r="B98" s="9">
        <v>3376</v>
      </c>
      <c r="C98" s="9"/>
      <c r="D98" s="9"/>
      <c r="E98" s="9" t="s">
        <v>14</v>
      </c>
      <c r="F98" s="9">
        <v>10</v>
      </c>
    </row>
    <row r="99" spans="1:6" x14ac:dyDescent="0.2">
      <c r="A99" s="9" t="s">
        <v>20</v>
      </c>
      <c r="B99" s="9">
        <v>41</v>
      </c>
      <c r="C99" s="9"/>
      <c r="D99" s="9"/>
      <c r="E99" s="9" t="s">
        <v>14</v>
      </c>
      <c r="F99" s="9">
        <v>1910</v>
      </c>
    </row>
    <row r="100" spans="1:6" x14ac:dyDescent="0.2">
      <c r="A100" s="9" t="s">
        <v>20</v>
      </c>
      <c r="B100" s="9">
        <v>1821</v>
      </c>
      <c r="C100" s="9"/>
      <c r="D100" s="9"/>
      <c r="E100" s="9" t="s">
        <v>14</v>
      </c>
      <c r="F100" s="9">
        <v>38</v>
      </c>
    </row>
    <row r="101" spans="1:6" x14ac:dyDescent="0.2">
      <c r="A101" s="9" t="s">
        <v>20</v>
      </c>
      <c r="B101" s="9">
        <v>164</v>
      </c>
      <c r="C101" s="9"/>
      <c r="D101" s="9"/>
      <c r="E101" s="9" t="s">
        <v>14</v>
      </c>
      <c r="F101" s="9">
        <v>104</v>
      </c>
    </row>
    <row r="102" spans="1:6" x14ac:dyDescent="0.2">
      <c r="A102" s="9" t="s">
        <v>20</v>
      </c>
      <c r="B102" s="9">
        <v>157</v>
      </c>
      <c r="C102" s="9"/>
      <c r="D102" s="9"/>
      <c r="E102" s="9" t="s">
        <v>14</v>
      </c>
      <c r="F102" s="9">
        <v>49</v>
      </c>
    </row>
    <row r="103" spans="1:6" x14ac:dyDescent="0.2">
      <c r="A103" s="9" t="s">
        <v>20</v>
      </c>
      <c r="B103" s="9">
        <v>246</v>
      </c>
      <c r="C103" s="9"/>
      <c r="D103" s="9"/>
      <c r="E103" s="9" t="s">
        <v>14</v>
      </c>
      <c r="F103" s="9">
        <v>1</v>
      </c>
    </row>
    <row r="104" spans="1:6" x14ac:dyDescent="0.2">
      <c r="A104" s="9" t="s">
        <v>20</v>
      </c>
      <c r="B104" s="9">
        <v>1396</v>
      </c>
      <c r="C104" s="9"/>
      <c r="D104" s="9"/>
      <c r="E104" s="9" t="s">
        <v>14</v>
      </c>
      <c r="F104" s="9">
        <v>245</v>
      </c>
    </row>
    <row r="105" spans="1:6" x14ac:dyDescent="0.2">
      <c r="A105" s="9" t="s">
        <v>20</v>
      </c>
      <c r="B105" s="9">
        <v>2506</v>
      </c>
      <c r="C105" s="9"/>
      <c r="D105" s="9"/>
      <c r="E105" s="9" t="s">
        <v>14</v>
      </c>
      <c r="F105" s="9">
        <v>32</v>
      </c>
    </row>
    <row r="106" spans="1:6" x14ac:dyDescent="0.2">
      <c r="A106" s="9" t="s">
        <v>20</v>
      </c>
      <c r="B106" s="9">
        <v>244</v>
      </c>
      <c r="C106" s="9"/>
      <c r="D106" s="9"/>
      <c r="E106" s="9" t="s">
        <v>14</v>
      </c>
      <c r="F106" s="9">
        <v>7</v>
      </c>
    </row>
    <row r="107" spans="1:6" x14ac:dyDescent="0.2">
      <c r="A107" s="9" t="s">
        <v>20</v>
      </c>
      <c r="B107" s="9">
        <v>146</v>
      </c>
      <c r="C107" s="9"/>
      <c r="D107" s="9"/>
      <c r="E107" s="9" t="s">
        <v>14</v>
      </c>
      <c r="F107" s="9">
        <v>803</v>
      </c>
    </row>
    <row r="108" spans="1:6" x14ac:dyDescent="0.2">
      <c r="A108" s="9" t="s">
        <v>20</v>
      </c>
      <c r="B108" s="9">
        <v>1267</v>
      </c>
      <c r="C108" s="9"/>
      <c r="D108" s="9"/>
      <c r="E108" s="9" t="s">
        <v>14</v>
      </c>
      <c r="F108" s="9">
        <v>16</v>
      </c>
    </row>
    <row r="109" spans="1:6" x14ac:dyDescent="0.2">
      <c r="A109" s="9" t="s">
        <v>20</v>
      </c>
      <c r="B109" s="9">
        <v>1561</v>
      </c>
      <c r="C109" s="9"/>
      <c r="D109" s="9"/>
      <c r="E109" s="9" t="s">
        <v>14</v>
      </c>
      <c r="F109" s="9">
        <v>31</v>
      </c>
    </row>
    <row r="110" spans="1:6" x14ac:dyDescent="0.2">
      <c r="A110" s="9" t="s">
        <v>20</v>
      </c>
      <c r="B110" s="9">
        <v>48</v>
      </c>
      <c r="C110" s="9"/>
      <c r="D110" s="9"/>
      <c r="E110" s="9" t="s">
        <v>14</v>
      </c>
      <c r="F110" s="9">
        <v>108</v>
      </c>
    </row>
    <row r="111" spans="1:6" x14ac:dyDescent="0.2">
      <c r="A111" s="9" t="s">
        <v>20</v>
      </c>
      <c r="B111" s="9">
        <v>2739</v>
      </c>
      <c r="C111" s="9"/>
      <c r="D111" s="9"/>
      <c r="E111" s="9" t="s">
        <v>14</v>
      </c>
      <c r="F111" s="9">
        <v>30</v>
      </c>
    </row>
    <row r="112" spans="1:6" x14ac:dyDescent="0.2">
      <c r="A112" s="9" t="s">
        <v>20</v>
      </c>
      <c r="B112" s="9">
        <v>3537</v>
      </c>
      <c r="C112" s="9"/>
      <c r="D112" s="9"/>
      <c r="E112" s="9" t="s">
        <v>14</v>
      </c>
      <c r="F112" s="9">
        <v>17</v>
      </c>
    </row>
    <row r="113" spans="1:6" x14ac:dyDescent="0.2">
      <c r="A113" s="9" t="s">
        <v>20</v>
      </c>
      <c r="B113" s="9">
        <v>2107</v>
      </c>
      <c r="C113" s="9"/>
      <c r="D113" s="9"/>
      <c r="E113" s="9" t="s">
        <v>14</v>
      </c>
      <c r="F113" s="9">
        <v>80</v>
      </c>
    </row>
    <row r="114" spans="1:6" x14ac:dyDescent="0.2">
      <c r="A114" s="9" t="s">
        <v>20</v>
      </c>
      <c r="B114" s="9">
        <v>3318</v>
      </c>
      <c r="C114" s="9"/>
      <c r="D114" s="9"/>
      <c r="E114" s="9" t="s">
        <v>14</v>
      </c>
      <c r="F114" s="9">
        <v>2468</v>
      </c>
    </row>
    <row r="115" spans="1:6" x14ac:dyDescent="0.2">
      <c r="A115" s="9" t="s">
        <v>20</v>
      </c>
      <c r="B115" s="9">
        <v>340</v>
      </c>
      <c r="C115" s="9"/>
      <c r="D115" s="9"/>
      <c r="E115" s="9" t="s">
        <v>14</v>
      </c>
      <c r="F115" s="9">
        <v>26</v>
      </c>
    </row>
    <row r="116" spans="1:6" x14ac:dyDescent="0.2">
      <c r="A116" s="9" t="s">
        <v>20</v>
      </c>
      <c r="B116" s="9">
        <v>1442</v>
      </c>
      <c r="C116" s="9"/>
      <c r="D116" s="9"/>
      <c r="E116" s="9" t="s">
        <v>14</v>
      </c>
      <c r="F116" s="9">
        <v>73</v>
      </c>
    </row>
    <row r="117" spans="1:6" x14ac:dyDescent="0.2">
      <c r="A117" s="9" t="s">
        <v>20</v>
      </c>
      <c r="B117" s="9">
        <v>126</v>
      </c>
      <c r="C117" s="9"/>
      <c r="D117" s="9"/>
      <c r="E117" s="9" t="s">
        <v>14</v>
      </c>
      <c r="F117" s="9">
        <v>128</v>
      </c>
    </row>
    <row r="118" spans="1:6" x14ac:dyDescent="0.2">
      <c r="A118" s="9" t="s">
        <v>20</v>
      </c>
      <c r="B118" s="9">
        <v>524</v>
      </c>
      <c r="C118" s="9"/>
      <c r="D118" s="9"/>
      <c r="E118" s="9" t="s">
        <v>14</v>
      </c>
      <c r="F118" s="9">
        <v>33</v>
      </c>
    </row>
    <row r="119" spans="1:6" x14ac:dyDescent="0.2">
      <c r="A119" s="9" t="s">
        <v>20</v>
      </c>
      <c r="B119" s="9">
        <v>1989</v>
      </c>
      <c r="C119" s="9"/>
      <c r="D119" s="9"/>
      <c r="E119" s="9" t="s">
        <v>14</v>
      </c>
      <c r="F119" s="9">
        <v>1072</v>
      </c>
    </row>
    <row r="120" spans="1:6" x14ac:dyDescent="0.2">
      <c r="A120" s="9" t="s">
        <v>20</v>
      </c>
      <c r="B120" s="9">
        <v>157</v>
      </c>
      <c r="C120" s="9"/>
      <c r="D120" s="9"/>
      <c r="E120" s="9" t="s">
        <v>14</v>
      </c>
      <c r="F120" s="9">
        <v>393</v>
      </c>
    </row>
    <row r="121" spans="1:6" x14ac:dyDescent="0.2">
      <c r="A121" s="9" t="s">
        <v>20</v>
      </c>
      <c r="B121" s="9">
        <v>4498</v>
      </c>
      <c r="C121" s="9"/>
      <c r="D121" s="9"/>
      <c r="E121" s="9" t="s">
        <v>14</v>
      </c>
      <c r="F121" s="9">
        <v>1257</v>
      </c>
    </row>
    <row r="122" spans="1:6" x14ac:dyDescent="0.2">
      <c r="A122" s="9" t="s">
        <v>20</v>
      </c>
      <c r="B122" s="9">
        <v>80</v>
      </c>
      <c r="C122" s="9"/>
      <c r="D122" s="9"/>
      <c r="E122" s="9" t="s">
        <v>14</v>
      </c>
      <c r="F122" s="9">
        <v>328</v>
      </c>
    </row>
    <row r="123" spans="1:6" x14ac:dyDescent="0.2">
      <c r="A123" s="9" t="s">
        <v>20</v>
      </c>
      <c r="B123" s="9">
        <v>43</v>
      </c>
      <c r="C123" s="9"/>
      <c r="D123" s="9"/>
      <c r="E123" s="9" t="s">
        <v>14</v>
      </c>
      <c r="F123" s="9">
        <v>147</v>
      </c>
    </row>
    <row r="124" spans="1:6" x14ac:dyDescent="0.2">
      <c r="A124" s="9" t="s">
        <v>20</v>
      </c>
      <c r="B124" s="9">
        <v>2053</v>
      </c>
      <c r="C124" s="9"/>
      <c r="D124" s="9"/>
      <c r="E124" s="9" t="s">
        <v>14</v>
      </c>
      <c r="F124" s="9">
        <v>830</v>
      </c>
    </row>
    <row r="125" spans="1:6" x14ac:dyDescent="0.2">
      <c r="A125" s="9" t="s">
        <v>20</v>
      </c>
      <c r="B125" s="9">
        <v>168</v>
      </c>
      <c r="C125" s="9"/>
      <c r="D125" s="9"/>
      <c r="E125" s="9" t="s">
        <v>14</v>
      </c>
      <c r="F125" s="9">
        <v>331</v>
      </c>
    </row>
    <row r="126" spans="1:6" x14ac:dyDescent="0.2">
      <c r="A126" s="9" t="s">
        <v>20</v>
      </c>
      <c r="B126" s="9">
        <v>4289</v>
      </c>
      <c r="C126" s="9"/>
      <c r="D126" s="9"/>
      <c r="E126" s="9" t="s">
        <v>14</v>
      </c>
      <c r="F126" s="9">
        <v>25</v>
      </c>
    </row>
    <row r="127" spans="1:6" x14ac:dyDescent="0.2">
      <c r="A127" s="9" t="s">
        <v>20</v>
      </c>
      <c r="B127" s="9">
        <v>165</v>
      </c>
      <c r="C127" s="9"/>
      <c r="D127" s="9"/>
      <c r="E127" s="9" t="s">
        <v>14</v>
      </c>
      <c r="F127" s="9">
        <v>3483</v>
      </c>
    </row>
    <row r="128" spans="1:6" x14ac:dyDescent="0.2">
      <c r="A128" s="9" t="s">
        <v>20</v>
      </c>
      <c r="B128" s="9">
        <v>1815</v>
      </c>
      <c r="C128" s="9"/>
      <c r="D128" s="9"/>
      <c r="E128" s="9" t="s">
        <v>14</v>
      </c>
      <c r="F128" s="9">
        <v>923</v>
      </c>
    </row>
    <row r="129" spans="1:6" x14ac:dyDescent="0.2">
      <c r="A129" s="9" t="s">
        <v>20</v>
      </c>
      <c r="B129" s="9">
        <v>397</v>
      </c>
      <c r="C129" s="9"/>
      <c r="D129" s="9"/>
      <c r="E129" s="9" t="s">
        <v>14</v>
      </c>
      <c r="F129" s="9">
        <v>1</v>
      </c>
    </row>
    <row r="130" spans="1:6" x14ac:dyDescent="0.2">
      <c r="A130" s="9" t="s">
        <v>20</v>
      </c>
      <c r="B130" s="9">
        <v>1539</v>
      </c>
      <c r="C130" s="9"/>
      <c r="D130" s="9"/>
      <c r="E130" s="9" t="s">
        <v>14</v>
      </c>
      <c r="F130" s="9">
        <v>33</v>
      </c>
    </row>
    <row r="131" spans="1:6" x14ac:dyDescent="0.2">
      <c r="A131" s="9" t="s">
        <v>20</v>
      </c>
      <c r="B131" s="9">
        <v>138</v>
      </c>
      <c r="C131" s="9"/>
      <c r="D131" s="9"/>
      <c r="E131" s="9" t="s">
        <v>14</v>
      </c>
      <c r="F131" s="9">
        <v>40</v>
      </c>
    </row>
    <row r="132" spans="1:6" x14ac:dyDescent="0.2">
      <c r="A132" s="9" t="s">
        <v>20</v>
      </c>
      <c r="B132" s="9">
        <v>3594</v>
      </c>
      <c r="C132" s="9"/>
      <c r="D132" s="9"/>
      <c r="E132" s="9" t="s">
        <v>14</v>
      </c>
      <c r="F132" s="9">
        <v>23</v>
      </c>
    </row>
    <row r="133" spans="1:6" x14ac:dyDescent="0.2">
      <c r="A133" s="9" t="s">
        <v>20</v>
      </c>
      <c r="B133" s="9">
        <v>5880</v>
      </c>
      <c r="C133" s="9"/>
      <c r="D133" s="9"/>
      <c r="E133" s="9" t="s">
        <v>14</v>
      </c>
      <c r="F133" s="9">
        <v>75</v>
      </c>
    </row>
    <row r="134" spans="1:6" x14ac:dyDescent="0.2">
      <c r="A134" s="9" t="s">
        <v>20</v>
      </c>
      <c r="B134" s="9">
        <v>112</v>
      </c>
      <c r="C134" s="9"/>
      <c r="D134" s="9"/>
      <c r="E134" s="9" t="s">
        <v>14</v>
      </c>
      <c r="F134" s="9">
        <v>2176</v>
      </c>
    </row>
    <row r="135" spans="1:6" x14ac:dyDescent="0.2">
      <c r="A135" s="9" t="s">
        <v>20</v>
      </c>
      <c r="B135" s="9">
        <v>943</v>
      </c>
      <c r="C135" s="9"/>
      <c r="D135" s="9"/>
      <c r="E135" s="9" t="s">
        <v>14</v>
      </c>
      <c r="F135" s="9">
        <v>441</v>
      </c>
    </row>
    <row r="136" spans="1:6" x14ac:dyDescent="0.2">
      <c r="A136" s="9" t="s">
        <v>20</v>
      </c>
      <c r="B136" s="9">
        <v>2468</v>
      </c>
      <c r="C136" s="9"/>
      <c r="D136" s="9"/>
      <c r="E136" s="9" t="s">
        <v>14</v>
      </c>
      <c r="F136" s="9">
        <v>25</v>
      </c>
    </row>
    <row r="137" spans="1:6" x14ac:dyDescent="0.2">
      <c r="A137" s="9" t="s">
        <v>20</v>
      </c>
      <c r="B137" s="9">
        <v>2551</v>
      </c>
      <c r="C137" s="9"/>
      <c r="D137" s="9"/>
      <c r="E137" s="9" t="s">
        <v>14</v>
      </c>
      <c r="F137" s="9">
        <v>127</v>
      </c>
    </row>
    <row r="138" spans="1:6" x14ac:dyDescent="0.2">
      <c r="A138" s="9" t="s">
        <v>20</v>
      </c>
      <c r="B138" s="9">
        <v>101</v>
      </c>
      <c r="C138" s="9"/>
      <c r="D138" s="9"/>
      <c r="E138" s="9" t="s">
        <v>14</v>
      </c>
      <c r="F138" s="9">
        <v>355</v>
      </c>
    </row>
    <row r="139" spans="1:6" x14ac:dyDescent="0.2">
      <c r="A139" s="9" t="s">
        <v>20</v>
      </c>
      <c r="B139" s="9">
        <v>92</v>
      </c>
      <c r="C139" s="9"/>
      <c r="D139" s="9"/>
      <c r="E139" s="9" t="s">
        <v>14</v>
      </c>
      <c r="F139" s="9">
        <v>44</v>
      </c>
    </row>
    <row r="140" spans="1:6" x14ac:dyDescent="0.2">
      <c r="A140" s="9" t="s">
        <v>20</v>
      </c>
      <c r="B140" s="9">
        <v>62</v>
      </c>
      <c r="C140" s="9"/>
      <c r="D140" s="9"/>
      <c r="E140" s="9" t="s">
        <v>14</v>
      </c>
      <c r="F140" s="9">
        <v>67</v>
      </c>
    </row>
    <row r="141" spans="1:6" x14ac:dyDescent="0.2">
      <c r="A141" s="9" t="s">
        <v>20</v>
      </c>
      <c r="B141" s="9">
        <v>149</v>
      </c>
      <c r="C141" s="9"/>
      <c r="D141" s="9"/>
      <c r="E141" s="9" t="s">
        <v>14</v>
      </c>
      <c r="F141" s="9">
        <v>1068</v>
      </c>
    </row>
    <row r="142" spans="1:6" x14ac:dyDescent="0.2">
      <c r="A142" s="9" t="s">
        <v>20</v>
      </c>
      <c r="B142" s="9">
        <v>329</v>
      </c>
      <c r="C142" s="9"/>
      <c r="D142" s="9"/>
      <c r="E142" s="9" t="s">
        <v>14</v>
      </c>
      <c r="F142" s="9">
        <v>424</v>
      </c>
    </row>
    <row r="143" spans="1:6" x14ac:dyDescent="0.2">
      <c r="A143" s="9" t="s">
        <v>20</v>
      </c>
      <c r="B143" s="9">
        <v>97</v>
      </c>
      <c r="C143" s="9"/>
      <c r="D143" s="9"/>
      <c r="E143" s="9" t="s">
        <v>14</v>
      </c>
      <c r="F143" s="9">
        <v>151</v>
      </c>
    </row>
    <row r="144" spans="1:6" x14ac:dyDescent="0.2">
      <c r="A144" s="9" t="s">
        <v>20</v>
      </c>
      <c r="B144" s="9">
        <v>1784</v>
      </c>
      <c r="C144" s="9"/>
      <c r="D144" s="9"/>
      <c r="E144" s="9" t="s">
        <v>14</v>
      </c>
      <c r="F144" s="9">
        <v>1608</v>
      </c>
    </row>
    <row r="145" spans="1:6" x14ac:dyDescent="0.2">
      <c r="A145" s="9" t="s">
        <v>20</v>
      </c>
      <c r="B145" s="9">
        <v>1684</v>
      </c>
      <c r="C145" s="9"/>
      <c r="D145" s="9"/>
      <c r="E145" s="9" t="s">
        <v>14</v>
      </c>
      <c r="F145" s="9">
        <v>941</v>
      </c>
    </row>
    <row r="146" spans="1:6" x14ac:dyDescent="0.2">
      <c r="A146" s="9" t="s">
        <v>20</v>
      </c>
      <c r="B146" s="9">
        <v>250</v>
      </c>
      <c r="C146" s="9"/>
      <c r="D146" s="9"/>
      <c r="E146" s="9" t="s">
        <v>14</v>
      </c>
      <c r="F146" s="9">
        <v>1</v>
      </c>
    </row>
    <row r="147" spans="1:6" x14ac:dyDescent="0.2">
      <c r="A147" s="9" t="s">
        <v>20</v>
      </c>
      <c r="B147" s="9">
        <v>238</v>
      </c>
      <c r="C147" s="9"/>
      <c r="D147" s="9"/>
      <c r="E147" s="9" t="s">
        <v>14</v>
      </c>
      <c r="F147" s="9">
        <v>40</v>
      </c>
    </row>
    <row r="148" spans="1:6" x14ac:dyDescent="0.2">
      <c r="A148" s="9" t="s">
        <v>20</v>
      </c>
      <c r="B148" s="9">
        <v>53</v>
      </c>
      <c r="C148" s="9"/>
      <c r="D148" s="9"/>
      <c r="E148" s="9" t="s">
        <v>14</v>
      </c>
      <c r="F148" s="9">
        <v>3015</v>
      </c>
    </row>
    <row r="149" spans="1:6" x14ac:dyDescent="0.2">
      <c r="A149" s="9" t="s">
        <v>20</v>
      </c>
      <c r="B149" s="9">
        <v>214</v>
      </c>
      <c r="C149" s="9"/>
      <c r="D149" s="9"/>
      <c r="E149" s="9" t="s">
        <v>14</v>
      </c>
      <c r="F149" s="9">
        <v>435</v>
      </c>
    </row>
    <row r="150" spans="1:6" x14ac:dyDescent="0.2">
      <c r="A150" s="9" t="s">
        <v>20</v>
      </c>
      <c r="B150" s="9">
        <v>222</v>
      </c>
      <c r="C150" s="9"/>
      <c r="D150" s="9"/>
      <c r="E150" s="9" t="s">
        <v>14</v>
      </c>
      <c r="F150" s="9">
        <v>714</v>
      </c>
    </row>
    <row r="151" spans="1:6" x14ac:dyDescent="0.2">
      <c r="A151" s="9" t="s">
        <v>20</v>
      </c>
      <c r="B151" s="9">
        <v>1884</v>
      </c>
      <c r="C151" s="9"/>
      <c r="D151" s="9"/>
      <c r="E151" s="9" t="s">
        <v>14</v>
      </c>
      <c r="F151" s="9">
        <v>5497</v>
      </c>
    </row>
    <row r="152" spans="1:6" x14ac:dyDescent="0.2">
      <c r="A152" s="9" t="s">
        <v>20</v>
      </c>
      <c r="B152" s="9">
        <v>218</v>
      </c>
      <c r="C152" s="9"/>
      <c r="D152" s="9"/>
      <c r="E152" s="9" t="s">
        <v>14</v>
      </c>
      <c r="F152" s="9">
        <v>418</v>
      </c>
    </row>
    <row r="153" spans="1:6" x14ac:dyDescent="0.2">
      <c r="A153" s="9" t="s">
        <v>20</v>
      </c>
      <c r="B153" s="9">
        <v>6465</v>
      </c>
      <c r="C153" s="9"/>
      <c r="D153" s="9"/>
      <c r="E153" s="9" t="s">
        <v>14</v>
      </c>
      <c r="F153" s="9">
        <v>1439</v>
      </c>
    </row>
    <row r="154" spans="1:6" x14ac:dyDescent="0.2">
      <c r="A154" s="9" t="s">
        <v>20</v>
      </c>
      <c r="B154" s="9">
        <v>59</v>
      </c>
      <c r="C154" s="9"/>
      <c r="D154" s="9"/>
      <c r="E154" s="9" t="s">
        <v>14</v>
      </c>
      <c r="F154" s="9">
        <v>15</v>
      </c>
    </row>
    <row r="155" spans="1:6" x14ac:dyDescent="0.2">
      <c r="A155" s="9" t="s">
        <v>20</v>
      </c>
      <c r="B155" s="9">
        <v>88</v>
      </c>
      <c r="C155" s="9"/>
      <c r="D155" s="9"/>
      <c r="E155" s="9" t="s">
        <v>14</v>
      </c>
      <c r="F155" s="9">
        <v>1999</v>
      </c>
    </row>
    <row r="156" spans="1:6" x14ac:dyDescent="0.2">
      <c r="A156" s="9" t="s">
        <v>20</v>
      </c>
      <c r="B156" s="9">
        <v>1697</v>
      </c>
      <c r="C156" s="9"/>
      <c r="D156" s="9"/>
      <c r="E156" s="9" t="s">
        <v>14</v>
      </c>
      <c r="F156" s="9">
        <v>118</v>
      </c>
    </row>
    <row r="157" spans="1:6" x14ac:dyDescent="0.2">
      <c r="A157" s="9" t="s">
        <v>20</v>
      </c>
      <c r="B157" s="9">
        <v>92</v>
      </c>
      <c r="C157" s="9"/>
      <c r="D157" s="9"/>
      <c r="E157" s="9" t="s">
        <v>14</v>
      </c>
      <c r="F157" s="9">
        <v>162</v>
      </c>
    </row>
    <row r="158" spans="1:6" x14ac:dyDescent="0.2">
      <c r="A158" s="9" t="s">
        <v>20</v>
      </c>
      <c r="B158" s="9">
        <v>186</v>
      </c>
      <c r="C158" s="9"/>
      <c r="D158" s="9"/>
      <c r="E158" s="9" t="s">
        <v>14</v>
      </c>
      <c r="F158" s="9">
        <v>83</v>
      </c>
    </row>
    <row r="159" spans="1:6" x14ac:dyDescent="0.2">
      <c r="A159" s="9" t="s">
        <v>20</v>
      </c>
      <c r="B159" s="9">
        <v>138</v>
      </c>
      <c r="C159" s="9"/>
      <c r="D159" s="9"/>
      <c r="E159" s="9" t="s">
        <v>14</v>
      </c>
      <c r="F159" s="9">
        <v>747</v>
      </c>
    </row>
    <row r="160" spans="1:6" x14ac:dyDescent="0.2">
      <c r="A160" s="9" t="s">
        <v>20</v>
      </c>
      <c r="B160" s="9">
        <v>261</v>
      </c>
      <c r="C160" s="9"/>
      <c r="D160" s="9"/>
      <c r="E160" s="9" t="s">
        <v>14</v>
      </c>
      <c r="F160" s="9">
        <v>84</v>
      </c>
    </row>
    <row r="161" spans="1:6" x14ac:dyDescent="0.2">
      <c r="A161" s="9" t="s">
        <v>20</v>
      </c>
      <c r="B161" s="9">
        <v>107</v>
      </c>
      <c r="C161" s="9"/>
      <c r="D161" s="9"/>
      <c r="E161" s="9" t="s">
        <v>14</v>
      </c>
      <c r="F161" s="9">
        <v>91</v>
      </c>
    </row>
    <row r="162" spans="1:6" x14ac:dyDescent="0.2">
      <c r="A162" s="9" t="s">
        <v>20</v>
      </c>
      <c r="B162" s="9">
        <v>199</v>
      </c>
      <c r="C162" s="9"/>
      <c r="D162" s="9"/>
      <c r="E162" s="9" t="s">
        <v>14</v>
      </c>
      <c r="F162" s="9">
        <v>792</v>
      </c>
    </row>
    <row r="163" spans="1:6" x14ac:dyDescent="0.2">
      <c r="A163" s="9" t="s">
        <v>20</v>
      </c>
      <c r="B163" s="9">
        <v>5512</v>
      </c>
      <c r="C163" s="9"/>
      <c r="D163" s="9"/>
      <c r="E163" s="9" t="s">
        <v>14</v>
      </c>
      <c r="F163" s="9">
        <v>32</v>
      </c>
    </row>
    <row r="164" spans="1:6" x14ac:dyDescent="0.2">
      <c r="A164" s="9" t="s">
        <v>20</v>
      </c>
      <c r="B164" s="9">
        <v>86</v>
      </c>
      <c r="C164" s="9"/>
      <c r="D164" s="9"/>
      <c r="E164" s="9" t="s">
        <v>14</v>
      </c>
      <c r="F164" s="9">
        <v>186</v>
      </c>
    </row>
    <row r="165" spans="1:6" x14ac:dyDescent="0.2">
      <c r="A165" s="9" t="s">
        <v>20</v>
      </c>
      <c r="B165" s="9">
        <v>2768</v>
      </c>
      <c r="C165" s="9"/>
      <c r="D165" s="9"/>
      <c r="E165" s="9" t="s">
        <v>14</v>
      </c>
      <c r="F165" s="9">
        <v>605</v>
      </c>
    </row>
    <row r="166" spans="1:6" x14ac:dyDescent="0.2">
      <c r="A166" s="9" t="s">
        <v>20</v>
      </c>
      <c r="B166" s="9">
        <v>48</v>
      </c>
      <c r="C166" s="9"/>
      <c r="D166" s="9"/>
      <c r="E166" s="9" t="s">
        <v>14</v>
      </c>
      <c r="F166" s="9">
        <v>1</v>
      </c>
    </row>
    <row r="167" spans="1:6" x14ac:dyDescent="0.2">
      <c r="A167" s="9" t="s">
        <v>20</v>
      </c>
      <c r="B167" s="9">
        <v>87</v>
      </c>
      <c r="C167" s="9"/>
      <c r="D167" s="9"/>
      <c r="E167" s="9" t="s">
        <v>14</v>
      </c>
      <c r="F167" s="9">
        <v>31</v>
      </c>
    </row>
    <row r="168" spans="1:6" x14ac:dyDescent="0.2">
      <c r="A168" s="9" t="s">
        <v>20</v>
      </c>
      <c r="B168" s="9">
        <v>1894</v>
      </c>
      <c r="C168" s="9"/>
      <c r="D168" s="9"/>
      <c r="E168" s="9" t="s">
        <v>14</v>
      </c>
      <c r="F168" s="9">
        <v>1181</v>
      </c>
    </row>
    <row r="169" spans="1:6" x14ac:dyDescent="0.2">
      <c r="A169" s="9" t="s">
        <v>20</v>
      </c>
      <c r="B169" s="9">
        <v>282</v>
      </c>
      <c r="C169" s="9"/>
      <c r="D169" s="9"/>
      <c r="E169" s="9" t="s">
        <v>14</v>
      </c>
      <c r="F169" s="9">
        <v>39</v>
      </c>
    </row>
    <row r="170" spans="1:6" x14ac:dyDescent="0.2">
      <c r="A170" s="9" t="s">
        <v>20</v>
      </c>
      <c r="B170" s="9">
        <v>116</v>
      </c>
      <c r="C170" s="9"/>
      <c r="D170" s="9"/>
      <c r="E170" s="9" t="s">
        <v>14</v>
      </c>
      <c r="F170" s="9">
        <v>46</v>
      </c>
    </row>
    <row r="171" spans="1:6" x14ac:dyDescent="0.2">
      <c r="A171" s="9" t="s">
        <v>20</v>
      </c>
      <c r="B171" s="9">
        <v>83</v>
      </c>
      <c r="C171" s="9"/>
      <c r="D171" s="9"/>
      <c r="E171" s="9" t="s">
        <v>14</v>
      </c>
      <c r="F171" s="9">
        <v>105</v>
      </c>
    </row>
    <row r="172" spans="1:6" x14ac:dyDescent="0.2">
      <c r="A172" s="9" t="s">
        <v>20</v>
      </c>
      <c r="B172" s="9">
        <v>91</v>
      </c>
      <c r="C172" s="9"/>
      <c r="D172" s="9"/>
      <c r="E172" s="9" t="s">
        <v>14</v>
      </c>
      <c r="F172" s="9">
        <v>535</v>
      </c>
    </row>
    <row r="173" spans="1:6" x14ac:dyDescent="0.2">
      <c r="A173" s="9" t="s">
        <v>20</v>
      </c>
      <c r="B173" s="9">
        <v>546</v>
      </c>
      <c r="C173" s="9"/>
      <c r="D173" s="9"/>
      <c r="E173" s="9" t="s">
        <v>14</v>
      </c>
      <c r="F173" s="9">
        <v>16</v>
      </c>
    </row>
    <row r="174" spans="1:6" x14ac:dyDescent="0.2">
      <c r="A174" s="9" t="s">
        <v>20</v>
      </c>
      <c r="B174" s="9">
        <v>393</v>
      </c>
      <c r="C174" s="9"/>
      <c r="D174" s="9"/>
      <c r="E174" s="9" t="s">
        <v>14</v>
      </c>
      <c r="F174" s="9">
        <v>575</v>
      </c>
    </row>
    <row r="175" spans="1:6" x14ac:dyDescent="0.2">
      <c r="A175" s="9" t="s">
        <v>20</v>
      </c>
      <c r="B175" s="9">
        <v>133</v>
      </c>
      <c r="C175" s="9"/>
      <c r="D175" s="9"/>
      <c r="E175" s="9" t="s">
        <v>14</v>
      </c>
      <c r="F175" s="9">
        <v>1120</v>
      </c>
    </row>
    <row r="176" spans="1:6" x14ac:dyDescent="0.2">
      <c r="A176" s="9" t="s">
        <v>20</v>
      </c>
      <c r="B176" s="9">
        <v>254</v>
      </c>
      <c r="C176" s="9"/>
      <c r="D176" s="9"/>
      <c r="E176" s="9" t="s">
        <v>14</v>
      </c>
      <c r="F176" s="9">
        <v>113</v>
      </c>
    </row>
    <row r="177" spans="1:6" x14ac:dyDescent="0.2">
      <c r="A177" s="9" t="s">
        <v>20</v>
      </c>
      <c r="B177" s="9">
        <v>176</v>
      </c>
      <c r="C177" s="9"/>
      <c r="D177" s="9"/>
      <c r="E177" s="9" t="s">
        <v>14</v>
      </c>
      <c r="F177" s="9">
        <v>1538</v>
      </c>
    </row>
    <row r="178" spans="1:6" x14ac:dyDescent="0.2">
      <c r="A178" s="9" t="s">
        <v>20</v>
      </c>
      <c r="B178" s="9">
        <v>337</v>
      </c>
      <c r="C178" s="9"/>
      <c r="D178" s="9"/>
      <c r="E178" s="9" t="s">
        <v>14</v>
      </c>
      <c r="F178" s="9">
        <v>9</v>
      </c>
    </row>
    <row r="179" spans="1:6" x14ac:dyDescent="0.2">
      <c r="A179" s="9" t="s">
        <v>20</v>
      </c>
      <c r="B179" s="9">
        <v>107</v>
      </c>
      <c r="C179" s="9"/>
      <c r="D179" s="9"/>
      <c r="E179" s="9" t="s">
        <v>14</v>
      </c>
      <c r="F179" s="9">
        <v>554</v>
      </c>
    </row>
    <row r="180" spans="1:6" x14ac:dyDescent="0.2">
      <c r="A180" s="9" t="s">
        <v>20</v>
      </c>
      <c r="B180" s="9">
        <v>183</v>
      </c>
      <c r="C180" s="9"/>
      <c r="D180" s="9"/>
      <c r="E180" s="9" t="s">
        <v>14</v>
      </c>
      <c r="F180" s="9">
        <v>648</v>
      </c>
    </row>
    <row r="181" spans="1:6" x14ac:dyDescent="0.2">
      <c r="A181" s="9" t="s">
        <v>20</v>
      </c>
      <c r="B181" s="9">
        <v>72</v>
      </c>
      <c r="C181" s="9"/>
      <c r="D181" s="9"/>
      <c r="E181" s="9" t="s">
        <v>14</v>
      </c>
      <c r="F181" s="9">
        <v>21</v>
      </c>
    </row>
    <row r="182" spans="1:6" x14ac:dyDescent="0.2">
      <c r="A182" s="9" t="s">
        <v>20</v>
      </c>
      <c r="B182" s="9">
        <v>295</v>
      </c>
      <c r="C182" s="9"/>
      <c r="D182" s="9"/>
      <c r="E182" s="9" t="s">
        <v>14</v>
      </c>
      <c r="F182" s="9">
        <v>54</v>
      </c>
    </row>
    <row r="183" spans="1:6" x14ac:dyDescent="0.2">
      <c r="A183" s="9" t="s">
        <v>20</v>
      </c>
      <c r="B183" s="9">
        <v>142</v>
      </c>
      <c r="C183" s="9"/>
      <c r="D183" s="9"/>
      <c r="E183" s="9" t="s">
        <v>14</v>
      </c>
      <c r="F183" s="9">
        <v>120</v>
      </c>
    </row>
    <row r="184" spans="1:6" x14ac:dyDescent="0.2">
      <c r="A184" s="9" t="s">
        <v>20</v>
      </c>
      <c r="B184" s="9">
        <v>85</v>
      </c>
      <c r="C184" s="9"/>
      <c r="D184" s="9"/>
      <c r="E184" s="9" t="s">
        <v>14</v>
      </c>
      <c r="F184" s="9">
        <v>579</v>
      </c>
    </row>
    <row r="185" spans="1:6" x14ac:dyDescent="0.2">
      <c r="A185" s="9" t="s">
        <v>20</v>
      </c>
      <c r="B185" s="9">
        <v>659</v>
      </c>
      <c r="C185" s="9"/>
      <c r="D185" s="9"/>
      <c r="E185" s="9" t="s">
        <v>14</v>
      </c>
      <c r="F185" s="9">
        <v>2072</v>
      </c>
    </row>
    <row r="186" spans="1:6" x14ac:dyDescent="0.2">
      <c r="A186" s="9" t="s">
        <v>20</v>
      </c>
      <c r="B186" s="9">
        <v>121</v>
      </c>
      <c r="C186" s="9"/>
      <c r="D186" s="9"/>
      <c r="E186" s="9" t="s">
        <v>14</v>
      </c>
      <c r="F186" s="9">
        <v>0</v>
      </c>
    </row>
    <row r="187" spans="1:6" x14ac:dyDescent="0.2">
      <c r="A187" s="9" t="s">
        <v>20</v>
      </c>
      <c r="B187" s="9">
        <v>3742</v>
      </c>
      <c r="C187" s="9"/>
      <c r="D187" s="9"/>
      <c r="E187" s="9" t="s">
        <v>14</v>
      </c>
      <c r="F187" s="9">
        <v>1796</v>
      </c>
    </row>
    <row r="188" spans="1:6" x14ac:dyDescent="0.2">
      <c r="A188" s="9" t="s">
        <v>20</v>
      </c>
      <c r="B188" s="9">
        <v>223</v>
      </c>
      <c r="C188" s="9"/>
      <c r="D188" s="9"/>
      <c r="E188" s="9" t="s">
        <v>14</v>
      </c>
      <c r="F188" s="9">
        <v>62</v>
      </c>
    </row>
    <row r="189" spans="1:6" x14ac:dyDescent="0.2">
      <c r="A189" s="9" t="s">
        <v>20</v>
      </c>
      <c r="B189" s="9">
        <v>133</v>
      </c>
      <c r="C189" s="9"/>
      <c r="D189" s="9"/>
      <c r="E189" s="9" t="s">
        <v>14</v>
      </c>
      <c r="F189" s="9">
        <v>347</v>
      </c>
    </row>
    <row r="190" spans="1:6" x14ac:dyDescent="0.2">
      <c r="A190" s="9" t="s">
        <v>20</v>
      </c>
      <c r="B190" s="9">
        <v>5168</v>
      </c>
      <c r="C190" s="9"/>
      <c r="D190" s="9"/>
      <c r="E190" s="9" t="s">
        <v>14</v>
      </c>
      <c r="F190" s="9">
        <v>19</v>
      </c>
    </row>
    <row r="191" spans="1:6" x14ac:dyDescent="0.2">
      <c r="A191" s="9" t="s">
        <v>20</v>
      </c>
      <c r="B191" s="9">
        <v>307</v>
      </c>
      <c r="C191" s="9"/>
      <c r="D191" s="9"/>
      <c r="E191" s="9" t="s">
        <v>14</v>
      </c>
      <c r="F191" s="9">
        <v>1258</v>
      </c>
    </row>
    <row r="192" spans="1:6" x14ac:dyDescent="0.2">
      <c r="A192" s="9" t="s">
        <v>20</v>
      </c>
      <c r="B192" s="9">
        <v>2441</v>
      </c>
      <c r="C192" s="9"/>
      <c r="D192" s="9"/>
      <c r="E192" s="9" t="s">
        <v>14</v>
      </c>
      <c r="F192" s="9">
        <v>362</v>
      </c>
    </row>
    <row r="193" spans="1:6" x14ac:dyDescent="0.2">
      <c r="A193" s="9" t="s">
        <v>20</v>
      </c>
      <c r="B193" s="9">
        <v>1385</v>
      </c>
      <c r="C193" s="9"/>
      <c r="D193" s="9"/>
      <c r="E193" s="9" t="s">
        <v>14</v>
      </c>
      <c r="F193" s="9">
        <v>133</v>
      </c>
    </row>
    <row r="194" spans="1:6" x14ac:dyDescent="0.2">
      <c r="A194" s="9" t="s">
        <v>20</v>
      </c>
      <c r="B194" s="9">
        <v>190</v>
      </c>
      <c r="C194" s="9"/>
      <c r="D194" s="9"/>
      <c r="E194" s="9" t="s">
        <v>14</v>
      </c>
      <c r="F194" s="9">
        <v>846</v>
      </c>
    </row>
    <row r="195" spans="1:6" x14ac:dyDescent="0.2">
      <c r="A195" s="9" t="s">
        <v>20</v>
      </c>
      <c r="B195" s="9">
        <v>470</v>
      </c>
      <c r="C195" s="9"/>
      <c r="D195" s="9"/>
      <c r="E195" s="9" t="s">
        <v>14</v>
      </c>
      <c r="F195" s="9">
        <v>10</v>
      </c>
    </row>
    <row r="196" spans="1:6" x14ac:dyDescent="0.2">
      <c r="A196" s="9" t="s">
        <v>20</v>
      </c>
      <c r="B196" s="9">
        <v>253</v>
      </c>
      <c r="C196" s="9"/>
      <c r="D196" s="9"/>
      <c r="E196" s="9" t="s">
        <v>14</v>
      </c>
      <c r="F196" s="9">
        <v>191</v>
      </c>
    </row>
    <row r="197" spans="1:6" x14ac:dyDescent="0.2">
      <c r="A197" s="9" t="s">
        <v>20</v>
      </c>
      <c r="B197" s="9">
        <v>1113</v>
      </c>
      <c r="C197" s="9"/>
      <c r="D197" s="9"/>
      <c r="E197" s="9" t="s">
        <v>14</v>
      </c>
      <c r="F197" s="9">
        <v>1979</v>
      </c>
    </row>
    <row r="198" spans="1:6" x14ac:dyDescent="0.2">
      <c r="A198" s="9" t="s">
        <v>20</v>
      </c>
      <c r="B198" s="9">
        <v>2283</v>
      </c>
      <c r="C198" s="9"/>
      <c r="D198" s="9"/>
      <c r="E198" s="9" t="s">
        <v>14</v>
      </c>
      <c r="F198" s="9">
        <v>63</v>
      </c>
    </row>
    <row r="199" spans="1:6" x14ac:dyDescent="0.2">
      <c r="A199" s="9" t="s">
        <v>20</v>
      </c>
      <c r="B199" s="9">
        <v>1095</v>
      </c>
      <c r="C199" s="9"/>
      <c r="D199" s="9"/>
      <c r="E199" s="9" t="s">
        <v>14</v>
      </c>
      <c r="F199" s="9">
        <v>6080</v>
      </c>
    </row>
    <row r="200" spans="1:6" x14ac:dyDescent="0.2">
      <c r="A200" s="9" t="s">
        <v>20</v>
      </c>
      <c r="B200" s="9">
        <v>1690</v>
      </c>
      <c r="C200" s="9"/>
      <c r="D200" s="9"/>
      <c r="E200" s="9" t="s">
        <v>14</v>
      </c>
      <c r="F200" s="9">
        <v>80</v>
      </c>
    </row>
    <row r="201" spans="1:6" x14ac:dyDescent="0.2">
      <c r="A201" s="9" t="s">
        <v>20</v>
      </c>
      <c r="B201" s="9">
        <v>191</v>
      </c>
      <c r="C201" s="9"/>
      <c r="D201" s="9"/>
      <c r="E201" s="9" t="s">
        <v>14</v>
      </c>
      <c r="F201" s="9">
        <v>9</v>
      </c>
    </row>
    <row r="202" spans="1:6" x14ac:dyDescent="0.2">
      <c r="A202" s="9" t="s">
        <v>20</v>
      </c>
      <c r="B202" s="9">
        <v>2013</v>
      </c>
      <c r="C202" s="9"/>
      <c r="D202" s="9"/>
      <c r="E202" s="9" t="s">
        <v>14</v>
      </c>
      <c r="F202" s="9">
        <v>1784</v>
      </c>
    </row>
    <row r="203" spans="1:6" x14ac:dyDescent="0.2">
      <c r="A203" s="9" t="s">
        <v>20</v>
      </c>
      <c r="B203" s="9">
        <v>1703</v>
      </c>
      <c r="C203" s="9"/>
      <c r="D203" s="9"/>
      <c r="E203" s="9" t="s">
        <v>14</v>
      </c>
      <c r="F203" s="9">
        <v>243</v>
      </c>
    </row>
    <row r="204" spans="1:6" x14ac:dyDescent="0.2">
      <c r="A204" s="9" t="s">
        <v>20</v>
      </c>
      <c r="B204" s="9">
        <v>80</v>
      </c>
      <c r="C204" s="9"/>
      <c r="D204" s="9"/>
      <c r="E204" s="9" t="s">
        <v>14</v>
      </c>
      <c r="F204" s="9">
        <v>1296</v>
      </c>
    </row>
    <row r="205" spans="1:6" x14ac:dyDescent="0.2">
      <c r="A205" s="9" t="s">
        <v>20</v>
      </c>
      <c r="B205" s="9">
        <v>41</v>
      </c>
      <c r="C205" s="9"/>
      <c r="D205" s="9"/>
      <c r="E205" s="9" t="s">
        <v>14</v>
      </c>
      <c r="F205" s="9">
        <v>77</v>
      </c>
    </row>
    <row r="206" spans="1:6" x14ac:dyDescent="0.2">
      <c r="A206" s="9" t="s">
        <v>20</v>
      </c>
      <c r="B206" s="9">
        <v>187</v>
      </c>
      <c r="C206" s="9"/>
      <c r="D206" s="9"/>
      <c r="E206" s="9" t="s">
        <v>14</v>
      </c>
      <c r="F206" s="9">
        <v>395</v>
      </c>
    </row>
    <row r="207" spans="1:6" x14ac:dyDescent="0.2">
      <c r="A207" s="9" t="s">
        <v>20</v>
      </c>
      <c r="B207" s="9">
        <v>2875</v>
      </c>
      <c r="C207" s="9"/>
      <c r="D207" s="9"/>
      <c r="E207" s="9" t="s">
        <v>14</v>
      </c>
      <c r="F207" s="9">
        <v>49</v>
      </c>
    </row>
    <row r="208" spans="1:6" x14ac:dyDescent="0.2">
      <c r="A208" s="9" t="s">
        <v>20</v>
      </c>
      <c r="B208" s="9">
        <v>88</v>
      </c>
      <c r="C208" s="9"/>
      <c r="D208" s="9"/>
      <c r="E208" s="9" t="s">
        <v>14</v>
      </c>
      <c r="F208" s="9">
        <v>180</v>
      </c>
    </row>
    <row r="209" spans="1:6" x14ac:dyDescent="0.2">
      <c r="A209" s="9" t="s">
        <v>20</v>
      </c>
      <c r="B209" s="9">
        <v>191</v>
      </c>
      <c r="C209" s="9"/>
      <c r="D209" s="9"/>
      <c r="E209" s="9" t="s">
        <v>14</v>
      </c>
      <c r="F209" s="9">
        <v>2690</v>
      </c>
    </row>
    <row r="210" spans="1:6" x14ac:dyDescent="0.2">
      <c r="A210" s="9" t="s">
        <v>20</v>
      </c>
      <c r="B210" s="9">
        <v>139</v>
      </c>
      <c r="C210" s="9"/>
      <c r="D210" s="9"/>
      <c r="E210" s="9" t="s">
        <v>14</v>
      </c>
      <c r="F210" s="9">
        <v>2779</v>
      </c>
    </row>
    <row r="211" spans="1:6" x14ac:dyDescent="0.2">
      <c r="A211" s="9" t="s">
        <v>20</v>
      </c>
      <c r="B211" s="9">
        <v>186</v>
      </c>
      <c r="C211" s="9"/>
      <c r="D211" s="9"/>
      <c r="E211" s="9" t="s">
        <v>14</v>
      </c>
      <c r="F211" s="9">
        <v>92</v>
      </c>
    </row>
    <row r="212" spans="1:6" x14ac:dyDescent="0.2">
      <c r="A212" s="9" t="s">
        <v>20</v>
      </c>
      <c r="B212" s="9">
        <v>112</v>
      </c>
      <c r="C212" s="9"/>
      <c r="D212" s="9"/>
      <c r="E212" s="9" t="s">
        <v>14</v>
      </c>
      <c r="F212" s="9">
        <v>1028</v>
      </c>
    </row>
    <row r="213" spans="1:6" x14ac:dyDescent="0.2">
      <c r="A213" s="9" t="s">
        <v>20</v>
      </c>
      <c r="B213" s="9">
        <v>101</v>
      </c>
      <c r="C213" s="9"/>
      <c r="D213" s="9"/>
      <c r="E213" s="9" t="s">
        <v>14</v>
      </c>
      <c r="F213" s="9">
        <v>26</v>
      </c>
    </row>
    <row r="214" spans="1:6" x14ac:dyDescent="0.2">
      <c r="A214" s="9" t="s">
        <v>20</v>
      </c>
      <c r="B214" s="9">
        <v>206</v>
      </c>
      <c r="C214" s="9"/>
      <c r="D214" s="9"/>
      <c r="E214" s="9" t="s">
        <v>14</v>
      </c>
      <c r="F214" s="9">
        <v>1790</v>
      </c>
    </row>
    <row r="215" spans="1:6" x14ac:dyDescent="0.2">
      <c r="A215" s="9" t="s">
        <v>20</v>
      </c>
      <c r="B215" s="9">
        <v>154</v>
      </c>
      <c r="C215" s="9"/>
      <c r="D215" s="9"/>
      <c r="E215" s="9" t="s">
        <v>14</v>
      </c>
      <c r="F215" s="9">
        <v>37</v>
      </c>
    </row>
    <row r="216" spans="1:6" x14ac:dyDescent="0.2">
      <c r="A216" s="9" t="s">
        <v>20</v>
      </c>
      <c r="B216" s="9">
        <v>5966</v>
      </c>
      <c r="C216" s="9"/>
      <c r="D216" s="9"/>
      <c r="E216" s="9" t="s">
        <v>14</v>
      </c>
      <c r="F216" s="9">
        <v>35</v>
      </c>
    </row>
    <row r="217" spans="1:6" x14ac:dyDescent="0.2">
      <c r="A217" s="9" t="s">
        <v>20</v>
      </c>
      <c r="B217" s="9">
        <v>169</v>
      </c>
      <c r="C217" s="9"/>
      <c r="D217" s="9"/>
      <c r="E217" s="9" t="s">
        <v>14</v>
      </c>
      <c r="F217" s="9">
        <v>558</v>
      </c>
    </row>
    <row r="218" spans="1:6" x14ac:dyDescent="0.2">
      <c r="A218" s="9" t="s">
        <v>20</v>
      </c>
      <c r="B218" s="9">
        <v>2106</v>
      </c>
      <c r="C218" s="9"/>
      <c r="D218" s="9"/>
      <c r="E218" s="9" t="s">
        <v>14</v>
      </c>
      <c r="F218" s="9">
        <v>64</v>
      </c>
    </row>
    <row r="219" spans="1:6" x14ac:dyDescent="0.2">
      <c r="A219" s="9" t="s">
        <v>20</v>
      </c>
      <c r="B219" s="9">
        <v>131</v>
      </c>
      <c r="C219" s="9"/>
      <c r="D219" s="9"/>
      <c r="E219" s="9" t="s">
        <v>14</v>
      </c>
      <c r="F219" s="9">
        <v>245</v>
      </c>
    </row>
    <row r="220" spans="1:6" x14ac:dyDescent="0.2">
      <c r="A220" s="9" t="s">
        <v>20</v>
      </c>
      <c r="B220" s="9">
        <v>84</v>
      </c>
      <c r="C220" s="9"/>
      <c r="D220" s="9"/>
      <c r="E220" s="9" t="s">
        <v>14</v>
      </c>
      <c r="F220" s="9">
        <v>71</v>
      </c>
    </row>
    <row r="221" spans="1:6" x14ac:dyDescent="0.2">
      <c r="A221" s="9" t="s">
        <v>20</v>
      </c>
      <c r="B221" s="9">
        <v>155</v>
      </c>
      <c r="C221" s="9"/>
      <c r="D221" s="9"/>
      <c r="E221" s="9" t="s">
        <v>14</v>
      </c>
      <c r="F221" s="9">
        <v>42</v>
      </c>
    </row>
    <row r="222" spans="1:6" x14ac:dyDescent="0.2">
      <c r="A222" s="9" t="s">
        <v>20</v>
      </c>
      <c r="B222" s="9">
        <v>189</v>
      </c>
      <c r="C222" s="9"/>
      <c r="D222" s="9"/>
      <c r="E222" s="9" t="s">
        <v>14</v>
      </c>
      <c r="F222" s="9">
        <v>156</v>
      </c>
    </row>
    <row r="223" spans="1:6" x14ac:dyDescent="0.2">
      <c r="A223" s="9" t="s">
        <v>20</v>
      </c>
      <c r="B223" s="9">
        <v>4799</v>
      </c>
      <c r="C223" s="9"/>
      <c r="D223" s="9"/>
      <c r="E223" s="9" t="s">
        <v>14</v>
      </c>
      <c r="F223" s="9">
        <v>1368</v>
      </c>
    </row>
    <row r="224" spans="1:6" x14ac:dyDescent="0.2">
      <c r="A224" s="9" t="s">
        <v>20</v>
      </c>
      <c r="B224" s="9">
        <v>1137</v>
      </c>
      <c r="C224" s="9"/>
      <c r="D224" s="9"/>
      <c r="E224" s="9" t="s">
        <v>14</v>
      </c>
      <c r="F224" s="9">
        <v>102</v>
      </c>
    </row>
    <row r="225" spans="1:6" x14ac:dyDescent="0.2">
      <c r="A225" s="9" t="s">
        <v>20</v>
      </c>
      <c r="B225" s="9">
        <v>1152</v>
      </c>
      <c r="C225" s="9"/>
      <c r="D225" s="9"/>
      <c r="E225" s="9" t="s">
        <v>14</v>
      </c>
      <c r="F225" s="9">
        <v>86</v>
      </c>
    </row>
    <row r="226" spans="1:6" x14ac:dyDescent="0.2">
      <c r="A226" s="9" t="s">
        <v>20</v>
      </c>
      <c r="B226" s="9">
        <v>50</v>
      </c>
      <c r="C226" s="9"/>
      <c r="D226" s="9"/>
      <c r="E226" s="9" t="s">
        <v>14</v>
      </c>
      <c r="F226" s="9">
        <v>253</v>
      </c>
    </row>
    <row r="227" spans="1:6" x14ac:dyDescent="0.2">
      <c r="A227" s="9" t="s">
        <v>20</v>
      </c>
      <c r="B227" s="9">
        <v>3059</v>
      </c>
      <c r="C227" s="9"/>
      <c r="D227" s="9"/>
      <c r="E227" s="9" t="s">
        <v>14</v>
      </c>
      <c r="F227" s="9">
        <v>157</v>
      </c>
    </row>
    <row r="228" spans="1:6" x14ac:dyDescent="0.2">
      <c r="A228" s="9" t="s">
        <v>20</v>
      </c>
      <c r="B228" s="9">
        <v>34</v>
      </c>
      <c r="C228" s="9"/>
      <c r="D228" s="9"/>
      <c r="E228" s="9" t="s">
        <v>14</v>
      </c>
      <c r="F228" s="9">
        <v>183</v>
      </c>
    </row>
    <row r="229" spans="1:6" x14ac:dyDescent="0.2">
      <c r="A229" s="9" t="s">
        <v>20</v>
      </c>
      <c r="B229" s="9">
        <v>220</v>
      </c>
      <c r="C229" s="9"/>
      <c r="D229" s="9"/>
      <c r="E229" s="9" t="s">
        <v>14</v>
      </c>
      <c r="F229" s="9">
        <v>82</v>
      </c>
    </row>
    <row r="230" spans="1:6" x14ac:dyDescent="0.2">
      <c r="A230" s="9" t="s">
        <v>20</v>
      </c>
      <c r="B230" s="9">
        <v>1604</v>
      </c>
      <c r="C230" s="9"/>
      <c r="D230" s="9"/>
      <c r="E230" s="9" t="s">
        <v>14</v>
      </c>
      <c r="F230" s="9">
        <v>1</v>
      </c>
    </row>
    <row r="231" spans="1:6" x14ac:dyDescent="0.2">
      <c r="A231" s="9" t="s">
        <v>20</v>
      </c>
      <c r="B231" s="9">
        <v>454</v>
      </c>
      <c r="C231" s="9"/>
      <c r="D231" s="9"/>
      <c r="E231" s="9" t="s">
        <v>14</v>
      </c>
      <c r="F231" s="9">
        <v>1198</v>
      </c>
    </row>
    <row r="232" spans="1:6" x14ac:dyDescent="0.2">
      <c r="A232" s="9" t="s">
        <v>20</v>
      </c>
      <c r="B232" s="9">
        <v>123</v>
      </c>
      <c r="C232" s="9"/>
      <c r="D232" s="9"/>
      <c r="E232" s="9" t="s">
        <v>14</v>
      </c>
      <c r="F232" s="9">
        <v>648</v>
      </c>
    </row>
    <row r="233" spans="1:6" x14ac:dyDescent="0.2">
      <c r="A233" s="9" t="s">
        <v>20</v>
      </c>
      <c r="B233" s="9">
        <v>299</v>
      </c>
      <c r="C233" s="9"/>
      <c r="D233" s="9"/>
      <c r="E233" s="9" t="s">
        <v>14</v>
      </c>
      <c r="F233" s="9">
        <v>64</v>
      </c>
    </row>
    <row r="234" spans="1:6" x14ac:dyDescent="0.2">
      <c r="A234" s="9" t="s">
        <v>20</v>
      </c>
      <c r="B234" s="9">
        <v>2237</v>
      </c>
      <c r="C234" s="9"/>
      <c r="D234" s="9"/>
      <c r="E234" s="9" t="s">
        <v>14</v>
      </c>
      <c r="F234" s="9">
        <v>62</v>
      </c>
    </row>
    <row r="235" spans="1:6" x14ac:dyDescent="0.2">
      <c r="A235" s="9" t="s">
        <v>20</v>
      </c>
      <c r="B235" s="9">
        <v>645</v>
      </c>
      <c r="C235" s="9"/>
      <c r="D235" s="9"/>
      <c r="E235" s="9" t="s">
        <v>14</v>
      </c>
      <c r="F235" s="9">
        <v>750</v>
      </c>
    </row>
    <row r="236" spans="1:6" x14ac:dyDescent="0.2">
      <c r="A236" s="9" t="s">
        <v>20</v>
      </c>
      <c r="B236" s="9">
        <v>484</v>
      </c>
      <c r="C236" s="9"/>
      <c r="D236" s="9"/>
      <c r="E236" s="9" t="s">
        <v>14</v>
      </c>
      <c r="F236" s="9">
        <v>105</v>
      </c>
    </row>
    <row r="237" spans="1:6" x14ac:dyDescent="0.2">
      <c r="A237" s="9" t="s">
        <v>20</v>
      </c>
      <c r="B237" s="9">
        <v>154</v>
      </c>
      <c r="C237" s="9"/>
      <c r="D237" s="9"/>
      <c r="E237" s="9" t="s">
        <v>14</v>
      </c>
      <c r="F237" s="9">
        <v>2604</v>
      </c>
    </row>
    <row r="238" spans="1:6" x14ac:dyDescent="0.2">
      <c r="A238" s="9" t="s">
        <v>20</v>
      </c>
      <c r="B238" s="9">
        <v>82</v>
      </c>
      <c r="C238" s="9"/>
      <c r="D238" s="9"/>
      <c r="E238" s="9" t="s">
        <v>14</v>
      </c>
      <c r="F238" s="9">
        <v>65</v>
      </c>
    </row>
    <row r="239" spans="1:6" x14ac:dyDescent="0.2">
      <c r="A239" s="9" t="s">
        <v>20</v>
      </c>
      <c r="B239" s="9">
        <v>134</v>
      </c>
      <c r="C239" s="9"/>
      <c r="D239" s="9"/>
      <c r="E239" s="9" t="s">
        <v>14</v>
      </c>
      <c r="F239" s="9">
        <v>94</v>
      </c>
    </row>
    <row r="240" spans="1:6" x14ac:dyDescent="0.2">
      <c r="A240" s="9" t="s">
        <v>20</v>
      </c>
      <c r="B240" s="9">
        <v>5203</v>
      </c>
      <c r="C240" s="9"/>
      <c r="D240" s="9"/>
      <c r="E240" s="9" t="s">
        <v>14</v>
      </c>
      <c r="F240" s="9">
        <v>257</v>
      </c>
    </row>
    <row r="241" spans="1:6" x14ac:dyDescent="0.2">
      <c r="A241" s="9" t="s">
        <v>20</v>
      </c>
      <c r="B241" s="9">
        <v>94</v>
      </c>
      <c r="C241" s="9"/>
      <c r="D241" s="9"/>
      <c r="E241" s="9" t="s">
        <v>14</v>
      </c>
      <c r="F241" s="9">
        <v>2928</v>
      </c>
    </row>
    <row r="242" spans="1:6" x14ac:dyDescent="0.2">
      <c r="A242" s="9" t="s">
        <v>20</v>
      </c>
      <c r="B242" s="9">
        <v>205</v>
      </c>
      <c r="C242" s="9"/>
      <c r="D242" s="9"/>
      <c r="E242" s="9" t="s">
        <v>14</v>
      </c>
      <c r="F242" s="9">
        <v>4697</v>
      </c>
    </row>
    <row r="243" spans="1:6" x14ac:dyDescent="0.2">
      <c r="A243" s="9" t="s">
        <v>20</v>
      </c>
      <c r="B243" s="9">
        <v>92</v>
      </c>
      <c r="C243" s="9"/>
      <c r="D243" s="9"/>
      <c r="E243" s="9" t="s">
        <v>14</v>
      </c>
      <c r="F243" s="9">
        <v>2915</v>
      </c>
    </row>
    <row r="244" spans="1:6" x14ac:dyDescent="0.2">
      <c r="A244" s="9" t="s">
        <v>20</v>
      </c>
      <c r="B244" s="9">
        <v>219</v>
      </c>
      <c r="C244" s="9"/>
      <c r="D244" s="9"/>
      <c r="E244" s="9" t="s">
        <v>14</v>
      </c>
      <c r="F244" s="9">
        <v>18</v>
      </c>
    </row>
    <row r="245" spans="1:6" x14ac:dyDescent="0.2">
      <c r="A245" s="9" t="s">
        <v>20</v>
      </c>
      <c r="B245" s="9">
        <v>2526</v>
      </c>
      <c r="C245" s="9"/>
      <c r="D245" s="9"/>
      <c r="E245" s="9" t="s">
        <v>14</v>
      </c>
      <c r="F245" s="9">
        <v>602</v>
      </c>
    </row>
    <row r="246" spans="1:6" x14ac:dyDescent="0.2">
      <c r="A246" s="9" t="s">
        <v>20</v>
      </c>
      <c r="B246" s="9">
        <v>94</v>
      </c>
      <c r="C246" s="9"/>
      <c r="D246" s="9"/>
      <c r="E246" s="9" t="s">
        <v>14</v>
      </c>
      <c r="F246" s="9">
        <v>1</v>
      </c>
    </row>
    <row r="247" spans="1:6" x14ac:dyDescent="0.2">
      <c r="A247" s="9" t="s">
        <v>20</v>
      </c>
      <c r="B247" s="9">
        <v>1713</v>
      </c>
      <c r="C247" s="9"/>
      <c r="D247" s="9"/>
      <c r="E247" s="9" t="s">
        <v>14</v>
      </c>
      <c r="F247" s="9">
        <v>3868</v>
      </c>
    </row>
    <row r="248" spans="1:6" x14ac:dyDescent="0.2">
      <c r="A248" s="9" t="s">
        <v>20</v>
      </c>
      <c r="B248" s="9">
        <v>249</v>
      </c>
      <c r="C248" s="9"/>
      <c r="D248" s="9"/>
      <c r="E248" s="9" t="s">
        <v>14</v>
      </c>
      <c r="F248" s="9">
        <v>504</v>
      </c>
    </row>
    <row r="249" spans="1:6" x14ac:dyDescent="0.2">
      <c r="A249" s="9" t="s">
        <v>20</v>
      </c>
      <c r="B249" s="9">
        <v>192</v>
      </c>
      <c r="C249" s="9"/>
      <c r="D249" s="9"/>
      <c r="E249" s="9" t="s">
        <v>14</v>
      </c>
      <c r="F249" s="9">
        <v>14</v>
      </c>
    </row>
    <row r="250" spans="1:6" x14ac:dyDescent="0.2">
      <c r="A250" s="9" t="s">
        <v>20</v>
      </c>
      <c r="B250" s="9">
        <v>247</v>
      </c>
      <c r="C250" s="9"/>
      <c r="D250" s="9"/>
      <c r="E250" s="9" t="s">
        <v>14</v>
      </c>
      <c r="F250" s="9">
        <v>750</v>
      </c>
    </row>
    <row r="251" spans="1:6" x14ac:dyDescent="0.2">
      <c r="A251" s="9" t="s">
        <v>20</v>
      </c>
      <c r="B251" s="9">
        <v>2293</v>
      </c>
      <c r="C251" s="9"/>
      <c r="D251" s="9"/>
      <c r="E251" s="9" t="s">
        <v>14</v>
      </c>
      <c r="F251" s="9">
        <v>77</v>
      </c>
    </row>
    <row r="252" spans="1:6" x14ac:dyDescent="0.2">
      <c r="A252" s="9" t="s">
        <v>20</v>
      </c>
      <c r="B252" s="9">
        <v>3131</v>
      </c>
      <c r="C252" s="9"/>
      <c r="D252" s="9"/>
      <c r="E252" s="9" t="s">
        <v>14</v>
      </c>
      <c r="F252" s="9">
        <v>752</v>
      </c>
    </row>
    <row r="253" spans="1:6" x14ac:dyDescent="0.2">
      <c r="A253" s="9" t="s">
        <v>20</v>
      </c>
      <c r="B253" s="9">
        <v>143</v>
      </c>
      <c r="C253" s="9"/>
      <c r="D253" s="9"/>
      <c r="E253" s="9" t="s">
        <v>14</v>
      </c>
      <c r="F253" s="9">
        <v>131</v>
      </c>
    </row>
    <row r="254" spans="1:6" x14ac:dyDescent="0.2">
      <c r="A254" s="9" t="s">
        <v>20</v>
      </c>
      <c r="B254" s="9">
        <v>296</v>
      </c>
      <c r="C254" s="9"/>
      <c r="D254" s="9"/>
      <c r="E254" s="9" t="s">
        <v>14</v>
      </c>
      <c r="F254" s="9">
        <v>87</v>
      </c>
    </row>
    <row r="255" spans="1:6" x14ac:dyDescent="0.2">
      <c r="A255" s="9" t="s">
        <v>20</v>
      </c>
      <c r="B255" s="9">
        <v>170</v>
      </c>
      <c r="C255" s="9"/>
      <c r="D255" s="9"/>
      <c r="E255" s="9" t="s">
        <v>14</v>
      </c>
      <c r="F255" s="9">
        <v>1063</v>
      </c>
    </row>
    <row r="256" spans="1:6" x14ac:dyDescent="0.2">
      <c r="A256" s="9" t="s">
        <v>20</v>
      </c>
      <c r="B256" s="9">
        <v>86</v>
      </c>
      <c r="C256" s="9"/>
      <c r="D256" s="9"/>
      <c r="E256" s="9" t="s">
        <v>14</v>
      </c>
      <c r="F256" s="9">
        <v>76</v>
      </c>
    </row>
    <row r="257" spans="1:6" x14ac:dyDescent="0.2">
      <c r="A257" s="9" t="s">
        <v>20</v>
      </c>
      <c r="B257" s="9">
        <v>6286</v>
      </c>
      <c r="C257" s="9"/>
      <c r="D257" s="9"/>
      <c r="E257" s="9" t="s">
        <v>14</v>
      </c>
      <c r="F257" s="9">
        <v>4428</v>
      </c>
    </row>
    <row r="258" spans="1:6" x14ac:dyDescent="0.2">
      <c r="A258" s="9" t="s">
        <v>20</v>
      </c>
      <c r="B258" s="9">
        <v>3727</v>
      </c>
      <c r="C258" s="9"/>
      <c r="D258" s="9"/>
      <c r="E258" s="9" t="s">
        <v>14</v>
      </c>
      <c r="F258" s="9">
        <v>58</v>
      </c>
    </row>
    <row r="259" spans="1:6" x14ac:dyDescent="0.2">
      <c r="A259" s="9" t="s">
        <v>20</v>
      </c>
      <c r="B259" s="9">
        <v>1605</v>
      </c>
      <c r="C259" s="9"/>
      <c r="D259" s="9"/>
      <c r="E259" s="9" t="s">
        <v>14</v>
      </c>
      <c r="F259" s="9">
        <v>111</v>
      </c>
    </row>
    <row r="260" spans="1:6" x14ac:dyDescent="0.2">
      <c r="A260" s="9" t="s">
        <v>20</v>
      </c>
      <c r="B260" s="9">
        <v>2120</v>
      </c>
      <c r="C260" s="9"/>
      <c r="D260" s="9"/>
      <c r="E260" s="9" t="s">
        <v>14</v>
      </c>
      <c r="F260" s="9">
        <v>2955</v>
      </c>
    </row>
    <row r="261" spans="1:6" x14ac:dyDescent="0.2">
      <c r="A261" s="9" t="s">
        <v>20</v>
      </c>
      <c r="B261" s="9">
        <v>50</v>
      </c>
      <c r="C261" s="9"/>
      <c r="D261" s="9"/>
      <c r="E261" s="9" t="s">
        <v>14</v>
      </c>
      <c r="F261" s="9">
        <v>1657</v>
      </c>
    </row>
    <row r="262" spans="1:6" x14ac:dyDescent="0.2">
      <c r="A262" s="9" t="s">
        <v>20</v>
      </c>
      <c r="B262" s="9">
        <v>2080</v>
      </c>
      <c r="C262" s="9"/>
      <c r="D262" s="9"/>
      <c r="E262" s="9" t="s">
        <v>14</v>
      </c>
      <c r="F262" s="9">
        <v>926</v>
      </c>
    </row>
    <row r="263" spans="1:6" x14ac:dyDescent="0.2">
      <c r="A263" s="9" t="s">
        <v>20</v>
      </c>
      <c r="B263" s="9">
        <v>2105</v>
      </c>
      <c r="C263" s="9"/>
      <c r="D263" s="9"/>
      <c r="E263" s="9" t="s">
        <v>14</v>
      </c>
      <c r="F263" s="9">
        <v>77</v>
      </c>
    </row>
    <row r="264" spans="1:6" x14ac:dyDescent="0.2">
      <c r="A264" s="9" t="s">
        <v>20</v>
      </c>
      <c r="B264" s="9">
        <v>2436</v>
      </c>
      <c r="C264" s="9"/>
      <c r="D264" s="9"/>
      <c r="E264" s="9" t="s">
        <v>14</v>
      </c>
      <c r="F264" s="9">
        <v>1748</v>
      </c>
    </row>
    <row r="265" spans="1:6" x14ac:dyDescent="0.2">
      <c r="A265" s="9" t="s">
        <v>20</v>
      </c>
      <c r="B265" s="9">
        <v>80</v>
      </c>
      <c r="C265" s="9"/>
      <c r="D265" s="9"/>
      <c r="E265" s="9" t="s">
        <v>14</v>
      </c>
      <c r="F265" s="9">
        <v>79</v>
      </c>
    </row>
    <row r="266" spans="1:6" x14ac:dyDescent="0.2">
      <c r="A266" s="9" t="s">
        <v>20</v>
      </c>
      <c r="B266" s="9">
        <v>42</v>
      </c>
      <c r="C266" s="9"/>
      <c r="D266" s="9"/>
      <c r="E266" s="9" t="s">
        <v>14</v>
      </c>
      <c r="F266" s="9">
        <v>889</v>
      </c>
    </row>
    <row r="267" spans="1:6" x14ac:dyDescent="0.2">
      <c r="A267" s="9" t="s">
        <v>20</v>
      </c>
      <c r="B267" s="9">
        <v>139</v>
      </c>
      <c r="C267" s="9"/>
      <c r="D267" s="9"/>
      <c r="E267" s="9" t="s">
        <v>14</v>
      </c>
      <c r="F267" s="9">
        <v>56</v>
      </c>
    </row>
    <row r="268" spans="1:6" x14ac:dyDescent="0.2">
      <c r="A268" s="9" t="s">
        <v>20</v>
      </c>
      <c r="B268" s="9">
        <v>159</v>
      </c>
      <c r="C268" s="9"/>
      <c r="D268" s="9"/>
      <c r="E268" s="9" t="s">
        <v>14</v>
      </c>
      <c r="F268" s="9">
        <v>1</v>
      </c>
    </row>
    <row r="269" spans="1:6" x14ac:dyDescent="0.2">
      <c r="A269" s="9" t="s">
        <v>20</v>
      </c>
      <c r="B269" s="9">
        <v>381</v>
      </c>
      <c r="C269" s="9"/>
      <c r="D269" s="9"/>
      <c r="E269" s="9" t="s">
        <v>14</v>
      </c>
      <c r="F269" s="9">
        <v>83</v>
      </c>
    </row>
    <row r="270" spans="1:6" x14ac:dyDescent="0.2">
      <c r="A270" s="9" t="s">
        <v>20</v>
      </c>
      <c r="B270" s="9">
        <v>194</v>
      </c>
      <c r="C270" s="9"/>
      <c r="D270" s="9"/>
      <c r="E270" s="9" t="s">
        <v>14</v>
      </c>
      <c r="F270" s="9">
        <v>2025</v>
      </c>
    </row>
    <row r="271" spans="1:6" x14ac:dyDescent="0.2">
      <c r="A271" s="9" t="s">
        <v>20</v>
      </c>
      <c r="B271" s="9">
        <v>106</v>
      </c>
      <c r="C271" s="9"/>
      <c r="D271" s="9"/>
      <c r="E271" s="9" t="s">
        <v>14</v>
      </c>
      <c r="F271" s="9">
        <v>14</v>
      </c>
    </row>
    <row r="272" spans="1:6" x14ac:dyDescent="0.2">
      <c r="A272" s="9" t="s">
        <v>20</v>
      </c>
      <c r="B272" s="9">
        <v>142</v>
      </c>
      <c r="C272" s="9"/>
      <c r="D272" s="9"/>
      <c r="E272" s="9" t="s">
        <v>14</v>
      </c>
      <c r="F272" s="9">
        <v>656</v>
      </c>
    </row>
    <row r="273" spans="1:6" x14ac:dyDescent="0.2">
      <c r="A273" s="9" t="s">
        <v>20</v>
      </c>
      <c r="B273" s="9">
        <v>211</v>
      </c>
      <c r="C273" s="9"/>
      <c r="D273" s="9"/>
      <c r="E273" s="9" t="s">
        <v>14</v>
      </c>
      <c r="F273" s="9">
        <v>1596</v>
      </c>
    </row>
    <row r="274" spans="1:6" x14ac:dyDescent="0.2">
      <c r="A274" s="9" t="s">
        <v>20</v>
      </c>
      <c r="B274" s="9">
        <v>2756</v>
      </c>
      <c r="C274" s="9"/>
      <c r="D274" s="9"/>
      <c r="E274" s="9" t="s">
        <v>14</v>
      </c>
      <c r="F274" s="9">
        <v>10</v>
      </c>
    </row>
    <row r="275" spans="1:6" x14ac:dyDescent="0.2">
      <c r="A275" s="9" t="s">
        <v>20</v>
      </c>
      <c r="B275" s="9">
        <v>173</v>
      </c>
      <c r="C275" s="9"/>
      <c r="D275" s="9"/>
      <c r="E275" s="9" t="s">
        <v>14</v>
      </c>
      <c r="F275" s="9">
        <v>1121</v>
      </c>
    </row>
    <row r="276" spans="1:6" x14ac:dyDescent="0.2">
      <c r="A276" s="9" t="s">
        <v>20</v>
      </c>
      <c r="B276" s="9">
        <v>87</v>
      </c>
      <c r="C276" s="9"/>
      <c r="D276" s="9"/>
      <c r="E276" s="9" t="s">
        <v>14</v>
      </c>
      <c r="F276" s="9">
        <v>15</v>
      </c>
    </row>
    <row r="277" spans="1:6" x14ac:dyDescent="0.2">
      <c r="A277" s="9" t="s">
        <v>20</v>
      </c>
      <c r="B277" s="9">
        <v>1572</v>
      </c>
      <c r="C277" s="9"/>
      <c r="D277" s="9"/>
      <c r="E277" s="9" t="s">
        <v>14</v>
      </c>
      <c r="F277" s="9">
        <v>191</v>
      </c>
    </row>
    <row r="278" spans="1:6" x14ac:dyDescent="0.2">
      <c r="A278" s="9" t="s">
        <v>20</v>
      </c>
      <c r="B278" s="9">
        <v>2346</v>
      </c>
      <c r="C278" s="9"/>
      <c r="D278" s="9"/>
      <c r="E278" s="9" t="s">
        <v>14</v>
      </c>
      <c r="F278" s="9">
        <v>16</v>
      </c>
    </row>
    <row r="279" spans="1:6" x14ac:dyDescent="0.2">
      <c r="A279" s="9" t="s">
        <v>20</v>
      </c>
      <c r="B279" s="9">
        <v>115</v>
      </c>
      <c r="C279" s="9"/>
      <c r="D279" s="9"/>
      <c r="E279" s="9" t="s">
        <v>14</v>
      </c>
      <c r="F279" s="9">
        <v>17</v>
      </c>
    </row>
    <row r="280" spans="1:6" x14ac:dyDescent="0.2">
      <c r="A280" s="9" t="s">
        <v>20</v>
      </c>
      <c r="B280" s="9">
        <v>85</v>
      </c>
      <c r="C280" s="9"/>
      <c r="D280" s="9"/>
      <c r="E280" s="9" t="s">
        <v>14</v>
      </c>
      <c r="F280" s="9">
        <v>34</v>
      </c>
    </row>
    <row r="281" spans="1:6" x14ac:dyDescent="0.2">
      <c r="A281" s="9" t="s">
        <v>20</v>
      </c>
      <c r="B281" s="9">
        <v>144</v>
      </c>
      <c r="C281" s="9"/>
      <c r="D281" s="9"/>
      <c r="E281" s="9" t="s">
        <v>14</v>
      </c>
      <c r="F281" s="9">
        <v>1</v>
      </c>
    </row>
    <row r="282" spans="1:6" x14ac:dyDescent="0.2">
      <c r="A282" s="9" t="s">
        <v>20</v>
      </c>
      <c r="B282" s="9">
        <v>2443</v>
      </c>
      <c r="C282" s="9"/>
      <c r="D282" s="9"/>
      <c r="E282" s="9" t="s">
        <v>14</v>
      </c>
      <c r="F282" s="9">
        <v>1274</v>
      </c>
    </row>
    <row r="283" spans="1:6" x14ac:dyDescent="0.2">
      <c r="A283" s="9" t="s">
        <v>20</v>
      </c>
      <c r="B283" s="9">
        <v>64</v>
      </c>
      <c r="C283" s="9"/>
      <c r="D283" s="9"/>
      <c r="E283" s="9" t="s">
        <v>14</v>
      </c>
      <c r="F283" s="9">
        <v>210</v>
      </c>
    </row>
    <row r="284" spans="1:6" x14ac:dyDescent="0.2">
      <c r="A284" s="9" t="s">
        <v>20</v>
      </c>
      <c r="B284" s="9">
        <v>268</v>
      </c>
      <c r="C284" s="9"/>
      <c r="D284" s="9"/>
      <c r="E284" s="9" t="s">
        <v>14</v>
      </c>
      <c r="F284" s="9">
        <v>248</v>
      </c>
    </row>
    <row r="285" spans="1:6" x14ac:dyDescent="0.2">
      <c r="A285" s="9" t="s">
        <v>20</v>
      </c>
      <c r="B285" s="9">
        <v>195</v>
      </c>
      <c r="C285" s="9"/>
      <c r="D285" s="9"/>
      <c r="E285" s="9" t="s">
        <v>14</v>
      </c>
      <c r="F285" s="9">
        <v>513</v>
      </c>
    </row>
    <row r="286" spans="1:6" x14ac:dyDescent="0.2">
      <c r="A286" s="9" t="s">
        <v>20</v>
      </c>
      <c r="B286" s="9">
        <v>186</v>
      </c>
      <c r="C286" s="9"/>
      <c r="D286" s="9"/>
      <c r="E286" s="9" t="s">
        <v>14</v>
      </c>
      <c r="F286" s="9">
        <v>3410</v>
      </c>
    </row>
    <row r="287" spans="1:6" x14ac:dyDescent="0.2">
      <c r="A287" s="9" t="s">
        <v>20</v>
      </c>
      <c r="B287" s="9">
        <v>460</v>
      </c>
      <c r="C287" s="9"/>
      <c r="D287" s="9"/>
      <c r="E287" s="9" t="s">
        <v>14</v>
      </c>
      <c r="F287" s="9">
        <v>10</v>
      </c>
    </row>
    <row r="288" spans="1:6" x14ac:dyDescent="0.2">
      <c r="A288" s="9" t="s">
        <v>20</v>
      </c>
      <c r="B288" s="9">
        <v>2528</v>
      </c>
      <c r="C288" s="9"/>
      <c r="D288" s="9"/>
      <c r="E288" s="9" t="s">
        <v>14</v>
      </c>
      <c r="F288" s="9">
        <v>2201</v>
      </c>
    </row>
    <row r="289" spans="1:6" x14ac:dyDescent="0.2">
      <c r="A289" s="9" t="s">
        <v>20</v>
      </c>
      <c r="B289" s="9">
        <v>3657</v>
      </c>
      <c r="C289" s="9"/>
      <c r="D289" s="9"/>
      <c r="E289" s="9" t="s">
        <v>14</v>
      </c>
      <c r="F289" s="9">
        <v>676</v>
      </c>
    </row>
    <row r="290" spans="1:6" x14ac:dyDescent="0.2">
      <c r="A290" s="9" t="s">
        <v>20</v>
      </c>
      <c r="B290" s="9">
        <v>131</v>
      </c>
      <c r="C290" s="9"/>
      <c r="D290" s="9"/>
      <c r="E290" s="9" t="s">
        <v>14</v>
      </c>
      <c r="F290" s="9">
        <v>831</v>
      </c>
    </row>
    <row r="291" spans="1:6" x14ac:dyDescent="0.2">
      <c r="A291" s="9" t="s">
        <v>20</v>
      </c>
      <c r="B291" s="9">
        <v>239</v>
      </c>
      <c r="C291" s="9"/>
      <c r="D291" s="9"/>
      <c r="E291" s="9" t="s">
        <v>14</v>
      </c>
      <c r="F291" s="9">
        <v>859</v>
      </c>
    </row>
    <row r="292" spans="1:6" x14ac:dyDescent="0.2">
      <c r="A292" s="9" t="s">
        <v>20</v>
      </c>
      <c r="B292" s="9">
        <v>78</v>
      </c>
      <c r="C292" s="9"/>
      <c r="D292" s="9"/>
      <c r="E292" s="9" t="s">
        <v>14</v>
      </c>
      <c r="F292" s="9">
        <v>45</v>
      </c>
    </row>
    <row r="293" spans="1:6" x14ac:dyDescent="0.2">
      <c r="A293" s="9" t="s">
        <v>20</v>
      </c>
      <c r="B293" s="9">
        <v>1773</v>
      </c>
      <c r="C293" s="9"/>
      <c r="D293" s="9"/>
      <c r="E293" s="9" t="s">
        <v>14</v>
      </c>
      <c r="F293" s="9">
        <v>6</v>
      </c>
    </row>
    <row r="294" spans="1:6" x14ac:dyDescent="0.2">
      <c r="A294" s="9" t="s">
        <v>20</v>
      </c>
      <c r="B294" s="9">
        <v>32</v>
      </c>
      <c r="C294" s="9"/>
      <c r="D294" s="9"/>
      <c r="E294" s="9" t="s">
        <v>14</v>
      </c>
      <c r="F294" s="9">
        <v>7</v>
      </c>
    </row>
    <row r="295" spans="1:6" x14ac:dyDescent="0.2">
      <c r="A295" s="9" t="s">
        <v>20</v>
      </c>
      <c r="B295" s="9">
        <v>369</v>
      </c>
      <c r="C295" s="9"/>
      <c r="D295" s="9"/>
      <c r="E295" s="9" t="s">
        <v>14</v>
      </c>
      <c r="F295" s="9">
        <v>31</v>
      </c>
    </row>
    <row r="296" spans="1:6" x14ac:dyDescent="0.2">
      <c r="A296" s="9" t="s">
        <v>20</v>
      </c>
      <c r="B296" s="9">
        <v>89</v>
      </c>
      <c r="C296" s="9"/>
      <c r="D296" s="9"/>
      <c r="E296" s="9" t="s">
        <v>14</v>
      </c>
      <c r="F296" s="9">
        <v>78</v>
      </c>
    </row>
    <row r="297" spans="1:6" x14ac:dyDescent="0.2">
      <c r="A297" s="9" t="s">
        <v>20</v>
      </c>
      <c r="B297" s="9">
        <v>147</v>
      </c>
      <c r="C297" s="9"/>
      <c r="D297" s="9"/>
      <c r="E297" s="9" t="s">
        <v>14</v>
      </c>
      <c r="F297" s="9">
        <v>1225</v>
      </c>
    </row>
    <row r="298" spans="1:6" x14ac:dyDescent="0.2">
      <c r="A298" s="9" t="s">
        <v>20</v>
      </c>
      <c r="B298" s="9">
        <v>126</v>
      </c>
      <c r="C298" s="9"/>
      <c r="D298" s="9"/>
      <c r="E298" s="9" t="s">
        <v>14</v>
      </c>
      <c r="F298" s="9">
        <v>1</v>
      </c>
    </row>
    <row r="299" spans="1:6" x14ac:dyDescent="0.2">
      <c r="A299" s="9" t="s">
        <v>20</v>
      </c>
      <c r="B299" s="9">
        <v>2218</v>
      </c>
      <c r="C299" s="9"/>
      <c r="D299" s="9"/>
      <c r="E299" s="9" t="s">
        <v>14</v>
      </c>
      <c r="F299" s="9">
        <v>67</v>
      </c>
    </row>
    <row r="300" spans="1:6" x14ac:dyDescent="0.2">
      <c r="A300" s="9" t="s">
        <v>20</v>
      </c>
      <c r="B300" s="9">
        <v>202</v>
      </c>
      <c r="C300" s="9"/>
      <c r="D300" s="9"/>
      <c r="E300" s="9" t="s">
        <v>14</v>
      </c>
      <c r="F300" s="9">
        <v>19</v>
      </c>
    </row>
    <row r="301" spans="1:6" x14ac:dyDescent="0.2">
      <c r="A301" s="9" t="s">
        <v>20</v>
      </c>
      <c r="B301" s="9">
        <v>140</v>
      </c>
      <c r="C301" s="9"/>
      <c r="D301" s="9"/>
      <c r="E301" s="9" t="s">
        <v>14</v>
      </c>
      <c r="F301" s="9">
        <v>2108</v>
      </c>
    </row>
    <row r="302" spans="1:6" x14ac:dyDescent="0.2">
      <c r="A302" s="9" t="s">
        <v>20</v>
      </c>
      <c r="B302" s="9">
        <v>1052</v>
      </c>
      <c r="C302" s="9"/>
      <c r="D302" s="9"/>
      <c r="E302" s="9" t="s">
        <v>14</v>
      </c>
      <c r="F302" s="9">
        <v>679</v>
      </c>
    </row>
    <row r="303" spans="1:6" x14ac:dyDescent="0.2">
      <c r="A303" s="9" t="s">
        <v>20</v>
      </c>
      <c r="B303" s="9">
        <v>247</v>
      </c>
      <c r="C303" s="9"/>
      <c r="D303" s="9"/>
      <c r="E303" s="9" t="s">
        <v>14</v>
      </c>
      <c r="F303" s="9">
        <v>36</v>
      </c>
    </row>
    <row r="304" spans="1:6" x14ac:dyDescent="0.2">
      <c r="A304" s="9" t="s">
        <v>20</v>
      </c>
      <c r="B304" s="9">
        <v>84</v>
      </c>
      <c r="C304" s="9"/>
      <c r="D304" s="9"/>
      <c r="E304" s="9" t="s">
        <v>14</v>
      </c>
      <c r="F304" s="9">
        <v>47</v>
      </c>
    </row>
    <row r="305" spans="1:6" x14ac:dyDescent="0.2">
      <c r="A305" s="9" t="s">
        <v>20</v>
      </c>
      <c r="B305" s="9">
        <v>88</v>
      </c>
      <c r="C305" s="9"/>
      <c r="D305" s="9"/>
      <c r="E305" s="9" t="s">
        <v>14</v>
      </c>
      <c r="F305" s="9">
        <v>70</v>
      </c>
    </row>
    <row r="306" spans="1:6" x14ac:dyDescent="0.2">
      <c r="A306" s="9" t="s">
        <v>20</v>
      </c>
      <c r="B306" s="9">
        <v>156</v>
      </c>
      <c r="C306" s="9"/>
      <c r="D306" s="9"/>
      <c r="E306" s="9" t="s">
        <v>14</v>
      </c>
      <c r="F306" s="9">
        <v>154</v>
      </c>
    </row>
    <row r="307" spans="1:6" x14ac:dyDescent="0.2">
      <c r="A307" s="9" t="s">
        <v>20</v>
      </c>
      <c r="B307" s="9">
        <v>2985</v>
      </c>
      <c r="C307" s="9"/>
      <c r="D307" s="9"/>
      <c r="E307" s="9" t="s">
        <v>14</v>
      </c>
      <c r="F307" s="9">
        <v>22</v>
      </c>
    </row>
    <row r="308" spans="1:6" x14ac:dyDescent="0.2">
      <c r="A308" s="9" t="s">
        <v>20</v>
      </c>
      <c r="B308" s="9">
        <v>762</v>
      </c>
      <c r="C308" s="9"/>
      <c r="D308" s="9"/>
      <c r="E308" s="9" t="s">
        <v>14</v>
      </c>
      <c r="F308" s="9">
        <v>1758</v>
      </c>
    </row>
    <row r="309" spans="1:6" x14ac:dyDescent="0.2">
      <c r="A309" s="9" t="s">
        <v>20</v>
      </c>
      <c r="B309" s="9">
        <v>554</v>
      </c>
      <c r="C309" s="9"/>
      <c r="D309" s="9"/>
      <c r="E309" s="9" t="s">
        <v>14</v>
      </c>
      <c r="F309" s="9">
        <v>94</v>
      </c>
    </row>
    <row r="310" spans="1:6" x14ac:dyDescent="0.2">
      <c r="A310" s="9" t="s">
        <v>20</v>
      </c>
      <c r="B310" s="9">
        <v>135</v>
      </c>
      <c r="C310" s="9"/>
      <c r="D310" s="9"/>
      <c r="E310" s="9" t="s">
        <v>14</v>
      </c>
      <c r="F310" s="9">
        <v>33</v>
      </c>
    </row>
    <row r="311" spans="1:6" x14ac:dyDescent="0.2">
      <c r="A311" s="9" t="s">
        <v>20</v>
      </c>
      <c r="B311" s="9">
        <v>122</v>
      </c>
      <c r="C311" s="9"/>
      <c r="D311" s="9"/>
      <c r="E311" s="9" t="s">
        <v>14</v>
      </c>
      <c r="F311" s="9">
        <v>1</v>
      </c>
    </row>
    <row r="312" spans="1:6" x14ac:dyDescent="0.2">
      <c r="A312" s="9" t="s">
        <v>20</v>
      </c>
      <c r="B312" s="9">
        <v>221</v>
      </c>
      <c r="C312" s="9"/>
      <c r="D312" s="9"/>
      <c r="E312" s="9" t="s">
        <v>14</v>
      </c>
      <c r="F312" s="9">
        <v>31</v>
      </c>
    </row>
    <row r="313" spans="1:6" x14ac:dyDescent="0.2">
      <c r="A313" s="9" t="s">
        <v>20</v>
      </c>
      <c r="B313" s="9">
        <v>126</v>
      </c>
      <c r="C313" s="9"/>
      <c r="D313" s="9"/>
      <c r="E313" s="9" t="s">
        <v>14</v>
      </c>
      <c r="F313" s="9">
        <v>35</v>
      </c>
    </row>
    <row r="314" spans="1:6" x14ac:dyDescent="0.2">
      <c r="A314" s="9" t="s">
        <v>20</v>
      </c>
      <c r="B314" s="9">
        <v>1022</v>
      </c>
      <c r="C314" s="9"/>
      <c r="D314" s="9"/>
      <c r="E314" s="9" t="s">
        <v>14</v>
      </c>
      <c r="F314" s="9">
        <v>63</v>
      </c>
    </row>
    <row r="315" spans="1:6" x14ac:dyDescent="0.2">
      <c r="A315" s="9" t="s">
        <v>20</v>
      </c>
      <c r="B315" s="9">
        <v>3177</v>
      </c>
      <c r="C315" s="9"/>
      <c r="D315" s="9"/>
      <c r="E315" s="9" t="s">
        <v>14</v>
      </c>
      <c r="F315" s="9">
        <v>526</v>
      </c>
    </row>
    <row r="316" spans="1:6" x14ac:dyDescent="0.2">
      <c r="A316" s="9" t="s">
        <v>20</v>
      </c>
      <c r="B316" s="9">
        <v>198</v>
      </c>
      <c r="C316" s="9"/>
      <c r="D316" s="9"/>
      <c r="E316" s="9" t="s">
        <v>14</v>
      </c>
      <c r="F316" s="9">
        <v>121</v>
      </c>
    </row>
    <row r="317" spans="1:6" x14ac:dyDescent="0.2">
      <c r="A317" s="9" t="s">
        <v>20</v>
      </c>
      <c r="B317" s="9">
        <v>85</v>
      </c>
      <c r="C317" s="9"/>
      <c r="D317" s="9"/>
      <c r="E317" s="9" t="s">
        <v>14</v>
      </c>
      <c r="F317" s="9">
        <v>67</v>
      </c>
    </row>
    <row r="318" spans="1:6" x14ac:dyDescent="0.2">
      <c r="A318" s="9" t="s">
        <v>20</v>
      </c>
      <c r="B318" s="9">
        <v>3596</v>
      </c>
      <c r="C318" s="9"/>
      <c r="D318" s="9"/>
      <c r="E318" s="9" t="s">
        <v>14</v>
      </c>
      <c r="F318" s="9">
        <v>57</v>
      </c>
    </row>
    <row r="319" spans="1:6" x14ac:dyDescent="0.2">
      <c r="A319" s="9" t="s">
        <v>20</v>
      </c>
      <c r="B319" s="9">
        <v>244</v>
      </c>
      <c r="C319" s="9"/>
      <c r="D319" s="9"/>
      <c r="E319" s="9" t="s">
        <v>14</v>
      </c>
      <c r="F319" s="9">
        <v>1229</v>
      </c>
    </row>
    <row r="320" spans="1:6" x14ac:dyDescent="0.2">
      <c r="A320" s="9" t="s">
        <v>20</v>
      </c>
      <c r="B320" s="9">
        <v>5180</v>
      </c>
      <c r="C320" s="9"/>
      <c r="D320" s="9"/>
      <c r="E320" s="9" t="s">
        <v>14</v>
      </c>
      <c r="F320" s="9">
        <v>12</v>
      </c>
    </row>
    <row r="321" spans="1:6" x14ac:dyDescent="0.2">
      <c r="A321" s="9" t="s">
        <v>20</v>
      </c>
      <c r="B321" s="9">
        <v>589</v>
      </c>
      <c r="C321" s="9"/>
      <c r="D321" s="9"/>
      <c r="E321" s="9" t="s">
        <v>14</v>
      </c>
      <c r="F321" s="9">
        <v>452</v>
      </c>
    </row>
    <row r="322" spans="1:6" x14ac:dyDescent="0.2">
      <c r="A322" s="9" t="s">
        <v>20</v>
      </c>
      <c r="B322" s="9">
        <v>2725</v>
      </c>
      <c r="C322" s="9"/>
      <c r="D322" s="9"/>
      <c r="E322" s="9" t="s">
        <v>14</v>
      </c>
      <c r="F322" s="9">
        <v>1886</v>
      </c>
    </row>
    <row r="323" spans="1:6" x14ac:dyDescent="0.2">
      <c r="A323" s="9" t="s">
        <v>20</v>
      </c>
      <c r="B323" s="9">
        <v>300</v>
      </c>
      <c r="C323" s="9"/>
      <c r="D323" s="9"/>
      <c r="E323" s="9" t="s">
        <v>14</v>
      </c>
      <c r="F323" s="9">
        <v>1825</v>
      </c>
    </row>
    <row r="324" spans="1:6" x14ac:dyDescent="0.2">
      <c r="A324" s="9" t="s">
        <v>20</v>
      </c>
      <c r="B324" s="9">
        <v>144</v>
      </c>
      <c r="C324" s="9"/>
      <c r="D324" s="9"/>
      <c r="E324" s="9" t="s">
        <v>14</v>
      </c>
      <c r="F324" s="9">
        <v>31</v>
      </c>
    </row>
    <row r="325" spans="1:6" x14ac:dyDescent="0.2">
      <c r="A325" s="9" t="s">
        <v>20</v>
      </c>
      <c r="B325" s="9">
        <v>87</v>
      </c>
      <c r="C325" s="9"/>
      <c r="D325" s="9"/>
      <c r="E325" s="9" t="s">
        <v>14</v>
      </c>
      <c r="F325" s="9">
        <v>107</v>
      </c>
    </row>
    <row r="326" spans="1:6" x14ac:dyDescent="0.2">
      <c r="A326" s="9" t="s">
        <v>20</v>
      </c>
      <c r="B326" s="9">
        <v>3116</v>
      </c>
      <c r="C326" s="9"/>
      <c r="D326" s="9"/>
      <c r="E326" s="9" t="s">
        <v>14</v>
      </c>
      <c r="F326" s="9">
        <v>27</v>
      </c>
    </row>
    <row r="327" spans="1:6" x14ac:dyDescent="0.2">
      <c r="A327" s="9" t="s">
        <v>20</v>
      </c>
      <c r="B327" s="9">
        <v>909</v>
      </c>
      <c r="C327" s="9"/>
      <c r="D327" s="9"/>
      <c r="E327" s="9" t="s">
        <v>14</v>
      </c>
      <c r="F327" s="9">
        <v>1221</v>
      </c>
    </row>
    <row r="328" spans="1:6" x14ac:dyDescent="0.2">
      <c r="A328" s="9" t="s">
        <v>20</v>
      </c>
      <c r="B328" s="9">
        <v>1613</v>
      </c>
      <c r="C328" s="9"/>
      <c r="D328" s="9"/>
      <c r="E328" s="9" t="s">
        <v>14</v>
      </c>
      <c r="F328" s="9">
        <v>1</v>
      </c>
    </row>
    <row r="329" spans="1:6" x14ac:dyDescent="0.2">
      <c r="A329" s="9" t="s">
        <v>20</v>
      </c>
      <c r="B329" s="9">
        <v>136</v>
      </c>
      <c r="C329" s="9"/>
      <c r="D329" s="9"/>
      <c r="E329" s="9" t="s">
        <v>14</v>
      </c>
      <c r="F329" s="9">
        <v>16</v>
      </c>
    </row>
    <row r="330" spans="1:6" x14ac:dyDescent="0.2">
      <c r="A330" s="9" t="s">
        <v>20</v>
      </c>
      <c r="B330" s="9">
        <v>130</v>
      </c>
      <c r="C330" s="9"/>
      <c r="D330" s="9"/>
      <c r="E330" s="9" t="s">
        <v>14</v>
      </c>
      <c r="F330" s="9">
        <v>41</v>
      </c>
    </row>
    <row r="331" spans="1:6" x14ac:dyDescent="0.2">
      <c r="A331" s="9" t="s">
        <v>20</v>
      </c>
      <c r="B331" s="9">
        <v>102</v>
      </c>
      <c r="C331" s="9"/>
      <c r="D331" s="9"/>
      <c r="E331" s="9" t="s">
        <v>14</v>
      </c>
      <c r="F331" s="9">
        <v>523</v>
      </c>
    </row>
    <row r="332" spans="1:6" x14ac:dyDescent="0.2">
      <c r="A332" s="9" t="s">
        <v>20</v>
      </c>
      <c r="B332" s="9">
        <v>4006</v>
      </c>
      <c r="C332" s="9"/>
      <c r="D332" s="9"/>
      <c r="E332" s="9" t="s">
        <v>14</v>
      </c>
      <c r="F332" s="9">
        <v>141</v>
      </c>
    </row>
    <row r="333" spans="1:6" x14ac:dyDescent="0.2">
      <c r="A333" s="9" t="s">
        <v>20</v>
      </c>
      <c r="B333" s="9">
        <v>1629</v>
      </c>
      <c r="C333" s="9"/>
      <c r="D333" s="9"/>
      <c r="E333" s="9" t="s">
        <v>14</v>
      </c>
      <c r="F333" s="9">
        <v>52</v>
      </c>
    </row>
    <row r="334" spans="1:6" x14ac:dyDescent="0.2">
      <c r="A334" s="9" t="s">
        <v>20</v>
      </c>
      <c r="B334" s="9">
        <v>2188</v>
      </c>
      <c r="C334" s="9"/>
      <c r="D334" s="9"/>
      <c r="E334" s="9" t="s">
        <v>14</v>
      </c>
      <c r="F334" s="9">
        <v>225</v>
      </c>
    </row>
    <row r="335" spans="1:6" x14ac:dyDescent="0.2">
      <c r="A335" s="9" t="s">
        <v>20</v>
      </c>
      <c r="B335" s="9">
        <v>2409</v>
      </c>
      <c r="C335" s="9"/>
      <c r="D335" s="9"/>
      <c r="E335" s="9" t="s">
        <v>14</v>
      </c>
      <c r="F335" s="9">
        <v>38</v>
      </c>
    </row>
    <row r="336" spans="1:6" x14ac:dyDescent="0.2">
      <c r="A336" s="9" t="s">
        <v>20</v>
      </c>
      <c r="B336" s="9">
        <v>194</v>
      </c>
      <c r="C336" s="9"/>
      <c r="D336" s="9"/>
      <c r="E336" s="9" t="s">
        <v>14</v>
      </c>
      <c r="F336" s="9">
        <v>15</v>
      </c>
    </row>
    <row r="337" spans="1:6" x14ac:dyDescent="0.2">
      <c r="A337" s="9" t="s">
        <v>20</v>
      </c>
      <c r="B337" s="9">
        <v>1140</v>
      </c>
      <c r="C337" s="9"/>
      <c r="D337" s="9"/>
      <c r="E337" s="9" t="s">
        <v>14</v>
      </c>
      <c r="F337" s="9">
        <v>37</v>
      </c>
    </row>
    <row r="338" spans="1:6" x14ac:dyDescent="0.2">
      <c r="A338" s="9" t="s">
        <v>20</v>
      </c>
      <c r="B338" s="9">
        <v>102</v>
      </c>
      <c r="C338" s="9"/>
      <c r="D338" s="9"/>
      <c r="E338" s="9" t="s">
        <v>14</v>
      </c>
      <c r="F338" s="9">
        <v>112</v>
      </c>
    </row>
    <row r="339" spans="1:6" x14ac:dyDescent="0.2">
      <c r="A339" s="9" t="s">
        <v>20</v>
      </c>
      <c r="B339" s="9">
        <v>2857</v>
      </c>
      <c r="C339" s="9"/>
      <c r="D339" s="9"/>
      <c r="E339" s="9" t="s">
        <v>14</v>
      </c>
      <c r="F339" s="9">
        <v>21</v>
      </c>
    </row>
    <row r="340" spans="1:6" x14ac:dyDescent="0.2">
      <c r="A340" s="9" t="s">
        <v>20</v>
      </c>
      <c r="B340" s="9">
        <v>107</v>
      </c>
      <c r="C340" s="9"/>
      <c r="D340" s="9"/>
      <c r="E340" s="9" t="s">
        <v>14</v>
      </c>
      <c r="F340" s="9">
        <v>67</v>
      </c>
    </row>
    <row r="341" spans="1:6" x14ac:dyDescent="0.2">
      <c r="A341" s="9" t="s">
        <v>20</v>
      </c>
      <c r="B341" s="9">
        <v>160</v>
      </c>
      <c r="C341" s="9"/>
      <c r="D341" s="9"/>
      <c r="E341" s="9" t="s">
        <v>14</v>
      </c>
      <c r="F341" s="9">
        <v>78</v>
      </c>
    </row>
    <row r="342" spans="1:6" x14ac:dyDescent="0.2">
      <c r="A342" s="9" t="s">
        <v>20</v>
      </c>
      <c r="B342" s="9">
        <v>2230</v>
      </c>
      <c r="C342" s="9"/>
      <c r="D342" s="9"/>
      <c r="E342" s="9" t="s">
        <v>14</v>
      </c>
      <c r="F342" s="9">
        <v>67</v>
      </c>
    </row>
    <row r="343" spans="1:6" x14ac:dyDescent="0.2">
      <c r="A343" s="9" t="s">
        <v>20</v>
      </c>
      <c r="B343" s="9">
        <v>316</v>
      </c>
      <c r="C343" s="9"/>
      <c r="D343" s="9"/>
      <c r="E343" s="9" t="s">
        <v>14</v>
      </c>
      <c r="F343" s="9">
        <v>263</v>
      </c>
    </row>
    <row r="344" spans="1:6" x14ac:dyDescent="0.2">
      <c r="A344" s="9" t="s">
        <v>20</v>
      </c>
      <c r="B344" s="9">
        <v>117</v>
      </c>
      <c r="C344" s="9"/>
      <c r="D344" s="9"/>
      <c r="E344" s="9" t="s">
        <v>14</v>
      </c>
      <c r="F344" s="9">
        <v>1691</v>
      </c>
    </row>
    <row r="345" spans="1:6" x14ac:dyDescent="0.2">
      <c r="A345" s="9" t="s">
        <v>20</v>
      </c>
      <c r="B345" s="9">
        <v>6406</v>
      </c>
      <c r="C345" s="9"/>
      <c r="D345" s="9"/>
      <c r="E345" s="9" t="s">
        <v>14</v>
      </c>
      <c r="F345" s="9">
        <v>181</v>
      </c>
    </row>
    <row r="346" spans="1:6" x14ac:dyDescent="0.2">
      <c r="A346" s="9" t="s">
        <v>20</v>
      </c>
      <c r="B346" s="9">
        <v>192</v>
      </c>
      <c r="C346" s="9"/>
      <c r="D346" s="9"/>
      <c r="E346" s="9" t="s">
        <v>14</v>
      </c>
      <c r="F346" s="9">
        <v>13</v>
      </c>
    </row>
    <row r="347" spans="1:6" x14ac:dyDescent="0.2">
      <c r="A347" s="9" t="s">
        <v>20</v>
      </c>
      <c r="B347" s="9">
        <v>26</v>
      </c>
      <c r="C347" s="9"/>
      <c r="D347" s="9"/>
      <c r="E347" s="9" t="s">
        <v>14</v>
      </c>
      <c r="F347" s="9">
        <v>1</v>
      </c>
    </row>
    <row r="348" spans="1:6" x14ac:dyDescent="0.2">
      <c r="A348" s="9" t="s">
        <v>20</v>
      </c>
      <c r="B348" s="9">
        <v>723</v>
      </c>
      <c r="C348" s="9"/>
      <c r="D348" s="9"/>
      <c r="E348" s="9" t="s">
        <v>14</v>
      </c>
      <c r="F348" s="9">
        <v>21</v>
      </c>
    </row>
    <row r="349" spans="1:6" x14ac:dyDescent="0.2">
      <c r="A349" s="9" t="s">
        <v>20</v>
      </c>
      <c r="B349" s="9">
        <v>170</v>
      </c>
      <c r="C349" s="9"/>
      <c r="D349" s="9"/>
      <c r="E349" s="9" t="s">
        <v>14</v>
      </c>
      <c r="F349" s="9">
        <v>830</v>
      </c>
    </row>
    <row r="350" spans="1:6" x14ac:dyDescent="0.2">
      <c r="A350" s="9" t="s">
        <v>20</v>
      </c>
      <c r="B350" s="9">
        <v>238</v>
      </c>
      <c r="C350" s="9"/>
      <c r="D350" s="9"/>
      <c r="E350" s="9" t="s">
        <v>14</v>
      </c>
      <c r="F350" s="9">
        <v>130</v>
      </c>
    </row>
    <row r="351" spans="1:6" x14ac:dyDescent="0.2">
      <c r="A351" s="9" t="s">
        <v>20</v>
      </c>
      <c r="B351" s="9">
        <v>55</v>
      </c>
      <c r="C351" s="9"/>
      <c r="D351" s="9"/>
      <c r="E351" s="9" t="s">
        <v>14</v>
      </c>
      <c r="F351" s="9">
        <v>55</v>
      </c>
    </row>
    <row r="352" spans="1:6" x14ac:dyDescent="0.2">
      <c r="A352" s="9" t="s">
        <v>20</v>
      </c>
      <c r="B352" s="9">
        <v>128</v>
      </c>
      <c r="C352" s="9"/>
      <c r="D352" s="9"/>
      <c r="E352" s="9" t="s">
        <v>14</v>
      </c>
      <c r="F352" s="9">
        <v>114</v>
      </c>
    </row>
    <row r="353" spans="1:6" x14ac:dyDescent="0.2">
      <c r="A353" s="9" t="s">
        <v>20</v>
      </c>
      <c r="B353" s="9">
        <v>2144</v>
      </c>
      <c r="C353" s="9"/>
      <c r="D353" s="9"/>
      <c r="E353" s="9" t="s">
        <v>14</v>
      </c>
      <c r="F353" s="9">
        <v>594</v>
      </c>
    </row>
    <row r="354" spans="1:6" x14ac:dyDescent="0.2">
      <c r="A354" s="9" t="s">
        <v>20</v>
      </c>
      <c r="B354" s="9">
        <v>2693</v>
      </c>
      <c r="C354" s="9"/>
      <c r="D354" s="9"/>
      <c r="E354" s="9" t="s">
        <v>14</v>
      </c>
      <c r="F354" s="9">
        <v>24</v>
      </c>
    </row>
    <row r="355" spans="1:6" x14ac:dyDescent="0.2">
      <c r="A355" s="9" t="s">
        <v>20</v>
      </c>
      <c r="B355" s="9">
        <v>432</v>
      </c>
      <c r="C355" s="9"/>
      <c r="D355" s="9"/>
      <c r="E355" s="9" t="s">
        <v>14</v>
      </c>
      <c r="F355" s="9">
        <v>252</v>
      </c>
    </row>
    <row r="356" spans="1:6" x14ac:dyDescent="0.2">
      <c r="A356" s="9" t="s">
        <v>20</v>
      </c>
      <c r="B356" s="9">
        <v>189</v>
      </c>
      <c r="C356" s="9"/>
      <c r="D356" s="9"/>
      <c r="E356" s="9" t="s">
        <v>14</v>
      </c>
      <c r="F356" s="9">
        <v>67</v>
      </c>
    </row>
    <row r="357" spans="1:6" x14ac:dyDescent="0.2">
      <c r="A357" s="9" t="s">
        <v>20</v>
      </c>
      <c r="B357" s="9">
        <v>154</v>
      </c>
      <c r="C357" s="9"/>
      <c r="D357" s="9"/>
      <c r="E357" s="9" t="s">
        <v>14</v>
      </c>
      <c r="F357" s="9">
        <v>742</v>
      </c>
    </row>
    <row r="358" spans="1:6" x14ac:dyDescent="0.2">
      <c r="A358" s="9" t="s">
        <v>20</v>
      </c>
      <c r="B358" s="9">
        <v>96</v>
      </c>
      <c r="C358" s="9"/>
      <c r="D358" s="9"/>
      <c r="E358" s="9" t="s">
        <v>14</v>
      </c>
      <c r="F358" s="9">
        <v>75</v>
      </c>
    </row>
    <row r="359" spans="1:6" x14ac:dyDescent="0.2">
      <c r="A359" s="9" t="s">
        <v>20</v>
      </c>
      <c r="B359" s="9">
        <v>3063</v>
      </c>
      <c r="C359" s="9"/>
      <c r="D359" s="9"/>
      <c r="E359" s="9" t="s">
        <v>14</v>
      </c>
      <c r="F359" s="9">
        <v>4405</v>
      </c>
    </row>
    <row r="360" spans="1:6" x14ac:dyDescent="0.2">
      <c r="A360" s="9" t="s">
        <v>20</v>
      </c>
      <c r="B360" s="9">
        <v>2266</v>
      </c>
      <c r="C360" s="9"/>
      <c r="D360" s="9"/>
      <c r="E360" s="9" t="s">
        <v>14</v>
      </c>
      <c r="F360" s="9">
        <v>92</v>
      </c>
    </row>
    <row r="361" spans="1:6" x14ac:dyDescent="0.2">
      <c r="A361" s="9" t="s">
        <v>20</v>
      </c>
      <c r="B361" s="9">
        <v>194</v>
      </c>
      <c r="C361" s="9"/>
      <c r="D361" s="9"/>
      <c r="E361" s="9" t="s">
        <v>14</v>
      </c>
      <c r="F361" s="9">
        <v>64</v>
      </c>
    </row>
    <row r="362" spans="1:6" x14ac:dyDescent="0.2">
      <c r="A362" s="9" t="s">
        <v>20</v>
      </c>
      <c r="B362" s="9">
        <v>129</v>
      </c>
      <c r="C362" s="9"/>
      <c r="D362" s="9"/>
      <c r="E362" s="9" t="s">
        <v>14</v>
      </c>
      <c r="F362" s="9">
        <v>64</v>
      </c>
    </row>
    <row r="363" spans="1:6" x14ac:dyDescent="0.2">
      <c r="A363" s="9" t="s">
        <v>20</v>
      </c>
      <c r="B363" s="9">
        <v>375</v>
      </c>
      <c r="C363" s="9"/>
      <c r="D363" s="9"/>
      <c r="E363" s="9" t="s">
        <v>14</v>
      </c>
      <c r="F363" s="9">
        <v>842</v>
      </c>
    </row>
    <row r="364" spans="1:6" x14ac:dyDescent="0.2">
      <c r="A364" s="9" t="s">
        <v>20</v>
      </c>
      <c r="B364" s="9">
        <v>409</v>
      </c>
      <c r="C364" s="9"/>
      <c r="D364" s="9"/>
      <c r="E364" s="9" t="s">
        <v>14</v>
      </c>
      <c r="F364" s="9">
        <v>112</v>
      </c>
    </row>
    <row r="365" spans="1:6" x14ac:dyDescent="0.2">
      <c r="A365" s="9" t="s">
        <v>20</v>
      </c>
      <c r="B365" s="9">
        <v>234</v>
      </c>
      <c r="C365" s="9"/>
      <c r="D365" s="9"/>
      <c r="E365" s="9" t="s">
        <v>14</v>
      </c>
      <c r="F365" s="9">
        <v>374</v>
      </c>
    </row>
    <row r="366" spans="1:6" x14ac:dyDescent="0.2">
      <c r="A366" s="9" t="s">
        <v>20</v>
      </c>
      <c r="B366" s="9">
        <v>3016</v>
      </c>
      <c r="C366" s="9"/>
      <c r="D366" s="9"/>
      <c r="E366" s="9"/>
      <c r="F366" s="9"/>
    </row>
    <row r="367" spans="1:6" x14ac:dyDescent="0.2">
      <c r="A367" s="9" t="s">
        <v>20</v>
      </c>
      <c r="B367" s="9">
        <v>264</v>
      </c>
      <c r="C367" s="9"/>
      <c r="D367" s="9"/>
      <c r="E367" s="9"/>
      <c r="F367" s="9"/>
    </row>
    <row r="368" spans="1:6" x14ac:dyDescent="0.2">
      <c r="A368" s="9" t="s">
        <v>20</v>
      </c>
      <c r="B368" s="9">
        <v>272</v>
      </c>
      <c r="C368" s="9"/>
      <c r="D368" s="9"/>
      <c r="E368" s="9"/>
      <c r="F368" s="9"/>
    </row>
    <row r="369" spans="1:6" x14ac:dyDescent="0.2">
      <c r="A369" s="9" t="s">
        <v>20</v>
      </c>
      <c r="B369" s="9">
        <v>419</v>
      </c>
      <c r="C369" s="9"/>
      <c r="D369" s="9"/>
      <c r="E369" s="9"/>
      <c r="F369" s="9"/>
    </row>
    <row r="370" spans="1:6" x14ac:dyDescent="0.2">
      <c r="A370" s="9" t="s">
        <v>20</v>
      </c>
      <c r="B370" s="9">
        <v>1621</v>
      </c>
      <c r="C370" s="9"/>
      <c r="D370" s="9"/>
      <c r="E370" s="9"/>
      <c r="F370" s="9"/>
    </row>
    <row r="371" spans="1:6" x14ac:dyDescent="0.2">
      <c r="A371" s="9" t="s">
        <v>20</v>
      </c>
      <c r="B371" s="9">
        <v>1101</v>
      </c>
      <c r="C371" s="9"/>
      <c r="D371" s="9"/>
      <c r="E371" s="9"/>
      <c r="F371" s="9"/>
    </row>
    <row r="372" spans="1:6" x14ac:dyDescent="0.2">
      <c r="A372" s="9" t="s">
        <v>20</v>
      </c>
      <c r="B372" s="9">
        <v>1073</v>
      </c>
      <c r="C372" s="9"/>
      <c r="D372" s="9"/>
      <c r="E372" s="9"/>
      <c r="F372" s="9"/>
    </row>
    <row r="373" spans="1:6" x14ac:dyDescent="0.2">
      <c r="A373" s="9" t="s">
        <v>20</v>
      </c>
      <c r="B373" s="9">
        <v>331</v>
      </c>
      <c r="C373" s="9"/>
      <c r="D373" s="9"/>
      <c r="E373" s="9"/>
      <c r="F373" s="9"/>
    </row>
    <row r="374" spans="1:6" x14ac:dyDescent="0.2">
      <c r="A374" s="9" t="s">
        <v>20</v>
      </c>
      <c r="B374" s="9">
        <v>1170</v>
      </c>
      <c r="C374" s="9"/>
      <c r="D374" s="9"/>
      <c r="E374" s="9"/>
      <c r="F374" s="9"/>
    </row>
    <row r="375" spans="1:6" x14ac:dyDescent="0.2">
      <c r="A375" s="9" t="s">
        <v>20</v>
      </c>
      <c r="B375" s="9">
        <v>363</v>
      </c>
      <c r="C375" s="9"/>
      <c r="D375" s="9"/>
      <c r="E375" s="9"/>
      <c r="F375" s="9"/>
    </row>
    <row r="376" spans="1:6" x14ac:dyDescent="0.2">
      <c r="A376" s="9" t="s">
        <v>20</v>
      </c>
      <c r="B376" s="9">
        <v>103</v>
      </c>
      <c r="C376" s="9"/>
      <c r="D376" s="9"/>
      <c r="E376" s="9"/>
      <c r="F376" s="9"/>
    </row>
    <row r="377" spans="1:6" x14ac:dyDescent="0.2">
      <c r="A377" s="9" t="s">
        <v>20</v>
      </c>
      <c r="B377" s="9">
        <v>147</v>
      </c>
      <c r="C377" s="9"/>
      <c r="D377" s="9"/>
      <c r="E377" s="9"/>
      <c r="F377" s="9"/>
    </row>
    <row r="378" spans="1:6" x14ac:dyDescent="0.2">
      <c r="A378" s="9" t="s">
        <v>20</v>
      </c>
      <c r="B378" s="9">
        <v>110</v>
      </c>
      <c r="C378" s="9"/>
      <c r="D378" s="9"/>
      <c r="E378" s="9"/>
      <c r="F378" s="9"/>
    </row>
    <row r="379" spans="1:6" x14ac:dyDescent="0.2">
      <c r="A379" s="9" t="s">
        <v>20</v>
      </c>
      <c r="B379" s="9">
        <v>134</v>
      </c>
      <c r="C379" s="9"/>
      <c r="D379" s="9"/>
      <c r="E379" s="9"/>
      <c r="F379" s="9"/>
    </row>
    <row r="380" spans="1:6" x14ac:dyDescent="0.2">
      <c r="A380" s="9" t="s">
        <v>20</v>
      </c>
      <c r="B380" s="9">
        <v>269</v>
      </c>
      <c r="C380" s="9"/>
      <c r="D380" s="9"/>
      <c r="E380" s="9"/>
      <c r="F380" s="9"/>
    </row>
    <row r="381" spans="1:6" x14ac:dyDescent="0.2">
      <c r="A381" s="9" t="s">
        <v>20</v>
      </c>
      <c r="B381" s="9">
        <v>175</v>
      </c>
      <c r="C381" s="9"/>
      <c r="D381" s="9"/>
      <c r="E381" s="9"/>
      <c r="F381" s="9"/>
    </row>
    <row r="382" spans="1:6" x14ac:dyDescent="0.2">
      <c r="A382" s="9" t="s">
        <v>20</v>
      </c>
      <c r="B382" s="9">
        <v>69</v>
      </c>
      <c r="C382" s="9"/>
      <c r="D382" s="9"/>
      <c r="E382" s="9"/>
      <c r="F382" s="9"/>
    </row>
    <row r="383" spans="1:6" x14ac:dyDescent="0.2">
      <c r="A383" s="9" t="s">
        <v>20</v>
      </c>
      <c r="B383" s="9">
        <v>190</v>
      </c>
      <c r="C383" s="9"/>
      <c r="D383" s="9"/>
      <c r="E383" s="9"/>
      <c r="F383" s="9"/>
    </row>
    <row r="384" spans="1:6" x14ac:dyDescent="0.2">
      <c r="A384" s="9" t="s">
        <v>20</v>
      </c>
      <c r="B384" s="9">
        <v>237</v>
      </c>
      <c r="C384" s="9"/>
      <c r="D384" s="9"/>
      <c r="E384" s="9"/>
      <c r="F384" s="9"/>
    </row>
    <row r="385" spans="1:6" x14ac:dyDescent="0.2">
      <c r="A385" s="9" t="s">
        <v>20</v>
      </c>
      <c r="B385" s="9">
        <v>196</v>
      </c>
      <c r="C385" s="9"/>
      <c r="D385" s="9"/>
      <c r="E385" s="9"/>
      <c r="F385" s="9"/>
    </row>
    <row r="386" spans="1:6" x14ac:dyDescent="0.2">
      <c r="A386" s="9" t="s">
        <v>20</v>
      </c>
      <c r="B386" s="9">
        <v>7295</v>
      </c>
      <c r="C386" s="9"/>
      <c r="D386" s="9"/>
      <c r="E386" s="9"/>
      <c r="F386" s="9"/>
    </row>
    <row r="387" spans="1:6" x14ac:dyDescent="0.2">
      <c r="A387" s="9" t="s">
        <v>20</v>
      </c>
      <c r="B387" s="9">
        <v>2893</v>
      </c>
      <c r="C387" s="9"/>
      <c r="D387" s="9"/>
      <c r="E387" s="9"/>
      <c r="F387" s="9"/>
    </row>
    <row r="388" spans="1:6" x14ac:dyDescent="0.2">
      <c r="A388" s="9" t="s">
        <v>20</v>
      </c>
      <c r="B388" s="9">
        <v>820</v>
      </c>
      <c r="C388" s="9"/>
      <c r="D388" s="9"/>
      <c r="E388" s="9"/>
      <c r="F388" s="9"/>
    </row>
    <row r="389" spans="1:6" x14ac:dyDescent="0.2">
      <c r="A389" s="9" t="s">
        <v>20</v>
      </c>
      <c r="B389" s="9">
        <v>2038</v>
      </c>
      <c r="C389" s="9"/>
      <c r="D389" s="9"/>
      <c r="E389" s="9"/>
      <c r="F389" s="9"/>
    </row>
    <row r="390" spans="1:6" x14ac:dyDescent="0.2">
      <c r="A390" s="9" t="s">
        <v>20</v>
      </c>
      <c r="B390" s="9">
        <v>116</v>
      </c>
      <c r="C390" s="9"/>
      <c r="D390" s="9"/>
      <c r="E390" s="9"/>
      <c r="F390" s="9"/>
    </row>
    <row r="391" spans="1:6" x14ac:dyDescent="0.2">
      <c r="A391" s="9" t="s">
        <v>20</v>
      </c>
      <c r="B391" s="9">
        <v>1345</v>
      </c>
      <c r="C391" s="9"/>
      <c r="D391" s="9"/>
      <c r="E391" s="9"/>
      <c r="F391" s="9"/>
    </row>
    <row r="392" spans="1:6" x14ac:dyDescent="0.2">
      <c r="A392" s="9" t="s">
        <v>20</v>
      </c>
      <c r="B392" s="9">
        <v>168</v>
      </c>
      <c r="C392" s="9"/>
      <c r="D392" s="9"/>
      <c r="E392" s="9"/>
      <c r="F392" s="9"/>
    </row>
    <row r="393" spans="1:6" x14ac:dyDescent="0.2">
      <c r="A393" s="9" t="s">
        <v>20</v>
      </c>
      <c r="B393" s="9">
        <v>137</v>
      </c>
      <c r="C393" s="9"/>
      <c r="D393" s="9"/>
      <c r="E393" s="9"/>
      <c r="F393" s="9"/>
    </row>
    <row r="394" spans="1:6" x14ac:dyDescent="0.2">
      <c r="A394" s="9" t="s">
        <v>20</v>
      </c>
      <c r="B394" s="9">
        <v>186</v>
      </c>
      <c r="C394" s="9"/>
      <c r="D394" s="9"/>
      <c r="E394" s="9"/>
      <c r="F394" s="9"/>
    </row>
    <row r="395" spans="1:6" x14ac:dyDescent="0.2">
      <c r="A395" s="9" t="s">
        <v>20</v>
      </c>
      <c r="B395" s="9">
        <v>125</v>
      </c>
      <c r="C395" s="9"/>
      <c r="D395" s="9"/>
      <c r="E395" s="9"/>
      <c r="F395" s="9"/>
    </row>
    <row r="396" spans="1:6" x14ac:dyDescent="0.2">
      <c r="A396" s="9" t="s">
        <v>20</v>
      </c>
      <c r="B396" s="9">
        <v>202</v>
      </c>
      <c r="C396" s="9"/>
      <c r="D396" s="9"/>
      <c r="E396" s="9"/>
      <c r="F396" s="9"/>
    </row>
    <row r="397" spans="1:6" x14ac:dyDescent="0.2">
      <c r="A397" s="9" t="s">
        <v>20</v>
      </c>
      <c r="B397" s="9">
        <v>103</v>
      </c>
      <c r="C397" s="9"/>
      <c r="D397" s="9"/>
      <c r="E397" s="9"/>
      <c r="F397" s="9"/>
    </row>
    <row r="398" spans="1:6" x14ac:dyDescent="0.2">
      <c r="A398" s="9" t="s">
        <v>20</v>
      </c>
      <c r="B398" s="9">
        <v>1785</v>
      </c>
      <c r="C398" s="9"/>
      <c r="D398" s="9"/>
      <c r="E398" s="9"/>
      <c r="F398" s="9"/>
    </row>
    <row r="399" spans="1:6" x14ac:dyDescent="0.2">
      <c r="A399" s="9" t="s">
        <v>20</v>
      </c>
      <c r="B399" s="9">
        <v>157</v>
      </c>
      <c r="C399" s="9"/>
      <c r="D399" s="9"/>
      <c r="E399" s="9"/>
      <c r="F399" s="9"/>
    </row>
    <row r="400" spans="1:6" x14ac:dyDescent="0.2">
      <c r="A400" s="9" t="s">
        <v>20</v>
      </c>
      <c r="B400" s="9">
        <v>555</v>
      </c>
      <c r="C400" s="9"/>
      <c r="D400" s="9"/>
      <c r="E400" s="9"/>
      <c r="F400" s="9"/>
    </row>
    <row r="401" spans="1:6" x14ac:dyDescent="0.2">
      <c r="A401" s="9" t="s">
        <v>20</v>
      </c>
      <c r="B401" s="9">
        <v>297</v>
      </c>
      <c r="C401" s="9"/>
      <c r="D401" s="9"/>
      <c r="E401" s="9"/>
      <c r="F401" s="9"/>
    </row>
    <row r="402" spans="1:6" x14ac:dyDescent="0.2">
      <c r="A402" s="9" t="s">
        <v>20</v>
      </c>
      <c r="B402" s="9">
        <v>123</v>
      </c>
      <c r="C402" s="9"/>
      <c r="D402" s="9"/>
      <c r="E402" s="9"/>
      <c r="F402" s="9"/>
    </row>
    <row r="403" spans="1:6" x14ac:dyDescent="0.2">
      <c r="A403" s="9" t="s">
        <v>20</v>
      </c>
      <c r="B403" s="9">
        <v>3036</v>
      </c>
      <c r="C403" s="9"/>
      <c r="D403" s="9"/>
      <c r="E403" s="9"/>
      <c r="F403" s="9"/>
    </row>
    <row r="404" spans="1:6" x14ac:dyDescent="0.2">
      <c r="A404" s="9" t="s">
        <v>20</v>
      </c>
      <c r="B404" s="9">
        <v>144</v>
      </c>
      <c r="C404" s="9"/>
      <c r="D404" s="9"/>
      <c r="E404" s="9"/>
      <c r="F404" s="9"/>
    </row>
    <row r="405" spans="1:6" x14ac:dyDescent="0.2">
      <c r="A405" s="9" t="s">
        <v>20</v>
      </c>
      <c r="B405" s="9">
        <v>121</v>
      </c>
      <c r="C405" s="9"/>
      <c r="D405" s="9"/>
      <c r="E405" s="9"/>
      <c r="F405" s="9"/>
    </row>
    <row r="406" spans="1:6" x14ac:dyDescent="0.2">
      <c r="A406" s="9" t="s">
        <v>20</v>
      </c>
      <c r="B406" s="9">
        <v>181</v>
      </c>
      <c r="C406" s="9"/>
      <c r="D406" s="9"/>
      <c r="E406" s="9"/>
      <c r="F406" s="9"/>
    </row>
    <row r="407" spans="1:6" x14ac:dyDescent="0.2">
      <c r="A407" s="9" t="s">
        <v>20</v>
      </c>
      <c r="B407" s="9">
        <v>122</v>
      </c>
      <c r="C407" s="9"/>
      <c r="D407" s="9"/>
      <c r="E407" s="9"/>
      <c r="F407" s="9"/>
    </row>
    <row r="408" spans="1:6" x14ac:dyDescent="0.2">
      <c r="A408" s="9" t="s">
        <v>20</v>
      </c>
      <c r="B408" s="9">
        <v>1071</v>
      </c>
      <c r="C408" s="9"/>
      <c r="D408" s="9"/>
      <c r="E408" s="9"/>
      <c r="F408" s="9"/>
    </row>
    <row r="409" spans="1:6" x14ac:dyDescent="0.2">
      <c r="A409" s="9" t="s">
        <v>20</v>
      </c>
      <c r="B409" s="9">
        <v>980</v>
      </c>
      <c r="C409" s="9"/>
      <c r="D409" s="9"/>
      <c r="E409" s="9"/>
      <c r="F409" s="9"/>
    </row>
    <row r="410" spans="1:6" x14ac:dyDescent="0.2">
      <c r="A410" s="9" t="s">
        <v>20</v>
      </c>
      <c r="B410" s="9">
        <v>536</v>
      </c>
      <c r="C410" s="9"/>
      <c r="D410" s="9"/>
      <c r="E410" s="9"/>
      <c r="F410" s="9"/>
    </row>
    <row r="411" spans="1:6" x14ac:dyDescent="0.2">
      <c r="A411" s="9" t="s">
        <v>20</v>
      </c>
      <c r="B411" s="9">
        <v>1991</v>
      </c>
      <c r="C411" s="9"/>
      <c r="D411" s="9"/>
      <c r="E411" s="9"/>
      <c r="F411" s="9"/>
    </row>
    <row r="412" spans="1:6" x14ac:dyDescent="0.2">
      <c r="A412" s="9" t="s">
        <v>20</v>
      </c>
      <c r="B412" s="9">
        <v>180</v>
      </c>
      <c r="C412" s="9"/>
      <c r="D412" s="9"/>
      <c r="E412" s="9"/>
      <c r="F412" s="9"/>
    </row>
    <row r="413" spans="1:6" x14ac:dyDescent="0.2">
      <c r="A413" s="9" t="s">
        <v>20</v>
      </c>
      <c r="B413" s="9">
        <v>130</v>
      </c>
      <c r="C413" s="9"/>
      <c r="D413" s="9"/>
      <c r="E413" s="9"/>
      <c r="F413" s="9"/>
    </row>
    <row r="414" spans="1:6" x14ac:dyDescent="0.2">
      <c r="A414" s="9" t="s">
        <v>20</v>
      </c>
      <c r="B414" s="9">
        <v>122</v>
      </c>
      <c r="C414" s="9"/>
      <c r="D414" s="9"/>
      <c r="E414" s="9"/>
      <c r="F414" s="9"/>
    </row>
    <row r="415" spans="1:6" x14ac:dyDescent="0.2">
      <c r="A415" s="9" t="s">
        <v>20</v>
      </c>
      <c r="B415" s="9">
        <v>140</v>
      </c>
      <c r="C415" s="9"/>
      <c r="D415" s="9"/>
      <c r="E415" s="9"/>
      <c r="F415" s="9"/>
    </row>
    <row r="416" spans="1:6" x14ac:dyDescent="0.2">
      <c r="A416" s="9" t="s">
        <v>20</v>
      </c>
      <c r="B416" s="9">
        <v>3388</v>
      </c>
      <c r="C416" s="9"/>
      <c r="D416" s="9"/>
      <c r="E416" s="9"/>
      <c r="F416" s="9"/>
    </row>
    <row r="417" spans="1:6" x14ac:dyDescent="0.2">
      <c r="A417" s="9" t="s">
        <v>20</v>
      </c>
      <c r="B417" s="9">
        <v>280</v>
      </c>
      <c r="C417" s="9"/>
      <c r="D417" s="9"/>
      <c r="E417" s="9"/>
      <c r="F417" s="9"/>
    </row>
    <row r="418" spans="1:6" x14ac:dyDescent="0.2">
      <c r="A418" s="9" t="s">
        <v>20</v>
      </c>
      <c r="B418" s="9">
        <v>366</v>
      </c>
      <c r="C418" s="9"/>
      <c r="D418" s="9"/>
      <c r="E418" s="9"/>
      <c r="F418" s="9"/>
    </row>
    <row r="419" spans="1:6" x14ac:dyDescent="0.2">
      <c r="A419" s="9" t="s">
        <v>20</v>
      </c>
      <c r="B419" s="9">
        <v>270</v>
      </c>
      <c r="C419" s="9"/>
      <c r="D419" s="9"/>
      <c r="E419" s="9"/>
      <c r="F419" s="9"/>
    </row>
    <row r="420" spans="1:6" x14ac:dyDescent="0.2">
      <c r="A420" s="9" t="s">
        <v>20</v>
      </c>
      <c r="B420" s="9">
        <v>137</v>
      </c>
      <c r="C420" s="9"/>
      <c r="D420" s="9"/>
      <c r="E420" s="9"/>
      <c r="F420" s="9"/>
    </row>
    <row r="421" spans="1:6" x14ac:dyDescent="0.2">
      <c r="A421" s="9" t="s">
        <v>20</v>
      </c>
      <c r="B421" s="9">
        <v>3205</v>
      </c>
      <c r="C421" s="9"/>
      <c r="D421" s="9"/>
      <c r="E421" s="9"/>
      <c r="F421" s="9"/>
    </row>
    <row r="422" spans="1:6" x14ac:dyDescent="0.2">
      <c r="A422" s="9" t="s">
        <v>20</v>
      </c>
      <c r="B422" s="9">
        <v>288</v>
      </c>
      <c r="C422" s="9"/>
      <c r="D422" s="9"/>
      <c r="E422" s="9"/>
      <c r="F422" s="9"/>
    </row>
    <row r="423" spans="1:6" x14ac:dyDescent="0.2">
      <c r="A423" s="9" t="s">
        <v>20</v>
      </c>
      <c r="B423" s="9">
        <v>148</v>
      </c>
      <c r="C423" s="9"/>
      <c r="D423" s="9"/>
      <c r="E423" s="9"/>
      <c r="F423" s="9"/>
    </row>
    <row r="424" spans="1:6" x14ac:dyDescent="0.2">
      <c r="A424" s="9" t="s">
        <v>20</v>
      </c>
      <c r="B424" s="9">
        <v>114</v>
      </c>
      <c r="C424" s="9"/>
      <c r="D424" s="9"/>
      <c r="E424" s="9"/>
      <c r="F424" s="9"/>
    </row>
    <row r="425" spans="1:6" x14ac:dyDescent="0.2">
      <c r="A425" s="9" t="s">
        <v>20</v>
      </c>
      <c r="B425" s="9">
        <v>1518</v>
      </c>
      <c r="C425" s="9"/>
      <c r="D425" s="9"/>
      <c r="E425" s="9"/>
      <c r="F425" s="9"/>
    </row>
    <row r="426" spans="1:6" x14ac:dyDescent="0.2">
      <c r="A426" s="9" t="s">
        <v>20</v>
      </c>
      <c r="B426" s="9">
        <v>166</v>
      </c>
      <c r="C426" s="9"/>
      <c r="D426" s="9"/>
      <c r="E426" s="9"/>
      <c r="F426" s="9"/>
    </row>
    <row r="427" spans="1:6" x14ac:dyDescent="0.2">
      <c r="A427" s="9" t="s">
        <v>20</v>
      </c>
      <c r="B427" s="9">
        <v>100</v>
      </c>
      <c r="C427" s="9"/>
      <c r="D427" s="9"/>
      <c r="E427" s="9"/>
      <c r="F427" s="9"/>
    </row>
    <row r="428" spans="1:6" x14ac:dyDescent="0.2">
      <c r="A428" s="9" t="s">
        <v>20</v>
      </c>
      <c r="B428" s="9">
        <v>235</v>
      </c>
      <c r="C428" s="9"/>
      <c r="D428" s="9"/>
      <c r="E428" s="9"/>
      <c r="F428" s="9"/>
    </row>
    <row r="429" spans="1:6" x14ac:dyDescent="0.2">
      <c r="A429" s="9" t="s">
        <v>20</v>
      </c>
      <c r="B429" s="9">
        <v>148</v>
      </c>
      <c r="C429" s="9"/>
      <c r="D429" s="9"/>
      <c r="E429" s="9"/>
      <c r="F429" s="9"/>
    </row>
    <row r="430" spans="1:6" x14ac:dyDescent="0.2">
      <c r="A430" s="9" t="s">
        <v>20</v>
      </c>
      <c r="B430" s="9">
        <v>198</v>
      </c>
      <c r="C430" s="9"/>
      <c r="D430" s="9"/>
      <c r="E430" s="9"/>
      <c r="F430" s="9"/>
    </row>
    <row r="431" spans="1:6" x14ac:dyDescent="0.2">
      <c r="A431" s="9" t="s">
        <v>20</v>
      </c>
      <c r="B431" s="9">
        <v>150</v>
      </c>
      <c r="C431" s="9"/>
      <c r="D431" s="9"/>
      <c r="E431" s="9"/>
      <c r="F431" s="9"/>
    </row>
    <row r="432" spans="1:6" x14ac:dyDescent="0.2">
      <c r="A432" s="9" t="s">
        <v>20</v>
      </c>
      <c r="B432" s="9">
        <v>216</v>
      </c>
      <c r="C432" s="9"/>
      <c r="D432" s="9"/>
      <c r="E432" s="9"/>
      <c r="F432" s="9"/>
    </row>
    <row r="433" spans="1:6" x14ac:dyDescent="0.2">
      <c r="A433" s="9" t="s">
        <v>20</v>
      </c>
      <c r="B433" s="9">
        <v>5139</v>
      </c>
      <c r="C433" s="9"/>
      <c r="D433" s="9"/>
      <c r="E433" s="9"/>
      <c r="F433" s="9"/>
    </row>
    <row r="434" spans="1:6" x14ac:dyDescent="0.2">
      <c r="A434" s="9" t="s">
        <v>20</v>
      </c>
      <c r="B434" s="9">
        <v>2353</v>
      </c>
      <c r="C434" s="9"/>
      <c r="D434" s="9"/>
      <c r="E434" s="9"/>
      <c r="F434" s="9"/>
    </row>
    <row r="435" spans="1:6" x14ac:dyDescent="0.2">
      <c r="A435" s="9" t="s">
        <v>20</v>
      </c>
      <c r="B435" s="9">
        <v>78</v>
      </c>
      <c r="C435" s="9"/>
      <c r="D435" s="9"/>
      <c r="E435" s="9"/>
      <c r="F435" s="9"/>
    </row>
    <row r="436" spans="1:6" x14ac:dyDescent="0.2">
      <c r="A436" s="9" t="s">
        <v>20</v>
      </c>
      <c r="B436" s="9">
        <v>174</v>
      </c>
      <c r="C436" s="9"/>
      <c r="D436" s="9"/>
      <c r="E436" s="9"/>
      <c r="F436" s="9"/>
    </row>
    <row r="437" spans="1:6" x14ac:dyDescent="0.2">
      <c r="A437" s="9" t="s">
        <v>20</v>
      </c>
      <c r="B437" s="9">
        <v>164</v>
      </c>
      <c r="C437" s="9"/>
      <c r="D437" s="9"/>
      <c r="E437" s="9"/>
      <c r="F437" s="9"/>
    </row>
    <row r="438" spans="1:6" x14ac:dyDescent="0.2">
      <c r="A438" s="9" t="s">
        <v>20</v>
      </c>
      <c r="B438" s="9">
        <v>161</v>
      </c>
      <c r="C438" s="9"/>
      <c r="D438" s="9"/>
      <c r="E438" s="9"/>
      <c r="F438" s="9"/>
    </row>
    <row r="439" spans="1:6" x14ac:dyDescent="0.2">
      <c r="A439" s="9" t="s">
        <v>20</v>
      </c>
      <c r="B439" s="9">
        <v>138</v>
      </c>
      <c r="C439" s="9"/>
      <c r="D439" s="9"/>
      <c r="E439" s="9"/>
      <c r="F439" s="9"/>
    </row>
    <row r="440" spans="1:6" x14ac:dyDescent="0.2">
      <c r="A440" s="9" t="s">
        <v>20</v>
      </c>
      <c r="B440" s="9">
        <v>3308</v>
      </c>
      <c r="C440" s="9"/>
      <c r="D440" s="9"/>
      <c r="E440" s="9"/>
      <c r="F440" s="9"/>
    </row>
    <row r="441" spans="1:6" x14ac:dyDescent="0.2">
      <c r="A441" s="9" t="s">
        <v>20</v>
      </c>
      <c r="B441" s="9">
        <v>127</v>
      </c>
      <c r="C441" s="9"/>
      <c r="D441" s="9"/>
      <c r="E441" s="9"/>
      <c r="F441" s="9"/>
    </row>
    <row r="442" spans="1:6" x14ac:dyDescent="0.2">
      <c r="A442" s="9" t="s">
        <v>20</v>
      </c>
      <c r="B442" s="9">
        <v>207</v>
      </c>
      <c r="C442" s="9"/>
      <c r="D442" s="9"/>
      <c r="E442" s="9"/>
      <c r="F442" s="9"/>
    </row>
    <row r="443" spans="1:6" x14ac:dyDescent="0.2">
      <c r="A443" s="9" t="s">
        <v>20</v>
      </c>
      <c r="B443" s="9">
        <v>181</v>
      </c>
      <c r="C443" s="9"/>
      <c r="D443" s="9"/>
      <c r="E443" s="9"/>
      <c r="F443" s="9"/>
    </row>
    <row r="444" spans="1:6" x14ac:dyDescent="0.2">
      <c r="A444" s="9" t="s">
        <v>20</v>
      </c>
      <c r="B444" s="9">
        <v>110</v>
      </c>
      <c r="C444" s="9"/>
      <c r="D444" s="9"/>
      <c r="E444" s="9"/>
      <c r="F444" s="9"/>
    </row>
    <row r="445" spans="1:6" x14ac:dyDescent="0.2">
      <c r="A445" s="9" t="s">
        <v>20</v>
      </c>
      <c r="B445" s="9">
        <v>185</v>
      </c>
      <c r="C445" s="9"/>
      <c r="D445" s="9"/>
      <c r="E445" s="9"/>
      <c r="F445" s="9"/>
    </row>
    <row r="446" spans="1:6" x14ac:dyDescent="0.2">
      <c r="A446" s="9" t="s">
        <v>20</v>
      </c>
      <c r="B446" s="9">
        <v>121</v>
      </c>
      <c r="C446" s="9"/>
      <c r="D446" s="9"/>
      <c r="E446" s="9"/>
      <c r="F446" s="9"/>
    </row>
    <row r="447" spans="1:6" x14ac:dyDescent="0.2">
      <c r="A447" s="9" t="s">
        <v>20</v>
      </c>
      <c r="B447" s="9">
        <v>106</v>
      </c>
      <c r="C447" s="9"/>
      <c r="D447" s="9"/>
      <c r="E447" s="9"/>
      <c r="F447" s="9"/>
    </row>
    <row r="448" spans="1:6" x14ac:dyDescent="0.2">
      <c r="A448" s="9" t="s">
        <v>20</v>
      </c>
      <c r="B448" s="9">
        <v>142</v>
      </c>
      <c r="C448" s="9"/>
      <c r="D448" s="9"/>
      <c r="E448" s="9"/>
      <c r="F448" s="9"/>
    </row>
    <row r="449" spans="1:6" x14ac:dyDescent="0.2">
      <c r="A449" s="9" t="s">
        <v>20</v>
      </c>
      <c r="B449" s="9">
        <v>233</v>
      </c>
      <c r="C449" s="9"/>
      <c r="D449" s="9"/>
      <c r="E449" s="9"/>
      <c r="F449" s="9"/>
    </row>
    <row r="450" spans="1:6" x14ac:dyDescent="0.2">
      <c r="A450" s="9" t="s">
        <v>20</v>
      </c>
      <c r="B450" s="9">
        <v>218</v>
      </c>
      <c r="C450" s="9"/>
      <c r="D450" s="9"/>
      <c r="E450" s="9"/>
      <c r="F450" s="9"/>
    </row>
    <row r="451" spans="1:6" x14ac:dyDescent="0.2">
      <c r="A451" s="9" t="s">
        <v>20</v>
      </c>
      <c r="B451" s="9">
        <v>76</v>
      </c>
      <c r="C451" s="9"/>
      <c r="D451" s="9"/>
      <c r="E451" s="9"/>
      <c r="F451" s="9"/>
    </row>
    <row r="452" spans="1:6" x14ac:dyDescent="0.2">
      <c r="A452" s="9" t="s">
        <v>20</v>
      </c>
      <c r="B452" s="9">
        <v>43</v>
      </c>
      <c r="C452" s="9"/>
      <c r="D452" s="9"/>
      <c r="E452" s="9"/>
      <c r="F452" s="9"/>
    </row>
    <row r="453" spans="1:6" x14ac:dyDescent="0.2">
      <c r="A453" s="9" t="s">
        <v>20</v>
      </c>
      <c r="B453" s="9">
        <v>221</v>
      </c>
      <c r="C453" s="9"/>
      <c r="D453" s="9"/>
      <c r="E453" s="9"/>
      <c r="F453" s="9"/>
    </row>
    <row r="454" spans="1:6" x14ac:dyDescent="0.2">
      <c r="A454" s="9" t="s">
        <v>20</v>
      </c>
      <c r="B454" s="9">
        <v>2805</v>
      </c>
      <c r="C454" s="9"/>
      <c r="D454" s="9"/>
      <c r="E454" s="9"/>
      <c r="F454" s="9"/>
    </row>
    <row r="455" spans="1:6" x14ac:dyDescent="0.2">
      <c r="A455" s="9" t="s">
        <v>20</v>
      </c>
      <c r="B455" s="9">
        <v>68</v>
      </c>
      <c r="C455" s="9"/>
      <c r="D455" s="9"/>
      <c r="E455" s="9"/>
      <c r="F455" s="9"/>
    </row>
    <row r="456" spans="1:6" x14ac:dyDescent="0.2">
      <c r="A456" s="9" t="s">
        <v>20</v>
      </c>
      <c r="B456" s="9">
        <v>183</v>
      </c>
      <c r="C456" s="9"/>
      <c r="D456" s="9"/>
      <c r="E456" s="9"/>
      <c r="F456" s="9"/>
    </row>
    <row r="457" spans="1:6" x14ac:dyDescent="0.2">
      <c r="A457" s="9" t="s">
        <v>20</v>
      </c>
      <c r="B457" s="9">
        <v>133</v>
      </c>
      <c r="C457" s="9"/>
      <c r="D457" s="9"/>
      <c r="E457" s="9"/>
      <c r="F457" s="9"/>
    </row>
    <row r="458" spans="1:6" x14ac:dyDescent="0.2">
      <c r="A458" s="9" t="s">
        <v>20</v>
      </c>
      <c r="B458" s="9">
        <v>2489</v>
      </c>
      <c r="C458" s="9"/>
      <c r="D458" s="9"/>
      <c r="E458" s="9"/>
      <c r="F458" s="9"/>
    </row>
    <row r="459" spans="1:6" x14ac:dyDescent="0.2">
      <c r="A459" s="9" t="s">
        <v>20</v>
      </c>
      <c r="B459" s="9">
        <v>69</v>
      </c>
      <c r="C459" s="9"/>
      <c r="D459" s="9"/>
      <c r="E459" s="9"/>
      <c r="F459" s="9"/>
    </row>
    <row r="460" spans="1:6" x14ac:dyDescent="0.2">
      <c r="A460" s="9" t="s">
        <v>20</v>
      </c>
      <c r="B460" s="9">
        <v>279</v>
      </c>
      <c r="C460" s="9"/>
      <c r="D460" s="9"/>
      <c r="E460" s="9"/>
      <c r="F460" s="9"/>
    </row>
    <row r="461" spans="1:6" x14ac:dyDescent="0.2">
      <c r="A461" s="9" t="s">
        <v>20</v>
      </c>
      <c r="B461" s="9">
        <v>210</v>
      </c>
      <c r="C461" s="9"/>
      <c r="D461" s="9"/>
      <c r="E461" s="9"/>
      <c r="F461" s="9"/>
    </row>
    <row r="462" spans="1:6" x14ac:dyDescent="0.2">
      <c r="A462" s="9" t="s">
        <v>20</v>
      </c>
      <c r="B462" s="9">
        <v>2100</v>
      </c>
      <c r="C462" s="9"/>
      <c r="D462" s="9"/>
      <c r="E462" s="9"/>
      <c r="F462" s="9"/>
    </row>
    <row r="463" spans="1:6" x14ac:dyDescent="0.2">
      <c r="A463" s="9" t="s">
        <v>20</v>
      </c>
      <c r="B463" s="9">
        <v>252</v>
      </c>
      <c r="C463" s="9"/>
      <c r="D463" s="9"/>
      <c r="E463" s="9"/>
      <c r="F463" s="9"/>
    </row>
    <row r="464" spans="1:6" x14ac:dyDescent="0.2">
      <c r="A464" s="9" t="s">
        <v>20</v>
      </c>
      <c r="B464" s="9">
        <v>1280</v>
      </c>
      <c r="C464" s="9"/>
      <c r="D464" s="9"/>
      <c r="E464" s="9"/>
      <c r="F464" s="9"/>
    </row>
    <row r="465" spans="1:6" x14ac:dyDescent="0.2">
      <c r="A465" s="9" t="s">
        <v>20</v>
      </c>
      <c r="B465" s="9">
        <v>157</v>
      </c>
      <c r="C465" s="9"/>
      <c r="D465" s="9"/>
      <c r="E465" s="9"/>
      <c r="F465" s="9"/>
    </row>
    <row r="466" spans="1:6" x14ac:dyDescent="0.2">
      <c r="A466" s="9" t="s">
        <v>20</v>
      </c>
      <c r="B466" s="9">
        <v>194</v>
      </c>
      <c r="C466" s="9"/>
      <c r="D466" s="9"/>
      <c r="E466" s="9"/>
      <c r="F466" s="9"/>
    </row>
    <row r="467" spans="1:6" x14ac:dyDescent="0.2">
      <c r="A467" s="9" t="s">
        <v>20</v>
      </c>
      <c r="B467" s="9">
        <v>82</v>
      </c>
      <c r="C467" s="9"/>
      <c r="D467" s="9"/>
      <c r="E467" s="9"/>
      <c r="F467" s="9"/>
    </row>
    <row r="468" spans="1:6" x14ac:dyDescent="0.2">
      <c r="A468" s="9" t="s">
        <v>20</v>
      </c>
      <c r="B468" s="9">
        <v>4233</v>
      </c>
      <c r="C468" s="9"/>
      <c r="D468" s="9"/>
      <c r="E468" s="9"/>
      <c r="F468" s="9"/>
    </row>
    <row r="469" spans="1:6" x14ac:dyDescent="0.2">
      <c r="A469" s="9" t="s">
        <v>20</v>
      </c>
      <c r="B469" s="9">
        <v>1297</v>
      </c>
      <c r="C469" s="9"/>
      <c r="D469" s="9"/>
      <c r="E469" s="9"/>
      <c r="F469" s="9"/>
    </row>
    <row r="470" spans="1:6" x14ac:dyDescent="0.2">
      <c r="A470" s="9" t="s">
        <v>20</v>
      </c>
      <c r="B470" s="9">
        <v>165</v>
      </c>
      <c r="C470" s="9"/>
      <c r="D470" s="9"/>
      <c r="E470" s="9"/>
      <c r="F470" s="9"/>
    </row>
    <row r="471" spans="1:6" x14ac:dyDescent="0.2">
      <c r="A471" s="9" t="s">
        <v>20</v>
      </c>
      <c r="B471" s="9">
        <v>119</v>
      </c>
      <c r="C471" s="9"/>
      <c r="D471" s="9"/>
      <c r="E471" s="9"/>
      <c r="F471" s="9"/>
    </row>
    <row r="472" spans="1:6" x14ac:dyDescent="0.2">
      <c r="A472" s="9" t="s">
        <v>20</v>
      </c>
      <c r="B472" s="9">
        <v>1797</v>
      </c>
      <c r="C472" s="9"/>
      <c r="D472" s="9"/>
      <c r="E472" s="9"/>
      <c r="F472" s="9"/>
    </row>
    <row r="473" spans="1:6" x14ac:dyDescent="0.2">
      <c r="A473" s="9" t="s">
        <v>20</v>
      </c>
      <c r="B473" s="9">
        <v>261</v>
      </c>
      <c r="C473" s="9"/>
      <c r="D473" s="9"/>
      <c r="E473" s="9"/>
      <c r="F473" s="9"/>
    </row>
    <row r="474" spans="1:6" x14ac:dyDescent="0.2">
      <c r="A474" s="9" t="s">
        <v>20</v>
      </c>
      <c r="B474" s="9">
        <v>157</v>
      </c>
      <c r="C474" s="9"/>
      <c r="D474" s="9"/>
      <c r="E474" s="9"/>
      <c r="F474" s="9"/>
    </row>
    <row r="475" spans="1:6" x14ac:dyDescent="0.2">
      <c r="A475" s="9" t="s">
        <v>20</v>
      </c>
      <c r="B475" s="9">
        <v>3533</v>
      </c>
      <c r="C475" s="9"/>
      <c r="D475" s="9"/>
      <c r="E475" s="9"/>
      <c r="F475" s="9"/>
    </row>
    <row r="476" spans="1:6" x14ac:dyDescent="0.2">
      <c r="A476" s="9" t="s">
        <v>20</v>
      </c>
      <c r="B476" s="9">
        <v>155</v>
      </c>
      <c r="C476" s="9"/>
      <c r="D476" s="9"/>
      <c r="E476" s="9"/>
      <c r="F476" s="9"/>
    </row>
    <row r="477" spans="1:6" x14ac:dyDescent="0.2">
      <c r="A477" s="9" t="s">
        <v>20</v>
      </c>
      <c r="B477" s="9">
        <v>132</v>
      </c>
      <c r="C477" s="9"/>
      <c r="D477" s="9"/>
      <c r="E477" s="9"/>
      <c r="F477" s="9"/>
    </row>
    <row r="478" spans="1:6" x14ac:dyDescent="0.2">
      <c r="A478" s="9" t="s">
        <v>20</v>
      </c>
      <c r="B478" s="9">
        <v>1354</v>
      </c>
      <c r="C478" s="9"/>
      <c r="D478" s="9"/>
      <c r="E478" s="9"/>
      <c r="F478" s="9"/>
    </row>
    <row r="479" spans="1:6" x14ac:dyDescent="0.2">
      <c r="A479" s="9" t="s">
        <v>20</v>
      </c>
      <c r="B479" s="9">
        <v>48</v>
      </c>
      <c r="C479" s="9"/>
      <c r="D479" s="9"/>
      <c r="E479" s="9"/>
      <c r="F479" s="9"/>
    </row>
    <row r="480" spans="1:6" x14ac:dyDescent="0.2">
      <c r="A480" s="9" t="s">
        <v>20</v>
      </c>
      <c r="B480" s="9">
        <v>110</v>
      </c>
      <c r="C480" s="9"/>
      <c r="D480" s="9"/>
      <c r="E480" s="9"/>
      <c r="F480" s="9"/>
    </row>
    <row r="481" spans="1:6" x14ac:dyDescent="0.2">
      <c r="A481" s="9" t="s">
        <v>20</v>
      </c>
      <c r="B481" s="9">
        <v>172</v>
      </c>
      <c r="C481" s="9"/>
      <c r="D481" s="9"/>
      <c r="E481" s="9"/>
      <c r="F481" s="9"/>
    </row>
    <row r="482" spans="1:6" x14ac:dyDescent="0.2">
      <c r="A482" s="9" t="s">
        <v>20</v>
      </c>
      <c r="B482" s="9">
        <v>307</v>
      </c>
      <c r="C482" s="9"/>
      <c r="D482" s="9"/>
      <c r="E482" s="9"/>
      <c r="F482" s="9"/>
    </row>
    <row r="483" spans="1:6" x14ac:dyDescent="0.2">
      <c r="A483" s="9" t="s">
        <v>20</v>
      </c>
      <c r="B483" s="9">
        <v>160</v>
      </c>
      <c r="C483" s="9"/>
      <c r="D483" s="9"/>
      <c r="E483" s="9"/>
      <c r="F483" s="9"/>
    </row>
    <row r="484" spans="1:6" x14ac:dyDescent="0.2">
      <c r="A484" s="9" t="s">
        <v>20</v>
      </c>
      <c r="B484" s="9">
        <v>1467</v>
      </c>
      <c r="C484" s="9"/>
      <c r="D484" s="9"/>
      <c r="E484" s="9"/>
      <c r="F484" s="9"/>
    </row>
    <row r="485" spans="1:6" x14ac:dyDescent="0.2">
      <c r="A485" s="9" t="s">
        <v>20</v>
      </c>
      <c r="B485" s="9">
        <v>2662</v>
      </c>
      <c r="C485" s="9"/>
      <c r="D485" s="9"/>
      <c r="E485" s="9"/>
      <c r="F485" s="9"/>
    </row>
    <row r="486" spans="1:6" x14ac:dyDescent="0.2">
      <c r="A486" s="9" t="s">
        <v>20</v>
      </c>
      <c r="B486" s="9">
        <v>452</v>
      </c>
      <c r="C486" s="9"/>
      <c r="D486" s="9"/>
      <c r="E486" s="9"/>
      <c r="F486" s="9"/>
    </row>
    <row r="487" spans="1:6" x14ac:dyDescent="0.2">
      <c r="A487" s="9" t="s">
        <v>20</v>
      </c>
      <c r="B487" s="9">
        <v>158</v>
      </c>
      <c r="C487" s="9"/>
      <c r="D487" s="9"/>
      <c r="E487" s="9"/>
      <c r="F487" s="9"/>
    </row>
    <row r="488" spans="1:6" x14ac:dyDescent="0.2">
      <c r="A488" s="9" t="s">
        <v>20</v>
      </c>
      <c r="B488" s="9">
        <v>225</v>
      </c>
      <c r="C488" s="9"/>
      <c r="D488" s="9"/>
      <c r="E488" s="9"/>
      <c r="F488" s="9"/>
    </row>
    <row r="489" spans="1:6" x14ac:dyDescent="0.2">
      <c r="A489" s="9" t="s">
        <v>20</v>
      </c>
      <c r="B489" s="9">
        <v>65</v>
      </c>
      <c r="C489" s="9"/>
      <c r="D489" s="9"/>
      <c r="E489" s="9"/>
      <c r="F489" s="9"/>
    </row>
    <row r="490" spans="1:6" x14ac:dyDescent="0.2">
      <c r="A490" s="9" t="s">
        <v>20</v>
      </c>
      <c r="B490" s="9">
        <v>163</v>
      </c>
      <c r="C490" s="9"/>
      <c r="D490" s="9"/>
      <c r="E490" s="9"/>
      <c r="F490" s="9"/>
    </row>
    <row r="491" spans="1:6" x14ac:dyDescent="0.2">
      <c r="A491" s="9" t="s">
        <v>20</v>
      </c>
      <c r="B491" s="9">
        <v>85</v>
      </c>
      <c r="C491" s="9"/>
      <c r="D491" s="9"/>
      <c r="E491" s="9"/>
      <c r="F491" s="9"/>
    </row>
    <row r="492" spans="1:6" x14ac:dyDescent="0.2">
      <c r="A492" s="9" t="s">
        <v>20</v>
      </c>
      <c r="B492" s="9">
        <v>217</v>
      </c>
      <c r="C492" s="9"/>
      <c r="D492" s="9"/>
      <c r="E492" s="9"/>
      <c r="F492" s="9"/>
    </row>
    <row r="493" spans="1:6" x14ac:dyDescent="0.2">
      <c r="A493" s="9" t="s">
        <v>20</v>
      </c>
      <c r="B493" s="9">
        <v>150</v>
      </c>
      <c r="C493" s="9"/>
      <c r="D493" s="9"/>
      <c r="E493" s="9"/>
      <c r="F493" s="9"/>
    </row>
    <row r="494" spans="1:6" x14ac:dyDescent="0.2">
      <c r="A494" s="9" t="s">
        <v>20</v>
      </c>
      <c r="B494" s="9">
        <v>3272</v>
      </c>
      <c r="C494" s="9"/>
      <c r="D494" s="9"/>
      <c r="E494" s="9"/>
      <c r="F494" s="9"/>
    </row>
    <row r="495" spans="1:6" x14ac:dyDescent="0.2">
      <c r="A495" s="9" t="s">
        <v>20</v>
      </c>
      <c r="B495" s="9">
        <v>300</v>
      </c>
      <c r="C495" s="9"/>
      <c r="D495" s="9"/>
      <c r="E495" s="9"/>
      <c r="F495" s="9"/>
    </row>
    <row r="496" spans="1:6" x14ac:dyDescent="0.2">
      <c r="A496" s="9" t="s">
        <v>20</v>
      </c>
      <c r="B496" s="9">
        <v>126</v>
      </c>
      <c r="C496" s="9"/>
      <c r="D496" s="9"/>
      <c r="E496" s="9"/>
      <c r="F496" s="9"/>
    </row>
    <row r="497" spans="1:6" x14ac:dyDescent="0.2">
      <c r="A497" s="9" t="s">
        <v>20</v>
      </c>
      <c r="B497" s="9">
        <v>2320</v>
      </c>
      <c r="C497" s="9"/>
      <c r="D497" s="9"/>
      <c r="E497" s="9"/>
      <c r="F497" s="9"/>
    </row>
    <row r="498" spans="1:6" x14ac:dyDescent="0.2">
      <c r="A498" s="9" t="s">
        <v>20</v>
      </c>
      <c r="B498" s="9">
        <v>81</v>
      </c>
      <c r="C498" s="9"/>
      <c r="D498" s="9"/>
      <c r="E498" s="9"/>
      <c r="F498" s="9"/>
    </row>
    <row r="499" spans="1:6" x14ac:dyDescent="0.2">
      <c r="A499" s="9" t="s">
        <v>20</v>
      </c>
      <c r="B499" s="9">
        <v>1887</v>
      </c>
      <c r="C499" s="9"/>
      <c r="D499" s="9"/>
      <c r="E499" s="9"/>
      <c r="F499" s="9"/>
    </row>
    <row r="500" spans="1:6" x14ac:dyDescent="0.2">
      <c r="A500" s="9" t="s">
        <v>20</v>
      </c>
      <c r="B500" s="9">
        <v>4358</v>
      </c>
      <c r="C500" s="9"/>
      <c r="D500" s="9"/>
      <c r="E500" s="9"/>
      <c r="F500" s="9"/>
    </row>
    <row r="501" spans="1:6" x14ac:dyDescent="0.2">
      <c r="A501" s="9" t="s">
        <v>20</v>
      </c>
      <c r="B501" s="9">
        <v>53</v>
      </c>
      <c r="C501" s="9"/>
      <c r="D501" s="9"/>
      <c r="E501" s="9"/>
      <c r="F501" s="9"/>
    </row>
    <row r="502" spans="1:6" x14ac:dyDescent="0.2">
      <c r="A502" s="9" t="s">
        <v>20</v>
      </c>
      <c r="B502" s="9">
        <v>2414</v>
      </c>
      <c r="C502" s="9"/>
      <c r="D502" s="9"/>
      <c r="E502" s="9"/>
      <c r="F502" s="9"/>
    </row>
    <row r="503" spans="1:6" x14ac:dyDescent="0.2">
      <c r="A503" s="9" t="s">
        <v>20</v>
      </c>
      <c r="B503" s="9">
        <v>80</v>
      </c>
      <c r="C503" s="9"/>
      <c r="D503" s="9"/>
      <c r="E503" s="9"/>
      <c r="F503" s="9"/>
    </row>
    <row r="504" spans="1:6" x14ac:dyDescent="0.2">
      <c r="A504" s="9" t="s">
        <v>20</v>
      </c>
      <c r="B504" s="9">
        <v>193</v>
      </c>
      <c r="C504" s="9"/>
      <c r="D504" s="9"/>
      <c r="E504" s="9"/>
      <c r="F504" s="9"/>
    </row>
    <row r="505" spans="1:6" x14ac:dyDescent="0.2">
      <c r="A505" s="9" t="s">
        <v>20</v>
      </c>
      <c r="B505" s="9">
        <v>52</v>
      </c>
      <c r="C505" s="9"/>
      <c r="D505" s="9"/>
      <c r="E505" s="9"/>
      <c r="F505" s="9"/>
    </row>
    <row r="506" spans="1:6" x14ac:dyDescent="0.2">
      <c r="A506" s="9" t="s">
        <v>20</v>
      </c>
      <c r="B506" s="9">
        <v>290</v>
      </c>
      <c r="C506" s="9"/>
      <c r="D506" s="9"/>
      <c r="E506" s="9"/>
      <c r="F506" s="9"/>
    </row>
    <row r="507" spans="1:6" x14ac:dyDescent="0.2">
      <c r="A507" s="9" t="s">
        <v>20</v>
      </c>
      <c r="B507" s="9">
        <v>122</v>
      </c>
      <c r="C507" s="9"/>
      <c r="D507" s="9"/>
      <c r="E507" s="9"/>
      <c r="F507" s="9"/>
    </row>
    <row r="508" spans="1:6" x14ac:dyDescent="0.2">
      <c r="A508" s="9" t="s">
        <v>20</v>
      </c>
      <c r="B508" s="9">
        <v>1470</v>
      </c>
      <c r="C508" s="9"/>
      <c r="D508" s="9"/>
      <c r="E508" s="9"/>
      <c r="F508" s="9"/>
    </row>
    <row r="509" spans="1:6" x14ac:dyDescent="0.2">
      <c r="A509" s="9" t="s">
        <v>20</v>
      </c>
      <c r="B509" s="9">
        <v>165</v>
      </c>
      <c r="C509" s="9"/>
      <c r="D509" s="9"/>
      <c r="E509" s="9"/>
      <c r="F509" s="9"/>
    </row>
    <row r="510" spans="1:6" x14ac:dyDescent="0.2">
      <c r="A510" s="9" t="s">
        <v>20</v>
      </c>
      <c r="B510" s="9">
        <v>182</v>
      </c>
      <c r="C510" s="9"/>
      <c r="D510" s="9"/>
      <c r="E510" s="9"/>
      <c r="F510" s="9"/>
    </row>
    <row r="511" spans="1:6" x14ac:dyDescent="0.2">
      <c r="A511" s="9" t="s">
        <v>20</v>
      </c>
      <c r="B511" s="9">
        <v>199</v>
      </c>
      <c r="C511" s="9"/>
      <c r="D511" s="9"/>
      <c r="E511" s="9"/>
      <c r="F511" s="9"/>
    </row>
    <row r="512" spans="1:6" x14ac:dyDescent="0.2">
      <c r="A512" s="9" t="s">
        <v>20</v>
      </c>
      <c r="B512" s="9">
        <v>56</v>
      </c>
      <c r="C512" s="9"/>
      <c r="D512" s="9"/>
      <c r="E512" s="9"/>
      <c r="F512" s="9"/>
    </row>
    <row r="513" spans="1:6" x14ac:dyDescent="0.2">
      <c r="A513" s="9" t="s">
        <v>20</v>
      </c>
      <c r="B513" s="9">
        <v>1460</v>
      </c>
      <c r="C513" s="9"/>
      <c r="D513" s="9"/>
      <c r="E513" s="9"/>
      <c r="F513" s="9"/>
    </row>
    <row r="514" spans="1:6" x14ac:dyDescent="0.2">
      <c r="A514" s="9" t="s">
        <v>20</v>
      </c>
      <c r="B514" s="9">
        <v>123</v>
      </c>
      <c r="C514" s="9"/>
      <c r="D514" s="9"/>
      <c r="E514" s="9"/>
      <c r="F514" s="9"/>
    </row>
    <row r="515" spans="1:6" x14ac:dyDescent="0.2">
      <c r="A515" s="9" t="s">
        <v>20</v>
      </c>
      <c r="B515" s="9">
        <v>159</v>
      </c>
      <c r="C515" s="9"/>
      <c r="D515" s="9"/>
      <c r="E515" s="9"/>
      <c r="F515" s="9"/>
    </row>
    <row r="516" spans="1:6" x14ac:dyDescent="0.2">
      <c r="A516" s="9" t="s">
        <v>20</v>
      </c>
      <c r="B516" s="9">
        <v>110</v>
      </c>
      <c r="C516" s="9"/>
      <c r="D516" s="9"/>
      <c r="E516" s="9"/>
      <c r="F516" s="9"/>
    </row>
    <row r="517" spans="1:6" x14ac:dyDescent="0.2">
      <c r="A517" s="9" t="s">
        <v>20</v>
      </c>
      <c r="B517" s="9">
        <v>236</v>
      </c>
      <c r="C517" s="9"/>
      <c r="D517" s="9"/>
      <c r="E517" s="9"/>
      <c r="F517" s="9"/>
    </row>
    <row r="518" spans="1:6" x14ac:dyDescent="0.2">
      <c r="A518" s="9" t="s">
        <v>20</v>
      </c>
      <c r="B518" s="9">
        <v>191</v>
      </c>
      <c r="C518" s="9"/>
      <c r="D518" s="9"/>
      <c r="E518" s="9"/>
      <c r="F518" s="9"/>
    </row>
    <row r="519" spans="1:6" x14ac:dyDescent="0.2">
      <c r="A519" s="9" t="s">
        <v>20</v>
      </c>
      <c r="B519" s="9">
        <v>3934</v>
      </c>
      <c r="C519" s="9"/>
      <c r="D519" s="9"/>
      <c r="E519" s="9"/>
      <c r="F519" s="9"/>
    </row>
    <row r="520" spans="1:6" x14ac:dyDescent="0.2">
      <c r="A520" s="9" t="s">
        <v>20</v>
      </c>
      <c r="B520" s="9">
        <v>80</v>
      </c>
      <c r="C520" s="9"/>
      <c r="D520" s="9"/>
      <c r="E520" s="9"/>
      <c r="F520" s="9"/>
    </row>
    <row r="521" spans="1:6" x14ac:dyDescent="0.2">
      <c r="A521" s="9" t="s">
        <v>20</v>
      </c>
      <c r="B521" s="9">
        <v>462</v>
      </c>
      <c r="C521" s="9"/>
      <c r="D521" s="9"/>
      <c r="E521" s="9"/>
      <c r="F521" s="9"/>
    </row>
    <row r="522" spans="1:6" x14ac:dyDescent="0.2">
      <c r="A522" s="9" t="s">
        <v>20</v>
      </c>
      <c r="B522" s="9">
        <v>179</v>
      </c>
      <c r="C522" s="9"/>
      <c r="D522" s="9"/>
      <c r="E522" s="9"/>
      <c r="F522" s="9"/>
    </row>
    <row r="523" spans="1:6" x14ac:dyDescent="0.2">
      <c r="A523" s="9" t="s">
        <v>20</v>
      </c>
      <c r="B523" s="9">
        <v>1866</v>
      </c>
      <c r="C523" s="9"/>
      <c r="D523" s="9"/>
      <c r="E523" s="9"/>
      <c r="F523" s="9"/>
    </row>
    <row r="524" spans="1:6" x14ac:dyDescent="0.2">
      <c r="A524" s="9" t="s">
        <v>20</v>
      </c>
      <c r="B524" s="9">
        <v>156</v>
      </c>
      <c r="C524" s="9"/>
      <c r="D524" s="9"/>
      <c r="E524" s="9"/>
      <c r="F524" s="9"/>
    </row>
    <row r="525" spans="1:6" x14ac:dyDescent="0.2">
      <c r="A525" s="9" t="s">
        <v>20</v>
      </c>
      <c r="B525" s="9">
        <v>255</v>
      </c>
      <c r="C525" s="9"/>
      <c r="D525" s="9"/>
      <c r="E525" s="9"/>
      <c r="F525" s="9"/>
    </row>
    <row r="526" spans="1:6" x14ac:dyDescent="0.2">
      <c r="A526" s="9" t="s">
        <v>20</v>
      </c>
      <c r="B526" s="9">
        <v>2261</v>
      </c>
      <c r="C526" s="9"/>
      <c r="D526" s="9"/>
      <c r="E526" s="9"/>
      <c r="F526" s="9"/>
    </row>
    <row r="527" spans="1:6" x14ac:dyDescent="0.2">
      <c r="A527" s="9" t="s">
        <v>20</v>
      </c>
      <c r="B527" s="9">
        <v>40</v>
      </c>
      <c r="C527" s="9"/>
      <c r="D527" s="9"/>
      <c r="E527" s="9"/>
      <c r="F527" s="9"/>
    </row>
    <row r="528" spans="1:6" x14ac:dyDescent="0.2">
      <c r="A528" s="9" t="s">
        <v>20</v>
      </c>
      <c r="B528" s="9">
        <v>2289</v>
      </c>
      <c r="C528" s="9"/>
      <c r="D528" s="9"/>
      <c r="E528" s="9"/>
      <c r="F528" s="9"/>
    </row>
    <row r="529" spans="1:6" x14ac:dyDescent="0.2">
      <c r="A529" s="9" t="s">
        <v>20</v>
      </c>
      <c r="B529" s="9">
        <v>65</v>
      </c>
      <c r="C529" s="9"/>
      <c r="D529" s="9"/>
      <c r="E529" s="9"/>
      <c r="F529" s="9"/>
    </row>
    <row r="530" spans="1:6" x14ac:dyDescent="0.2">
      <c r="A530" s="9" t="s">
        <v>20</v>
      </c>
      <c r="B530" s="9">
        <v>3777</v>
      </c>
      <c r="C530" s="9"/>
      <c r="D530" s="9"/>
      <c r="E530" s="9"/>
      <c r="F530" s="9"/>
    </row>
    <row r="531" spans="1:6" x14ac:dyDescent="0.2">
      <c r="A531" s="9" t="s">
        <v>20</v>
      </c>
      <c r="B531" s="9">
        <v>184</v>
      </c>
      <c r="C531" s="9"/>
      <c r="D531" s="9"/>
      <c r="E531" s="9"/>
      <c r="F531" s="9"/>
    </row>
    <row r="532" spans="1:6" x14ac:dyDescent="0.2">
      <c r="A532" s="9" t="s">
        <v>20</v>
      </c>
      <c r="B532" s="9">
        <v>85</v>
      </c>
      <c r="C532" s="9"/>
      <c r="D532" s="9"/>
      <c r="E532" s="9"/>
      <c r="F532" s="9"/>
    </row>
    <row r="533" spans="1:6" x14ac:dyDescent="0.2">
      <c r="A533" s="9" t="s">
        <v>20</v>
      </c>
      <c r="B533" s="9">
        <v>144</v>
      </c>
      <c r="C533" s="9"/>
      <c r="D533" s="9"/>
      <c r="E533" s="9"/>
      <c r="F533" s="9"/>
    </row>
    <row r="534" spans="1:6" x14ac:dyDescent="0.2">
      <c r="A534" s="9" t="s">
        <v>20</v>
      </c>
      <c r="B534" s="9">
        <v>1902</v>
      </c>
      <c r="C534" s="9"/>
      <c r="D534" s="9"/>
      <c r="E534" s="9"/>
      <c r="F534" s="9"/>
    </row>
    <row r="535" spans="1:6" x14ac:dyDescent="0.2">
      <c r="A535" s="9" t="s">
        <v>20</v>
      </c>
      <c r="B535" s="9">
        <v>105</v>
      </c>
      <c r="C535" s="9"/>
      <c r="D535" s="9"/>
      <c r="E535" s="9"/>
      <c r="F535" s="9"/>
    </row>
    <row r="536" spans="1:6" x14ac:dyDescent="0.2">
      <c r="A536" s="9" t="s">
        <v>20</v>
      </c>
      <c r="B536" s="9">
        <v>132</v>
      </c>
      <c r="C536" s="9"/>
      <c r="D536" s="9"/>
      <c r="E536" s="9"/>
      <c r="F536" s="9"/>
    </row>
    <row r="537" spans="1:6" x14ac:dyDescent="0.2">
      <c r="A537" s="9" t="s">
        <v>20</v>
      </c>
      <c r="B537" s="9">
        <v>96</v>
      </c>
      <c r="C537" s="9"/>
      <c r="D537" s="9"/>
      <c r="E537" s="9"/>
      <c r="F537" s="9"/>
    </row>
    <row r="538" spans="1:6" x14ac:dyDescent="0.2">
      <c r="A538" s="9" t="s">
        <v>20</v>
      </c>
      <c r="B538" s="9">
        <v>114</v>
      </c>
      <c r="C538" s="9"/>
      <c r="D538" s="9"/>
      <c r="E538" s="9"/>
      <c r="F538" s="9"/>
    </row>
    <row r="539" spans="1:6" x14ac:dyDescent="0.2">
      <c r="A539" s="9" t="s">
        <v>20</v>
      </c>
      <c r="B539" s="9">
        <v>203</v>
      </c>
      <c r="C539" s="9"/>
      <c r="D539" s="9"/>
      <c r="E539" s="9"/>
      <c r="F539" s="9"/>
    </row>
    <row r="540" spans="1:6" x14ac:dyDescent="0.2">
      <c r="A540" s="9" t="s">
        <v>20</v>
      </c>
      <c r="B540" s="9">
        <v>1559</v>
      </c>
      <c r="C540" s="9"/>
      <c r="D540" s="9"/>
      <c r="E540" s="9"/>
      <c r="F540" s="9"/>
    </row>
    <row r="541" spans="1:6" x14ac:dyDescent="0.2">
      <c r="A541" s="9" t="s">
        <v>20</v>
      </c>
      <c r="B541" s="9">
        <v>1548</v>
      </c>
      <c r="C541" s="9"/>
      <c r="D541" s="9"/>
      <c r="E541" s="9"/>
      <c r="F541" s="9"/>
    </row>
    <row r="542" spans="1:6" x14ac:dyDescent="0.2">
      <c r="A542" s="9" t="s">
        <v>20</v>
      </c>
      <c r="B542" s="9">
        <v>80</v>
      </c>
      <c r="C542" s="9"/>
      <c r="D542" s="9"/>
      <c r="E542" s="9"/>
      <c r="F542" s="9"/>
    </row>
    <row r="543" spans="1:6" x14ac:dyDescent="0.2">
      <c r="A543" s="9" t="s">
        <v>20</v>
      </c>
      <c r="B543" s="9">
        <v>131</v>
      </c>
      <c r="C543" s="9"/>
      <c r="D543" s="9"/>
      <c r="E543" s="9"/>
      <c r="F543" s="9"/>
    </row>
    <row r="544" spans="1:6" x14ac:dyDescent="0.2">
      <c r="A544" s="9" t="s">
        <v>20</v>
      </c>
      <c r="B544" s="9">
        <v>112</v>
      </c>
      <c r="C544" s="9"/>
      <c r="D544" s="9"/>
      <c r="E544" s="9"/>
      <c r="F544" s="9"/>
    </row>
    <row r="545" spans="1:6" x14ac:dyDescent="0.2">
      <c r="A545" s="9" t="s">
        <v>20</v>
      </c>
      <c r="B545" s="9">
        <v>155</v>
      </c>
      <c r="C545" s="9"/>
      <c r="D545" s="9"/>
      <c r="E545" s="9"/>
      <c r="F545" s="9"/>
    </row>
    <row r="546" spans="1:6" x14ac:dyDescent="0.2">
      <c r="A546" s="9" t="s">
        <v>20</v>
      </c>
      <c r="B546" s="9">
        <v>266</v>
      </c>
      <c r="C546" s="9"/>
      <c r="D546" s="9"/>
      <c r="E546" s="9"/>
      <c r="F546" s="9"/>
    </row>
    <row r="547" spans="1:6" x14ac:dyDescent="0.2">
      <c r="A547" s="9" t="s">
        <v>20</v>
      </c>
      <c r="B547" s="9">
        <v>155</v>
      </c>
      <c r="C547" s="9"/>
      <c r="D547" s="9"/>
      <c r="E547" s="9"/>
      <c r="F547" s="9"/>
    </row>
    <row r="548" spans="1:6" x14ac:dyDescent="0.2">
      <c r="A548" s="9" t="s">
        <v>20</v>
      </c>
      <c r="B548" s="9">
        <v>207</v>
      </c>
      <c r="C548" s="9"/>
      <c r="D548" s="9"/>
      <c r="E548" s="9"/>
      <c r="F548" s="9"/>
    </row>
    <row r="549" spans="1:6" x14ac:dyDescent="0.2">
      <c r="A549" s="9" t="s">
        <v>20</v>
      </c>
      <c r="B549" s="9">
        <v>245</v>
      </c>
      <c r="C549" s="9"/>
      <c r="D549" s="9"/>
      <c r="E549" s="9"/>
      <c r="F549" s="9"/>
    </row>
    <row r="550" spans="1:6" x14ac:dyDescent="0.2">
      <c r="A550" s="9" t="s">
        <v>20</v>
      </c>
      <c r="B550" s="9">
        <v>1573</v>
      </c>
      <c r="C550" s="9"/>
      <c r="D550" s="9"/>
      <c r="E550" s="9"/>
      <c r="F550" s="9"/>
    </row>
    <row r="551" spans="1:6" x14ac:dyDescent="0.2">
      <c r="A551" s="9" t="s">
        <v>20</v>
      </c>
      <c r="B551" s="9">
        <v>114</v>
      </c>
      <c r="C551" s="9"/>
      <c r="D551" s="9"/>
      <c r="E551" s="9"/>
      <c r="F551" s="9"/>
    </row>
    <row r="552" spans="1:6" x14ac:dyDescent="0.2">
      <c r="A552" s="9" t="s">
        <v>20</v>
      </c>
      <c r="B552" s="9">
        <v>93</v>
      </c>
      <c r="C552" s="9"/>
      <c r="D552" s="9"/>
      <c r="E552" s="9"/>
      <c r="F552" s="9"/>
    </row>
    <row r="553" spans="1:6" x14ac:dyDescent="0.2">
      <c r="A553" s="9" t="s">
        <v>20</v>
      </c>
      <c r="B553" s="9">
        <v>1681</v>
      </c>
      <c r="C553" s="9"/>
      <c r="D553" s="9"/>
      <c r="E553" s="9"/>
      <c r="F553" s="9"/>
    </row>
    <row r="554" spans="1:6" x14ac:dyDescent="0.2">
      <c r="A554" s="9" t="s">
        <v>20</v>
      </c>
      <c r="B554" s="9">
        <v>32</v>
      </c>
      <c r="C554" s="9"/>
      <c r="D554" s="9"/>
      <c r="E554" s="9"/>
      <c r="F554" s="9"/>
    </row>
    <row r="555" spans="1:6" x14ac:dyDescent="0.2">
      <c r="A555" s="9" t="s">
        <v>20</v>
      </c>
      <c r="B555" s="9">
        <v>135</v>
      </c>
      <c r="C555" s="9"/>
      <c r="D555" s="9"/>
      <c r="E555" s="9"/>
      <c r="F555" s="9"/>
    </row>
    <row r="556" spans="1:6" x14ac:dyDescent="0.2">
      <c r="A556" s="9" t="s">
        <v>20</v>
      </c>
      <c r="B556" s="9">
        <v>140</v>
      </c>
      <c r="C556" s="9"/>
      <c r="D556" s="9"/>
      <c r="E556" s="9"/>
      <c r="F556" s="9"/>
    </row>
    <row r="557" spans="1:6" x14ac:dyDescent="0.2">
      <c r="A557" s="9" t="s">
        <v>20</v>
      </c>
      <c r="B557" s="9">
        <v>92</v>
      </c>
      <c r="C557" s="9"/>
      <c r="D557" s="9"/>
      <c r="E557" s="9"/>
      <c r="F557" s="9"/>
    </row>
    <row r="558" spans="1:6" x14ac:dyDescent="0.2">
      <c r="A558" s="9" t="s">
        <v>20</v>
      </c>
      <c r="B558" s="9">
        <v>1015</v>
      </c>
      <c r="C558" s="9"/>
      <c r="D558" s="9"/>
      <c r="E558" s="9"/>
      <c r="F558" s="9"/>
    </row>
    <row r="559" spans="1:6" x14ac:dyDescent="0.2">
      <c r="A559" s="9" t="s">
        <v>20</v>
      </c>
      <c r="B559" s="9">
        <v>323</v>
      </c>
      <c r="C559" s="9"/>
      <c r="D559" s="9"/>
      <c r="E559" s="9"/>
      <c r="F559" s="9"/>
    </row>
    <row r="560" spans="1:6" x14ac:dyDescent="0.2">
      <c r="A560" s="9" t="s">
        <v>20</v>
      </c>
      <c r="B560" s="9">
        <v>2326</v>
      </c>
      <c r="C560" s="9"/>
      <c r="D560" s="9"/>
      <c r="E560" s="9"/>
      <c r="F560" s="9"/>
    </row>
    <row r="561" spans="1:6" x14ac:dyDescent="0.2">
      <c r="A561" s="9" t="s">
        <v>20</v>
      </c>
      <c r="B561" s="9">
        <v>381</v>
      </c>
      <c r="C561" s="9"/>
      <c r="D561" s="9"/>
      <c r="E561" s="9"/>
      <c r="F561" s="9"/>
    </row>
    <row r="562" spans="1:6" x14ac:dyDescent="0.2">
      <c r="A562" s="9" t="s">
        <v>20</v>
      </c>
      <c r="B562" s="9">
        <v>480</v>
      </c>
      <c r="C562" s="9"/>
      <c r="D562" s="9"/>
      <c r="E562" s="9"/>
      <c r="F562" s="9"/>
    </row>
    <row r="563" spans="1:6" x14ac:dyDescent="0.2">
      <c r="A563" s="9" t="s">
        <v>20</v>
      </c>
      <c r="B563" s="9">
        <v>226</v>
      </c>
      <c r="C563" s="9"/>
      <c r="D563" s="9"/>
      <c r="E563" s="9"/>
      <c r="F563" s="9"/>
    </row>
    <row r="564" spans="1:6" x14ac:dyDescent="0.2">
      <c r="A564" s="9" t="s">
        <v>20</v>
      </c>
      <c r="B564" s="9">
        <v>241</v>
      </c>
      <c r="C564" s="9"/>
      <c r="D564" s="9"/>
      <c r="E564" s="9"/>
      <c r="F564" s="9"/>
    </row>
    <row r="565" spans="1:6" x14ac:dyDescent="0.2">
      <c r="A565" s="9" t="s">
        <v>20</v>
      </c>
      <c r="B565" s="9">
        <v>132</v>
      </c>
      <c r="C565" s="9"/>
      <c r="D565" s="9"/>
      <c r="E565" s="9"/>
      <c r="F565" s="9"/>
    </row>
    <row r="566" spans="1:6" x14ac:dyDescent="0.2">
      <c r="A566" s="9" t="s">
        <v>20</v>
      </c>
      <c r="B566" s="9">
        <v>2043</v>
      </c>
      <c r="C566" s="9"/>
      <c r="D566" s="9"/>
      <c r="E566" s="9"/>
      <c r="F566" s="9"/>
    </row>
  </sheetData>
  <conditionalFormatting sqref="A2:A566 A568:A5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 A568:A570">
    <cfRule type="cellIs" dxfId="2" priority="4" operator="equal">
      <formula>"successful"</formula>
    </cfRule>
  </conditionalFormatting>
  <conditionalFormatting sqref="E2:E365">
    <cfRule type="cellIs" dxfId="1" priority="1" operator="equal">
      <formula>"failed"</formula>
    </cfRule>
    <cfRule type="cellIs" dxfId="0" priority="3" operator="equal">
      <formula>$F$4</formula>
    </cfRule>
  </conditionalFormatting>
  <conditionalFormatting sqref="E2:E3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Subcategory Pivot Table</vt:lpstr>
      <vt:lpstr>Parent Catgory Pivot Table</vt:lpstr>
      <vt:lpstr>Date Created Conversion Table</vt:lpstr>
      <vt:lpstr>Crowdfunding</vt:lpstr>
      <vt:lpstr>Outcomes Based on Goal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Sincere Estrada</cp:lastModifiedBy>
  <dcterms:created xsi:type="dcterms:W3CDTF">2021-09-29T18:52:28Z</dcterms:created>
  <dcterms:modified xsi:type="dcterms:W3CDTF">2023-07-27T21:27:02Z</dcterms:modified>
</cp:coreProperties>
</file>