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Kirill_Sultanov/Downloads/Системный_аналитик/Практикум 8. Доработка архитектуры приложения с учетом предполагаемой нагрузки/"/>
    </mc:Choice>
  </mc:AlternateContent>
  <xr:revisionPtr revIDLastSave="0" documentId="13_ncr:1_{E5858288-2728-EB4C-BDEF-A1457F0AE456}" xr6:coauthVersionLast="47" xr6:coauthVersionMax="47" xr10:uidLastSave="{00000000-0000-0000-0000-000000000000}"/>
  <bookViews>
    <workbookView xWindow="0" yWindow="500" windowWidth="23260" windowHeight="12580" tabRatio="854" activeTab="5" xr2:uid="{00000000-000D-0000-FFFF-FFFF00000000}"/>
  </bookViews>
  <sheets>
    <sheet name="Требования к производительности" sheetId="6" r:id="rId1"/>
    <sheet name="Первичная нагрузка " sheetId="7" r:id="rId2"/>
    <sheet name="Количество пользователей" sheetId="8" r:id="rId3"/>
    <sheet name="Сводная по часовым поясам" sheetId="9" r:id="rId4"/>
    <sheet name="Нагрузка на cистему" sheetId="1" r:id="rId5"/>
    <sheet name="Размер БД" sheetId="12" r:id="rId6"/>
    <sheet name="Размер элементов" sheetId="13" r:id="rId7"/>
    <sheet name="Выбор СУБД" sheetId="11" r:id="rId8"/>
  </sheets>
  <definedNames>
    <definedName name="GoalUsers" localSheetId="7">#REF!</definedName>
    <definedName name="GoalUsers" localSheetId="5">#REF!</definedName>
    <definedName name="GoalUsers">'Нагрузка на cистему'!$B$18</definedName>
    <definedName name="GoalUsersPersent" localSheetId="7">#REF!</definedName>
    <definedName name="GoalUsersPersent" localSheetId="5">#REF!</definedName>
    <definedName name="GoalUsersPersent">'Нагрузка на cистему'!$D$18</definedName>
    <definedName name="Nagruzka" localSheetId="7">#REF!</definedName>
    <definedName name="Nagruzka" localSheetId="5">#REF!</definedName>
    <definedName name="Nagruzka">'Нагрузка на cистему'!$G$4:$AL$4</definedName>
    <definedName name="NumForTimeZone" localSheetId="7">#REF!</definedName>
    <definedName name="NumForTimeZone" localSheetId="5">#REF!</definedName>
    <definedName name="NumForTimeZone">'Нагрузка на cистему'!$C$6:$C$14</definedName>
    <definedName name="NumForTimeZone2">'Нагрузка на cистему'!$C$33:$C$41</definedName>
    <definedName name="NumForTimeZone5">'Нагрузка на cистему'!$C$61:$C$69</definedName>
    <definedName name="OurUsers" localSheetId="7">#REF!</definedName>
    <definedName name="OurUsers" localSheetId="5">#REF!</definedName>
    <definedName name="OurUsers">'Нагрузка на cистему'!#REF!</definedName>
    <definedName name="Pipls2013" localSheetId="7">#REF!</definedName>
    <definedName name="Pipls2013" localSheetId="5">#REF!</definedName>
    <definedName name="Pipls2013">'Нагрузка на cистему'!$B$17</definedName>
    <definedName name="UserTimeArea" localSheetId="7">#REF!</definedName>
    <definedName name="UserTimeArea" localSheetId="5">#REF!</definedName>
    <definedName name="UserTimeArea">'Нагрузка на cистему'!#REF!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2" l="1"/>
  <c r="D14" i="12"/>
  <c r="B14" i="12"/>
  <c r="D5" i="12"/>
  <c r="C5" i="12"/>
  <c r="B5" i="12"/>
  <c r="B80" i="1"/>
  <c r="B79" i="1"/>
  <c r="A80" i="1"/>
  <c r="A79" i="1"/>
  <c r="B72" i="1"/>
  <c r="B73" i="1" s="1"/>
  <c r="B52" i="1"/>
  <c r="B51" i="1"/>
  <c r="A52" i="1"/>
  <c r="A51" i="1"/>
  <c r="B45" i="1"/>
  <c r="B44" i="1"/>
  <c r="AJ4" i="1"/>
  <c r="AK4" i="1"/>
  <c r="AL4" i="1"/>
  <c r="B25" i="1"/>
  <c r="B24" i="1"/>
  <c r="A24" i="1"/>
  <c r="A25" i="1"/>
  <c r="C7" i="1"/>
  <c r="C8" i="1"/>
  <c r="C9" i="1"/>
  <c r="H9" i="1" s="1"/>
  <c r="C10" i="1"/>
  <c r="C11" i="1"/>
  <c r="C12" i="1"/>
  <c r="C13" i="1"/>
  <c r="C14" i="1"/>
  <c r="M14" i="1" s="1"/>
  <c r="C6" i="1"/>
  <c r="C41" i="1"/>
  <c r="C33" i="1"/>
  <c r="I33" i="1" s="1"/>
  <c r="C38" i="1"/>
  <c r="L38" i="1" s="1"/>
  <c r="C37" i="1"/>
  <c r="B17" i="1"/>
  <c r="B18" i="1" s="1"/>
  <c r="C62" i="1"/>
  <c r="O62" i="1" s="1"/>
  <c r="C61" i="1"/>
  <c r="K61" i="1" s="1"/>
  <c r="C36" i="1"/>
  <c r="R36" i="1" s="1"/>
  <c r="C35" i="1"/>
  <c r="I35" i="1" s="1"/>
  <c r="C34" i="1"/>
  <c r="P34" i="1" s="1"/>
  <c r="D2" i="8"/>
  <c r="D3" i="8"/>
  <c r="D4" i="8"/>
  <c r="D5" i="8"/>
  <c r="G9" i="9" s="1"/>
  <c r="B14" i="9"/>
  <c r="C9" i="9"/>
  <c r="D9" i="9"/>
  <c r="F9" i="9"/>
  <c r="B9" i="9"/>
  <c r="D3" i="9"/>
  <c r="F3" i="9"/>
  <c r="J3" i="9"/>
  <c r="C3" i="9"/>
  <c r="B3" i="9"/>
  <c r="D7" i="8"/>
  <c r="D8" i="8"/>
  <c r="D9" i="8"/>
  <c r="D10" i="8"/>
  <c r="D11" i="8"/>
  <c r="D12" i="8"/>
  <c r="D13" i="8"/>
  <c r="D14" i="8"/>
  <c r="D15" i="8"/>
  <c r="D16" i="8"/>
  <c r="F14" i="9" s="1"/>
  <c r="D17" i="8"/>
  <c r="D18" i="8"/>
  <c r="D19" i="8"/>
  <c r="D20" i="8"/>
  <c r="D6" i="8"/>
  <c r="N14" i="1" l="1"/>
  <c r="U14" i="1"/>
  <c r="AB14" i="1"/>
  <c r="T14" i="1"/>
  <c r="R14" i="1"/>
  <c r="Y14" i="1"/>
  <c r="Q14" i="1"/>
  <c r="S14" i="1"/>
  <c r="X14" i="1"/>
  <c r="P14" i="1"/>
  <c r="AA14" i="1"/>
  <c r="Z14" i="1"/>
  <c r="W14" i="1"/>
  <c r="O14" i="1"/>
  <c r="V14" i="1"/>
  <c r="C63" i="1"/>
  <c r="S63" i="1" s="1"/>
  <c r="I9" i="9"/>
  <c r="J9" i="9"/>
  <c r="E14" i="9"/>
  <c r="D14" i="9"/>
  <c r="J14" i="9"/>
  <c r="C14" i="9"/>
  <c r="E3" i="9"/>
  <c r="C64" i="1"/>
  <c r="J64" i="1" s="1"/>
  <c r="C65" i="1"/>
  <c r="AD65" i="1" s="1"/>
  <c r="AC41" i="1"/>
  <c r="C68" i="1"/>
  <c r="I68" i="1" s="1"/>
  <c r="H14" i="9"/>
  <c r="Z38" i="1"/>
  <c r="C39" i="1"/>
  <c r="P39" i="1" s="1"/>
  <c r="K14" i="9"/>
  <c r="C67" i="1"/>
  <c r="Q67" i="1" s="1"/>
  <c r="C66" i="1"/>
  <c r="L66" i="1" s="1"/>
  <c r="H9" i="9"/>
  <c r="K3" i="9"/>
  <c r="G3" i="9"/>
  <c r="I14" i="9"/>
  <c r="N37" i="1"/>
  <c r="X38" i="1"/>
  <c r="H3" i="9"/>
  <c r="G14" i="9"/>
  <c r="E9" i="9"/>
  <c r="C69" i="1"/>
  <c r="I69" i="1" s="1"/>
  <c r="I61" i="1"/>
  <c r="C40" i="1"/>
  <c r="J40" i="1" s="1"/>
  <c r="H61" i="1"/>
  <c r="H41" i="1"/>
  <c r="X61" i="1"/>
  <c r="U61" i="1"/>
  <c r="T61" i="1"/>
  <c r="L61" i="1"/>
  <c r="X62" i="1"/>
  <c r="V34" i="1"/>
  <c r="O35" i="1"/>
  <c r="H34" i="1"/>
  <c r="Z61" i="1"/>
  <c r="N61" i="1"/>
  <c r="R41" i="1"/>
  <c r="N38" i="1"/>
  <c r="AA35" i="1"/>
  <c r="T34" i="1"/>
  <c r="AD61" i="1"/>
  <c r="R61" i="1"/>
  <c r="U62" i="1"/>
  <c r="AC35" i="1"/>
  <c r="Q35" i="1"/>
  <c r="J34" i="1"/>
  <c r="AA61" i="1"/>
  <c r="O61" i="1"/>
  <c r="H33" i="1"/>
  <c r="L36" i="1"/>
  <c r="AE33" i="1"/>
  <c r="K38" i="1"/>
  <c r="Q38" i="1"/>
  <c r="W38" i="1"/>
  <c r="AC38" i="1"/>
  <c r="M38" i="1"/>
  <c r="S38" i="1"/>
  <c r="Y38" i="1"/>
  <c r="AE38" i="1"/>
  <c r="J38" i="1"/>
  <c r="P38" i="1"/>
  <c r="V38" i="1"/>
  <c r="AB38" i="1"/>
  <c r="AD33" i="1"/>
  <c r="X33" i="1"/>
  <c r="R33" i="1"/>
  <c r="L33" i="1"/>
  <c r="U38" i="1"/>
  <c r="I38" i="1"/>
  <c r="AE36" i="1"/>
  <c r="S36" i="1"/>
  <c r="X35" i="1"/>
  <c r="L35" i="1"/>
  <c r="AC34" i="1"/>
  <c r="Q34" i="1"/>
  <c r="R62" i="1"/>
  <c r="Z33" i="1"/>
  <c r="N33" i="1"/>
  <c r="S33" i="1"/>
  <c r="AC33" i="1"/>
  <c r="W33" i="1"/>
  <c r="Q33" i="1"/>
  <c r="K33" i="1"/>
  <c r="W41" i="1"/>
  <c r="T38" i="1"/>
  <c r="H38" i="1"/>
  <c r="AD36" i="1"/>
  <c r="W35" i="1"/>
  <c r="K35" i="1"/>
  <c r="AB34" i="1"/>
  <c r="I36" i="1"/>
  <c r="O36" i="1"/>
  <c r="U36" i="1"/>
  <c r="AA36" i="1"/>
  <c r="K36" i="1"/>
  <c r="Q36" i="1"/>
  <c r="W36" i="1"/>
  <c r="AC36" i="1"/>
  <c r="H36" i="1"/>
  <c r="N36" i="1"/>
  <c r="T36" i="1"/>
  <c r="Z36" i="1"/>
  <c r="T33" i="1"/>
  <c r="X36" i="1"/>
  <c r="J36" i="1"/>
  <c r="M34" i="1"/>
  <c r="S34" i="1"/>
  <c r="Y34" i="1"/>
  <c r="AE34" i="1"/>
  <c r="I34" i="1"/>
  <c r="O34" i="1"/>
  <c r="U34" i="1"/>
  <c r="AA34" i="1"/>
  <c r="L34" i="1"/>
  <c r="R34" i="1"/>
  <c r="X34" i="1"/>
  <c r="AD34" i="1"/>
  <c r="R40" i="1"/>
  <c r="AB33" i="1"/>
  <c r="V33" i="1"/>
  <c r="P33" i="1"/>
  <c r="J33" i="1"/>
  <c r="AB41" i="1"/>
  <c r="U41" i="1"/>
  <c r="AD38" i="1"/>
  <c r="R38" i="1"/>
  <c r="AB36" i="1"/>
  <c r="P36" i="1"/>
  <c r="U35" i="1"/>
  <c r="Z34" i="1"/>
  <c r="N34" i="1"/>
  <c r="H62" i="1"/>
  <c r="N62" i="1"/>
  <c r="T62" i="1"/>
  <c r="Z62" i="1"/>
  <c r="J62" i="1"/>
  <c r="P62" i="1"/>
  <c r="V62" i="1"/>
  <c r="AB62" i="1"/>
  <c r="K62" i="1"/>
  <c r="Q62" i="1"/>
  <c r="W62" i="1"/>
  <c r="AC62" i="1"/>
  <c r="M62" i="1"/>
  <c r="S62" i="1"/>
  <c r="Y62" i="1"/>
  <c r="AE62" i="1"/>
  <c r="AD62" i="1"/>
  <c r="L62" i="1"/>
  <c r="Y33" i="1"/>
  <c r="M33" i="1"/>
  <c r="V36" i="1"/>
  <c r="H35" i="1"/>
  <c r="N35" i="1"/>
  <c r="T35" i="1"/>
  <c r="Z35" i="1"/>
  <c r="J35" i="1"/>
  <c r="P35" i="1"/>
  <c r="V35" i="1"/>
  <c r="AB35" i="1"/>
  <c r="M35" i="1"/>
  <c r="S35" i="1"/>
  <c r="Y35" i="1"/>
  <c r="AE35" i="1"/>
  <c r="M41" i="1"/>
  <c r="AA33" i="1"/>
  <c r="U33" i="1"/>
  <c r="O33" i="1"/>
  <c r="J39" i="1"/>
  <c r="AA38" i="1"/>
  <c r="O38" i="1"/>
  <c r="Y36" i="1"/>
  <c r="M36" i="1"/>
  <c r="AD35" i="1"/>
  <c r="R35" i="1"/>
  <c r="W34" i="1"/>
  <c r="K34" i="1"/>
  <c r="AA62" i="1"/>
  <c r="I62" i="1"/>
  <c r="AB61" i="1"/>
  <c r="V61" i="1"/>
  <c r="P61" i="1"/>
  <c r="J61" i="1"/>
  <c r="AE61" i="1"/>
  <c r="Y61" i="1"/>
  <c r="S61" i="1"/>
  <c r="M61" i="1"/>
  <c r="AC61" i="1"/>
  <c r="W61" i="1"/>
  <c r="Q61" i="1"/>
  <c r="K9" i="9"/>
  <c r="I3" i="9"/>
  <c r="H68" i="1" l="1"/>
  <c r="N40" i="1"/>
  <c r="AE40" i="1"/>
  <c r="U69" i="1"/>
  <c r="T66" i="1"/>
  <c r="Y68" i="1"/>
  <c r="M68" i="1"/>
  <c r="AD40" i="1"/>
  <c r="X63" i="1"/>
  <c r="I63" i="1"/>
  <c r="U67" i="1"/>
  <c r="AD64" i="1"/>
  <c r="P63" i="1"/>
  <c r="P64" i="1"/>
  <c r="R67" i="1"/>
  <c r="Q63" i="1"/>
  <c r="K63" i="1"/>
  <c r="AC63" i="1"/>
  <c r="Z63" i="1"/>
  <c r="T63" i="1"/>
  <c r="N63" i="1"/>
  <c r="H63" i="1"/>
  <c r="AA63" i="1"/>
  <c r="V63" i="1"/>
  <c r="Y63" i="1"/>
  <c r="AC40" i="1"/>
  <c r="I64" i="1"/>
  <c r="L63" i="1"/>
  <c r="AA64" i="1"/>
  <c r="O67" i="1"/>
  <c r="W63" i="1"/>
  <c r="AE67" i="1"/>
  <c r="AD63" i="1"/>
  <c r="U63" i="1"/>
  <c r="X66" i="1"/>
  <c r="Q66" i="1"/>
  <c r="R65" i="1"/>
  <c r="V39" i="1"/>
  <c r="P40" i="1"/>
  <c r="V40" i="1"/>
  <c r="Y40" i="1"/>
  <c r="K67" i="1"/>
  <c r="O40" i="1"/>
  <c r="H40" i="1"/>
  <c r="I40" i="1"/>
  <c r="Q40" i="1"/>
  <c r="J68" i="1"/>
  <c r="W37" i="1"/>
  <c r="X39" i="1"/>
  <c r="AE65" i="1"/>
  <c r="N68" i="1"/>
  <c r="M39" i="1"/>
  <c r="O68" i="1"/>
  <c r="K64" i="1"/>
  <c r="U68" i="1"/>
  <c r="W68" i="1"/>
  <c r="R37" i="1"/>
  <c r="AB65" i="1"/>
  <c r="W67" i="1"/>
  <c r="AB63" i="1"/>
  <c r="R68" i="1"/>
  <c r="AD67" i="1"/>
  <c r="V64" i="1"/>
  <c r="L64" i="1"/>
  <c r="T69" i="1"/>
  <c r="O65" i="1"/>
  <c r="R63" i="1"/>
  <c r="O63" i="1"/>
  <c r="H37" i="1"/>
  <c r="K68" i="1"/>
  <c r="L37" i="1"/>
  <c r="H65" i="1"/>
  <c r="N64" i="1"/>
  <c r="AD66" i="1"/>
  <c r="N66" i="1"/>
  <c r="AD69" i="1"/>
  <c r="T68" i="1"/>
  <c r="K37" i="1"/>
  <c r="Y37" i="1"/>
  <c r="K65" i="1"/>
  <c r="M63" i="1"/>
  <c r="H39" i="1"/>
  <c r="R39" i="1"/>
  <c r="P37" i="1"/>
  <c r="Q41" i="1"/>
  <c r="S68" i="1"/>
  <c r="AC37" i="1"/>
  <c r="J37" i="1"/>
  <c r="AA65" i="1"/>
  <c r="AE63" i="1"/>
  <c r="T64" i="1"/>
  <c r="J63" i="1"/>
  <c r="AA39" i="1"/>
  <c r="AC39" i="1"/>
  <c r="Y39" i="1"/>
  <c r="W39" i="1"/>
  <c r="O37" i="1"/>
  <c r="AD39" i="1"/>
  <c r="K39" i="1"/>
  <c r="I37" i="1"/>
  <c r="Z37" i="1"/>
  <c r="I39" i="1"/>
  <c r="Z39" i="1"/>
  <c r="AD37" i="1"/>
  <c r="Z40" i="1"/>
  <c r="AE66" i="1"/>
  <c r="S37" i="1"/>
  <c r="AB64" i="1"/>
  <c r="Z66" i="1"/>
  <c r="O66" i="1"/>
  <c r="X67" i="1"/>
  <c r="M40" i="1"/>
  <c r="V41" i="1"/>
  <c r="W40" i="1"/>
  <c r="X40" i="1"/>
  <c r="M37" i="1"/>
  <c r="N41" i="1"/>
  <c r="Q39" i="1"/>
  <c r="L39" i="1"/>
  <c r="X37" i="1"/>
  <c r="I65" i="1"/>
  <c r="W64" i="1"/>
  <c r="K40" i="1"/>
  <c r="AE37" i="1"/>
  <c r="T37" i="1"/>
  <c r="K41" i="1"/>
  <c r="AA40" i="1"/>
  <c r="T39" i="1"/>
  <c r="AA37" i="1"/>
  <c r="AB37" i="1"/>
  <c r="P65" i="1"/>
  <c r="S39" i="1"/>
  <c r="S64" i="1"/>
  <c r="U39" i="1"/>
  <c r="AE39" i="1"/>
  <c r="V67" i="1"/>
  <c r="L40" i="1"/>
  <c r="AB40" i="1"/>
  <c r="M67" i="1"/>
  <c r="R64" i="1"/>
  <c r="AA67" i="1"/>
  <c r="O64" i="1"/>
  <c r="Y67" i="1"/>
  <c r="X64" i="1"/>
  <c r="U64" i="1"/>
  <c r="U40" i="1"/>
  <c r="Q37" i="1"/>
  <c r="O39" i="1"/>
  <c r="N39" i="1"/>
  <c r="U37" i="1"/>
  <c r="V37" i="1"/>
  <c r="AB39" i="1"/>
  <c r="N65" i="1"/>
  <c r="Q64" i="1"/>
  <c r="S40" i="1"/>
  <c r="AE64" i="1"/>
  <c r="T40" i="1"/>
  <c r="I66" i="1"/>
  <c r="Z69" i="1"/>
  <c r="P41" i="1"/>
  <c r="Q68" i="1"/>
  <c r="AA68" i="1"/>
  <c r="H64" i="1"/>
  <c r="Z64" i="1"/>
  <c r="I41" i="1"/>
  <c r="Z41" i="1"/>
  <c r="V66" i="1"/>
  <c r="W69" i="1"/>
  <c r="AA66" i="1"/>
  <c r="W66" i="1"/>
  <c r="T41" i="1"/>
  <c r="V68" i="1"/>
  <c r="AC64" i="1"/>
  <c r="M64" i="1"/>
  <c r="M66" i="1"/>
  <c r="O69" i="1"/>
  <c r="AC69" i="1"/>
  <c r="X69" i="1"/>
  <c r="AC66" i="1"/>
  <c r="X68" i="1"/>
  <c r="P68" i="1"/>
  <c r="Y66" i="1"/>
  <c r="Y64" i="1"/>
  <c r="AE41" i="1"/>
  <c r="AE69" i="1"/>
  <c r="J66" i="1"/>
  <c r="S65" i="1"/>
  <c r="Q65" i="1"/>
  <c r="P66" i="1"/>
  <c r="X65" i="1"/>
  <c r="O41" i="1"/>
  <c r="J65" i="1"/>
  <c r="M65" i="1"/>
  <c r="AB66" i="1"/>
  <c r="L65" i="1"/>
  <c r="S66" i="1"/>
  <c r="L41" i="1"/>
  <c r="L68" i="1"/>
  <c r="X41" i="1"/>
  <c r="Z65" i="1"/>
  <c r="AC65" i="1"/>
  <c r="N67" i="1"/>
  <c r="T67" i="1"/>
  <c r="AB67" i="1"/>
  <c r="S67" i="1"/>
  <c r="I67" i="1"/>
  <c r="L67" i="1"/>
  <c r="AA41" i="1"/>
  <c r="J41" i="1"/>
  <c r="AC68" i="1"/>
  <c r="Z68" i="1"/>
  <c r="AD68" i="1"/>
  <c r="AD41" i="1"/>
  <c r="T65" i="1"/>
  <c r="W65" i="1"/>
  <c r="Y41" i="1"/>
  <c r="Z67" i="1"/>
  <c r="P67" i="1"/>
  <c r="V69" i="1"/>
  <c r="R66" i="1"/>
  <c r="H66" i="1"/>
  <c r="U66" i="1"/>
  <c r="K66" i="1"/>
  <c r="S41" i="1"/>
  <c r="AE68" i="1"/>
  <c r="AB68" i="1"/>
  <c r="U65" i="1"/>
  <c r="V65" i="1"/>
  <c r="Y65" i="1"/>
  <c r="J69" i="1"/>
  <c r="AA69" i="1"/>
  <c r="K69" i="1"/>
  <c r="Q69" i="1"/>
  <c r="AB69" i="1"/>
  <c r="J67" i="1"/>
  <c r="AC67" i="1"/>
  <c r="H67" i="1"/>
  <c r="S69" i="1"/>
  <c r="Y69" i="1"/>
  <c r="H69" i="1"/>
  <c r="L69" i="1"/>
  <c r="R69" i="1"/>
  <c r="N69" i="1"/>
  <c r="P69" i="1"/>
  <c r="M69" i="1"/>
  <c r="M42" i="1"/>
  <c r="AI4" i="1"/>
  <c r="AH4" i="1"/>
  <c r="AG4" i="1"/>
  <c r="AF4" i="1"/>
  <c r="G4" i="1"/>
  <c r="U42" i="1" l="1"/>
  <c r="X42" i="1"/>
  <c r="N42" i="1"/>
  <c r="K42" i="1"/>
  <c r="W42" i="1"/>
  <c r="P70" i="1"/>
  <c r="P42" i="1"/>
  <c r="L42" i="1"/>
  <c r="Q42" i="1"/>
  <c r="Y42" i="1"/>
  <c r="O42" i="1"/>
  <c r="O70" i="1"/>
  <c r="R42" i="1"/>
  <c r="X70" i="1"/>
  <c r="S42" i="1"/>
  <c r="U70" i="1"/>
  <c r="V42" i="1"/>
  <c r="R70" i="1"/>
  <c r="T42" i="1"/>
  <c r="Y70" i="1"/>
  <c r="Z42" i="1"/>
  <c r="N70" i="1"/>
  <c r="S70" i="1"/>
  <c r="T70" i="1"/>
  <c r="V70" i="1"/>
  <c r="M70" i="1"/>
  <c r="W70" i="1"/>
  <c r="L70" i="1"/>
  <c r="Q70" i="1"/>
  <c r="K70" i="1"/>
  <c r="Z70" i="1"/>
  <c r="AF61" i="1"/>
  <c r="AF67" i="1"/>
  <c r="AF39" i="1"/>
  <c r="AF36" i="1"/>
  <c r="AF40" i="1"/>
  <c r="AF69" i="1"/>
  <c r="AA70" i="1" s="1"/>
  <c r="AF66" i="1"/>
  <c r="AF62" i="1"/>
  <c r="AF34" i="1"/>
  <c r="AF33" i="1"/>
  <c r="AF37" i="1"/>
  <c r="AF64" i="1"/>
  <c r="AF38" i="1"/>
  <c r="AF35" i="1"/>
  <c r="AF41" i="1"/>
  <c r="AA42" i="1" s="1"/>
  <c r="AF65" i="1"/>
  <c r="AF68" i="1"/>
  <c r="AF63" i="1"/>
  <c r="AG68" i="1"/>
  <c r="AG61" i="1"/>
  <c r="AG65" i="1"/>
  <c r="AG67" i="1"/>
  <c r="AG37" i="1"/>
  <c r="AG35" i="1"/>
  <c r="AG41" i="1"/>
  <c r="AG69" i="1"/>
  <c r="AG36" i="1"/>
  <c r="AG34" i="1"/>
  <c r="AG39" i="1"/>
  <c r="AG64" i="1"/>
  <c r="AG62" i="1"/>
  <c r="AG33" i="1"/>
  <c r="AG38" i="1"/>
  <c r="AG40" i="1"/>
  <c r="AG66" i="1"/>
  <c r="AG63" i="1"/>
  <c r="AH34" i="1"/>
  <c r="AH66" i="1"/>
  <c r="AH67" i="1"/>
  <c r="AH64" i="1"/>
  <c r="AH69" i="1"/>
  <c r="AH61" i="1"/>
  <c r="AH39" i="1"/>
  <c r="AH68" i="1"/>
  <c r="AH62" i="1"/>
  <c r="AH38" i="1"/>
  <c r="AH41" i="1"/>
  <c r="AH65" i="1"/>
  <c r="AH37" i="1"/>
  <c r="AH40" i="1"/>
  <c r="AH35" i="1"/>
  <c r="AH63" i="1"/>
  <c r="AH36" i="1"/>
  <c r="AH33" i="1"/>
  <c r="AI40" i="1"/>
  <c r="AI33" i="1"/>
  <c r="AL42" i="1" s="1"/>
  <c r="AI67" i="1"/>
  <c r="AI64" i="1"/>
  <c r="AI65" i="1"/>
  <c r="AI36" i="1"/>
  <c r="AI62" i="1"/>
  <c r="AI35" i="1"/>
  <c r="AI37" i="1"/>
  <c r="AI34" i="1"/>
  <c r="AI63" i="1"/>
  <c r="AI69" i="1"/>
  <c r="AI68" i="1"/>
  <c r="AI38" i="1"/>
  <c r="AI39" i="1"/>
  <c r="AI41" i="1"/>
  <c r="AI66" i="1"/>
  <c r="AI61" i="1"/>
  <c r="AL70" i="1" s="1"/>
  <c r="G7" i="1"/>
  <c r="G61" i="1"/>
  <c r="J70" i="1" s="1"/>
  <c r="G69" i="1"/>
  <c r="G37" i="1"/>
  <c r="G38" i="1"/>
  <c r="G41" i="1"/>
  <c r="G39" i="1"/>
  <c r="G33" i="1"/>
  <c r="J42" i="1" s="1"/>
  <c r="G68" i="1"/>
  <c r="G35" i="1"/>
  <c r="H42" i="1" s="1"/>
  <c r="G40" i="1"/>
  <c r="G66" i="1"/>
  <c r="G65" i="1"/>
  <c r="G63" i="1"/>
  <c r="H70" i="1" s="1"/>
  <c r="G62" i="1"/>
  <c r="I70" i="1" s="1"/>
  <c r="G67" i="1"/>
  <c r="G36" i="1"/>
  <c r="G34" i="1"/>
  <c r="I42" i="1" s="1"/>
  <c r="G64" i="1"/>
  <c r="AG14" i="1"/>
  <c r="AH14" i="1"/>
  <c r="AF14" i="1"/>
  <c r="AC14" i="1"/>
  <c r="AI14" i="1"/>
  <c r="AD14" i="1"/>
  <c r="AE14" i="1"/>
  <c r="AK42" i="1" l="1"/>
  <c r="AJ70" i="1"/>
  <c r="AK70" i="1"/>
  <c r="AJ42" i="1"/>
  <c r="AB70" i="1"/>
  <c r="B74" i="1" s="1"/>
  <c r="AB42" i="1"/>
  <c r="B46" i="1" s="1"/>
  <c r="AE42" i="1"/>
  <c r="AF70" i="1"/>
  <c r="AG70" i="1"/>
  <c r="AE70" i="1"/>
  <c r="AH42" i="1"/>
  <c r="AC42" i="1"/>
  <c r="AF42" i="1"/>
  <c r="AG42" i="1"/>
  <c r="AH70" i="1"/>
  <c r="AC70" i="1"/>
  <c r="AI42" i="1"/>
  <c r="AD42" i="1"/>
  <c r="AD70" i="1"/>
  <c r="AI70" i="1"/>
  <c r="K8" i="1"/>
  <c r="X11" i="1"/>
  <c r="U12" i="1"/>
  <c r="N13" i="1"/>
  <c r="AI9" i="1"/>
  <c r="AA11" i="1"/>
  <c r="R11" i="1"/>
  <c r="T11" i="1"/>
  <c r="AB11" i="1"/>
  <c r="AE11" i="1"/>
  <c r="V10" i="1"/>
  <c r="B50" i="1" l="1"/>
  <c r="B54" i="1" s="1"/>
  <c r="B48" i="1"/>
  <c r="B55" i="1" s="1"/>
  <c r="B78" i="1"/>
  <c r="B82" i="1" s="1"/>
  <c r="B76" i="1"/>
  <c r="B83" i="1" s="1"/>
  <c r="AC6" i="1"/>
  <c r="U11" i="1"/>
  <c r="Z11" i="1"/>
  <c r="Y11" i="1"/>
  <c r="AC11" i="1"/>
  <c r="AI11" i="1"/>
  <c r="AF11" i="1"/>
  <c r="K11" i="1"/>
  <c r="AD11" i="1"/>
  <c r="L11" i="1"/>
  <c r="P11" i="1"/>
  <c r="V11" i="1"/>
  <c r="W11" i="1"/>
  <c r="S11" i="1"/>
  <c r="M11" i="1"/>
  <c r="O11" i="1"/>
  <c r="N11" i="1"/>
  <c r="AH13" i="1"/>
  <c r="Y7" i="1"/>
  <c r="AD8" i="1"/>
  <c r="AH11" i="1"/>
  <c r="AG11" i="1"/>
  <c r="J11" i="1"/>
  <c r="Q11" i="1"/>
  <c r="AF13" i="1"/>
  <c r="X13" i="1"/>
  <c r="M9" i="1"/>
  <c r="I9" i="1"/>
  <c r="W9" i="1"/>
  <c r="X9" i="1"/>
  <c r="U7" i="1"/>
  <c r="Q7" i="1"/>
  <c r="Z7" i="1"/>
  <c r="AD6" i="1"/>
  <c r="Z8" i="1"/>
  <c r="L6" i="1"/>
  <c r="AB6" i="1"/>
  <c r="M7" i="1"/>
  <c r="M8" i="1"/>
  <c r="J6" i="1"/>
  <c r="U6" i="1"/>
  <c r="L7" i="1"/>
  <c r="AD7" i="1"/>
  <c r="AC8" i="1"/>
  <c r="Y6" i="1"/>
  <c r="T7" i="1"/>
  <c r="P6" i="1"/>
  <c r="R6" i="1"/>
  <c r="AG7" i="1"/>
  <c r="S13" i="1"/>
  <c r="M6" i="1"/>
  <c r="T6" i="1"/>
  <c r="O7" i="1"/>
  <c r="AG13" i="1"/>
  <c r="AF6" i="1"/>
  <c r="AA6" i="1"/>
  <c r="X6" i="1"/>
  <c r="Z6" i="1"/>
  <c r="AE7" i="1"/>
  <c r="AA13" i="1"/>
  <c r="K6" i="1"/>
  <c r="I8" i="1"/>
  <c r="H6" i="1"/>
  <c r="X7" i="1"/>
  <c r="O6" i="1"/>
  <c r="V7" i="1"/>
  <c r="Q6" i="1"/>
  <c r="AG8" i="1"/>
  <c r="AG6" i="1"/>
  <c r="AB7" i="1"/>
  <c r="P7" i="1"/>
  <c r="H8" i="1"/>
  <c r="L8" i="1"/>
  <c r="G8" i="1"/>
  <c r="AF9" i="1"/>
  <c r="I7" i="1"/>
  <c r="Y8" i="1"/>
  <c r="AG9" i="1"/>
  <c r="Q8" i="1"/>
  <c r="N8" i="1"/>
  <c r="N9" i="1"/>
  <c r="K9" i="1"/>
  <c r="O8" i="1"/>
  <c r="P9" i="1"/>
  <c r="V8" i="1"/>
  <c r="P8" i="1"/>
  <c r="L9" i="1"/>
  <c r="AC9" i="1"/>
  <c r="J8" i="1"/>
  <c r="AE9" i="1"/>
  <c r="AB9" i="1"/>
  <c r="AI8" i="1"/>
  <c r="W8" i="1"/>
  <c r="AD9" i="1"/>
  <c r="AA8" i="1"/>
  <c r="AB8" i="1"/>
  <c r="O9" i="1"/>
  <c r="R8" i="1"/>
  <c r="U9" i="1"/>
  <c r="R9" i="1"/>
  <c r="S8" i="1"/>
  <c r="X8" i="1"/>
  <c r="AF8" i="1"/>
  <c r="T8" i="1"/>
  <c r="AH8" i="1"/>
  <c r="AE8" i="1"/>
  <c r="U8" i="1"/>
  <c r="U13" i="1"/>
  <c r="AA10" i="1"/>
  <c r="L10" i="1"/>
  <c r="AC13" i="1"/>
  <c r="AD13" i="1"/>
  <c r="N10" i="1"/>
  <c r="Q13" i="1"/>
  <c r="L13" i="1"/>
  <c r="O13" i="1"/>
  <c r="G6" i="1"/>
  <c r="AH6" i="1"/>
  <c r="AK15" i="1" s="1"/>
  <c r="V6" i="1"/>
  <c r="V13" i="1"/>
  <c r="Z13" i="1"/>
  <c r="AI13" i="1"/>
  <c r="W13" i="1"/>
  <c r="M13" i="1"/>
  <c r="Y13" i="1"/>
  <c r="AE13" i="1"/>
  <c r="AI6" i="1"/>
  <c r="AL15" i="1" s="1"/>
  <c r="I6" i="1"/>
  <c r="N6" i="1"/>
  <c r="S6" i="1"/>
  <c r="R13" i="1"/>
  <c r="T13" i="1"/>
  <c r="P13" i="1"/>
  <c r="W6" i="1"/>
  <c r="AE6" i="1"/>
  <c r="AB13" i="1"/>
  <c r="AA12" i="1"/>
  <c r="R12" i="1"/>
  <c r="R7" i="1"/>
  <c r="X12" i="1"/>
  <c r="J9" i="1"/>
  <c r="Z9" i="1"/>
  <c r="AA7" i="1"/>
  <c r="AC7" i="1"/>
  <c r="H7" i="1"/>
  <c r="AF7" i="1"/>
  <c r="M12" i="1"/>
  <c r="T12" i="1"/>
  <c r="AE12" i="1"/>
  <c r="W12" i="1"/>
  <c r="Y12" i="1"/>
  <c r="Y9" i="1"/>
  <c r="S9" i="1"/>
  <c r="N7" i="1"/>
  <c r="S7" i="1"/>
  <c r="AI7" i="1"/>
  <c r="K7" i="1"/>
  <c r="T9" i="1"/>
  <c r="AC12" i="1"/>
  <c r="O12" i="1"/>
  <c r="AG12" i="1"/>
  <c r="AH12" i="1"/>
  <c r="Q12" i="1"/>
  <c r="V12" i="1"/>
  <c r="P12" i="1"/>
  <c r="AI12" i="1"/>
  <c r="N12" i="1"/>
  <c r="AA9" i="1"/>
  <c r="Q9" i="1"/>
  <c r="V9" i="1"/>
  <c r="W7" i="1"/>
  <c r="AH7" i="1"/>
  <c r="J7" i="1"/>
  <c r="AH9" i="1"/>
  <c r="S12" i="1"/>
  <c r="Z12" i="1"/>
  <c r="AF12" i="1"/>
  <c r="K12" i="1"/>
  <c r="L12" i="1"/>
  <c r="AB12" i="1"/>
  <c r="AD12" i="1"/>
  <c r="AB10" i="1"/>
  <c r="AD10" i="1"/>
  <c r="AE10" i="1"/>
  <c r="AG10" i="1"/>
  <c r="Y10" i="1"/>
  <c r="AH10" i="1"/>
  <c r="T10" i="1"/>
  <c r="AF10" i="1"/>
  <c r="W10" i="1"/>
  <c r="Q10" i="1"/>
  <c r="S10" i="1"/>
  <c r="J10" i="1"/>
  <c r="M10" i="1"/>
  <c r="K10" i="1"/>
  <c r="O10" i="1"/>
  <c r="P10" i="1"/>
  <c r="R10" i="1"/>
  <c r="AI10" i="1"/>
  <c r="X10" i="1"/>
  <c r="Z10" i="1"/>
  <c r="AC10" i="1"/>
  <c r="U10" i="1"/>
  <c r="I10" i="1"/>
  <c r="AJ15" i="1" l="1"/>
  <c r="H15" i="1"/>
  <c r="AH15" i="1"/>
  <c r="Q15" i="1"/>
  <c r="K15" i="1"/>
  <c r="O15" i="1"/>
  <c r="J15" i="1"/>
  <c r="AC15" i="1"/>
  <c r="Z15" i="1"/>
  <c r="AA15" i="1"/>
  <c r="X15" i="1"/>
  <c r="I15" i="1"/>
  <c r="P15" i="1"/>
  <c r="M15" i="1"/>
  <c r="AI15" i="1"/>
  <c r="V15" i="1"/>
  <c r="U15" i="1"/>
  <c r="AE15" i="1"/>
  <c r="S15" i="1"/>
  <c r="L15" i="1"/>
  <c r="W15" i="1"/>
  <c r="AF15" i="1"/>
  <c r="T15" i="1"/>
  <c r="AD15" i="1"/>
  <c r="AB15" i="1"/>
  <c r="AG15" i="1"/>
  <c r="N15" i="1"/>
  <c r="Y15" i="1"/>
  <c r="R15" i="1"/>
  <c r="B19" i="1" l="1"/>
  <c r="B21" i="1" l="1"/>
  <c r="B28" i="1" s="1"/>
  <c r="B23" i="1"/>
  <c r="B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00000000-0006-0000-0000-000003000000}">
      <text>
        <r>
          <rPr>
            <sz val="10"/>
            <color rgb="FF000000"/>
            <rFont val="Arial"/>
            <family val="2"/>
          </rPr>
          <t>Численность пользователей может вартироваться в двух вариантах - абсолютный показатель и процент по территориям - тайм зонам</t>
        </r>
      </text>
    </comment>
    <comment ref="B45" authorId="0" shapeId="0" xr:uid="{5A9884A9-3B2D-4C91-8C01-E0BD9B6934A8}">
      <text>
        <r>
          <rPr>
            <sz val="10"/>
            <color rgb="FF000000"/>
            <rFont val="Arial"/>
            <family val="2"/>
          </rPr>
          <t>Численность пользователей может вартироваться в двух вариантах - абсолютный показатель и процент по территориям - тайм зонам</t>
        </r>
      </text>
    </comment>
    <comment ref="B73" authorId="0" shapeId="0" xr:uid="{C5FDB538-20C5-4AAE-A476-55EF93B62419}">
      <text>
        <r>
          <rPr>
            <sz val="10"/>
            <color rgb="FF000000"/>
            <rFont val="Arial"/>
            <family val="2"/>
          </rPr>
          <t>Численность пользователей может вартироваться в двух вариантах - абсолютный показатель и процент по территориям - тайм зонам</t>
        </r>
      </text>
    </comment>
  </commentList>
</comments>
</file>

<file path=xl/sharedStrings.xml><?xml version="1.0" encoding="utf-8"?>
<sst xmlns="http://schemas.openxmlformats.org/spreadsheetml/2006/main" count="364" uniqueCount="219">
  <si>
    <t>изменяемые данные помечены синим цветом</t>
  </si>
  <si>
    <t>Часовая нагрузка локальное время =&gt;</t>
  </si>
  <si>
    <t>часовая зона</t>
  </si>
  <si>
    <t>Смещение часов</t>
  </si>
  <si>
    <t>Численность пользовател по временным зонам, человек</t>
  </si>
  <si>
    <t>_+2</t>
  </si>
  <si>
    <t>_+3</t>
  </si>
  <si>
    <t>_+4</t>
  </si>
  <si>
    <t>_+5</t>
  </si>
  <si>
    <t>_+6</t>
  </si>
  <si>
    <t>_+7</t>
  </si>
  <si>
    <t>_+8</t>
  </si>
  <si>
    <t>Суммирование с временным сдвигом</t>
  </si>
  <si>
    <t>человек</t>
  </si>
  <si>
    <t>Пользователей в пике</t>
  </si>
  <si>
    <t>Работающий клиент TCP</t>
  </si>
  <si>
    <t xml:space="preserve">что дает </t>
  </si>
  <si>
    <t>Выводы</t>
  </si>
  <si>
    <t>Из расчета сокетов TCP сессий</t>
  </si>
  <si>
    <t>Из расчета - транзакция в секунду</t>
  </si>
  <si>
    <t>Общий итог</t>
  </si>
  <si>
    <t>Часовой пояс</t>
  </si>
  <si>
    <t>Города</t>
  </si>
  <si>
    <t>Новосибирск</t>
  </si>
  <si>
    <t>Екатеринбург</t>
  </si>
  <si>
    <t>Казань</t>
  </si>
  <si>
    <t>Челябинск</t>
  </si>
  <si>
    <t>Омск</t>
  </si>
  <si>
    <t>Красноярск</t>
  </si>
  <si>
    <t>Пермь</t>
  </si>
  <si>
    <t>Требования к производительности</t>
  </si>
  <si>
    <t>50-й процентиль</t>
  </si>
  <si>
    <t>90-й процентиль</t>
  </si>
  <si>
    <t>99-й процентиль</t>
  </si>
  <si>
    <t>Операции чтения, %</t>
  </si>
  <si>
    <t>Операции записи, %</t>
  </si>
  <si>
    <t>Случайные операции, %</t>
  </si>
  <si>
    <t>Последовательные операции, %</t>
  </si>
  <si>
    <t>Запросы</t>
  </si>
  <si>
    <t>Сложность</t>
  </si>
  <si>
    <t>Частота</t>
  </si>
  <si>
    <t xml:space="preserve">Владивосток </t>
  </si>
  <si>
    <t>Артем</t>
  </si>
  <si>
    <t>Количество магазинов</t>
  </si>
  <si>
    <t>Барнаул</t>
  </si>
  <si>
    <t>Иркутск</t>
  </si>
  <si>
    <t>Количество Пользователей</t>
  </si>
  <si>
    <t>Сейчас</t>
  </si>
  <si>
    <t>План на 3 года</t>
  </si>
  <si>
    <t>План на 5 лет</t>
  </si>
  <si>
    <t>План на 1 год</t>
  </si>
  <si>
    <t>Хабаровск</t>
  </si>
  <si>
    <t>Благовещенск</t>
  </si>
  <si>
    <t>Сахалин</t>
  </si>
  <si>
    <t>Камчатка</t>
  </si>
  <si>
    <t>Находка</t>
  </si>
  <si>
    <t>Уссурийск</t>
  </si>
  <si>
    <t>Тюмень</t>
  </si>
  <si>
    <t>Ярославль</t>
  </si>
  <si>
    <t xml:space="preserve">Часовые зоны в плане на 1 год </t>
  </si>
  <si>
    <t>Пользователи</t>
  </si>
  <si>
    <t>Общее количество пользователей</t>
  </si>
  <si>
    <t>1 год</t>
  </si>
  <si>
    <t>3 год</t>
  </si>
  <si>
    <t>5 год</t>
  </si>
  <si>
    <t>Селект на просмотр каталога товаров</t>
  </si>
  <si>
    <t>Селект на поиск товаров в каталоге по коду товара</t>
  </si>
  <si>
    <t>Селект на поиск товаров в каталоге по наименованию товара</t>
  </si>
  <si>
    <t>Селект поиск товара при сканировании</t>
  </si>
  <si>
    <t>Добавление товара в документ продажи</t>
  </si>
  <si>
    <t>Создание документа продажи</t>
  </si>
  <si>
    <t>Проверка товара на доп.условия</t>
  </si>
  <si>
    <t>Проверка товара на маркировку/акцизу</t>
  </si>
  <si>
    <t>Корректировка количества товара</t>
  </si>
  <si>
    <t>Пересчет суммы докмуента продажи</t>
  </si>
  <si>
    <t>Формирование оплаты</t>
  </si>
  <si>
    <t>количество пользователей по временным зонам, человек</t>
  </si>
  <si>
    <t>Контекст</t>
  </si>
  <si>
    <t xml:space="preserve">Часовые зоны в плане на 3 год </t>
  </si>
  <si>
    <t xml:space="preserve">Часовые зоны в плане на 5 лет </t>
  </si>
  <si>
    <t>Условия для выбора  БД:</t>
  </si>
  <si>
    <t>Выводы:</t>
  </si>
  <si>
    <t>Определение типа нагрузки</t>
  </si>
  <si>
    <t>Дополнительные требования</t>
  </si>
  <si>
    <t>Тип системы</t>
  </si>
  <si>
    <t>OLTP</t>
  </si>
  <si>
    <t>Горизонтальное и вертикальное масштабирование</t>
  </si>
  <si>
    <t>Partitioning</t>
  </si>
  <si>
    <t xml:space="preserve">Место развертывания </t>
  </si>
  <si>
    <t>Типы дисков</t>
  </si>
  <si>
    <t>Партицирование</t>
  </si>
  <si>
    <t>NVMe</t>
  </si>
  <si>
    <t>SSD</t>
  </si>
  <si>
    <t>Partition_02</t>
  </si>
  <si>
    <t>Partition_03</t>
  </si>
  <si>
    <t>HDD</t>
  </si>
  <si>
    <t>Partition_01</t>
  </si>
  <si>
    <t>редко</t>
  </si>
  <si>
    <t>часто</t>
  </si>
  <si>
    <t>Отчет за квартал по пунктам</t>
  </si>
  <si>
    <t>Отчет за квартал по позициям</t>
  </si>
  <si>
    <t>Azure SQL</t>
  </si>
  <si>
    <t>через  1 год</t>
  </si>
  <si>
    <t>через 3 года</t>
  </si>
  <si>
    <t>через 5 лет</t>
  </si>
  <si>
    <t>Количество версий (V)</t>
  </si>
  <si>
    <t>ДЗ 10. Рассчитать нагрузку на проектируемое приложение с учетом прогноза использования на ближайшие 1\3\5 лет в соответствии с архитектурой, подготовленной в рамках практикума 7, доработать архитектуру приложения</t>
  </si>
  <si>
    <t>периодически</t>
  </si>
  <si>
    <t>16Гб</t>
  </si>
  <si>
    <t>Доступность системы</t>
  </si>
  <si>
    <t>Возможность репликации</t>
  </si>
  <si>
    <t>Azure Cloud</t>
  </si>
  <si>
    <t>У отчетов достаточно сложная логика, нужна реплика для аналитики</t>
  </si>
  <si>
    <t>Часовая зона</t>
  </si>
  <si>
    <t>Частота обращений пользователей в базу</t>
  </si>
  <si>
    <t>Целевое количество пользователей системы</t>
  </si>
  <si>
    <t>одновременно работающих из всего числа пользователей</t>
  </si>
  <si>
    <t>Всего обращений в базу в секунду</t>
  </si>
  <si>
    <t>раз в минуту</t>
  </si>
  <si>
    <t>транзакций в секунду</t>
  </si>
  <si>
    <t xml:space="preserve">Серверов баз данных </t>
  </si>
  <si>
    <t>Макс. Сокет соединений на базу</t>
  </si>
  <si>
    <t>Макс. Транзакций в секунду на базу</t>
  </si>
  <si>
    <t>постоянно действующих TCP сессий</t>
  </si>
  <si>
    <t>сессий в секунду</t>
  </si>
  <si>
    <t>Мин. Задержка репликации, секунд</t>
  </si>
  <si>
    <t>Multimaster with one slave</t>
  </si>
  <si>
    <t>Bigint</t>
  </si>
  <si>
    <t>8 bytes</t>
  </si>
  <si>
    <t>Exact</t>
  </si>
  <si>
    <t>Int</t>
  </si>
  <si>
    <t>4 bytes</t>
  </si>
  <si>
    <t>Smallint</t>
  </si>
  <si>
    <t>2 bytes</t>
  </si>
  <si>
    <t>Tinyint</t>
  </si>
  <si>
    <t>Bit</t>
  </si>
  <si>
    <t>1 to 8 bit columns in the same table requires a total of 1 byte, 9 to 16 bits = 2 bytes, etc...</t>
  </si>
  <si>
    <t>Decimal</t>
  </si>
  <si>
    <t>Precision 1-9 = 5 bytes, precision 10-19 = 9 bytes, precision 20-28 = 13 bytes, precision 29-38 = 17 bytes</t>
  </si>
  <si>
    <t>Numeric</t>
  </si>
  <si>
    <t>same as Decimal</t>
  </si>
  <si>
    <t>Money</t>
  </si>
  <si>
    <t>Smallmoney</t>
  </si>
  <si>
    <t>Float</t>
  </si>
  <si>
    <t>4 bytes when precision is less than 25 and 8 bytes when precision is 25 through 53</t>
  </si>
  <si>
    <t>Approx</t>
  </si>
  <si>
    <t>Real</t>
  </si>
  <si>
    <t>Datetime</t>
  </si>
  <si>
    <t>Smalldatetime</t>
  </si>
  <si>
    <t>Date</t>
  </si>
  <si>
    <t>3 bytes</t>
  </si>
  <si>
    <t>Time</t>
  </si>
  <si>
    <t>time(0-2) = 3 bytes, time(3-4) = 4 bytes, time(5-7) = 5 bytes</t>
  </si>
  <si>
    <t>Datetime2</t>
  </si>
  <si>
    <t>Presicion 1-2 = 6 bytes precision 3-4 = 7 bytes precision 5-7 = 8 bytes</t>
  </si>
  <si>
    <t>Datetimeoffset</t>
  </si>
  <si>
    <t>Presicion 1-2 = 8 bytes precision 3-4 = 9 bytes precision 5-7 = 10 bytes</t>
  </si>
  <si>
    <t>Char</t>
  </si>
  <si>
    <t>Defined width</t>
  </si>
  <si>
    <t>String</t>
  </si>
  <si>
    <t>Varchar</t>
  </si>
  <si>
    <t>2 bytes + number of chars</t>
  </si>
  <si>
    <t>Varchar(max)</t>
  </si>
  <si>
    <t>Text</t>
  </si>
  <si>
    <t>4 bytes + number of chars</t>
  </si>
  <si>
    <t>Nchar</t>
  </si>
  <si>
    <t>Defined width x 2</t>
  </si>
  <si>
    <t>Unicode</t>
  </si>
  <si>
    <t>Nvarchar</t>
  </si>
  <si>
    <t>Nvarchar(max)</t>
  </si>
  <si>
    <t>Ntext</t>
  </si>
  <si>
    <t>Binary</t>
  </si>
  <si>
    <t>Varbinary</t>
  </si>
  <si>
    <t>Varbinary(max)</t>
  </si>
  <si>
    <t>Image</t>
  </si>
  <si>
    <t>Sql_variant</t>
  </si>
  <si>
    <t>Other</t>
  </si>
  <si>
    <t>Timestamp</t>
  </si>
  <si>
    <t>Uniqueidentifier</t>
  </si>
  <si>
    <t>16 bytes</t>
  </si>
  <si>
    <t>Xml</t>
  </si>
  <si>
    <t>Cursor</t>
  </si>
  <si>
    <t>Table</t>
  </si>
  <si>
    <t>orders</t>
  </si>
  <si>
    <r>
      <rPr>
        <b/>
        <sz val="10"/>
        <color rgb="FF000000"/>
        <rFont val="Arial"/>
        <family val="2"/>
      </rPr>
      <t>Расчет размера БД</t>
    </r>
    <r>
      <rPr>
        <sz val="10"/>
        <color rgb="FF000000"/>
        <rFont val="Arial"/>
        <family val="2"/>
        <charset val="204"/>
      </rPr>
      <t xml:space="preserve"> (для простоты вычислений будем считать только </t>
    </r>
    <r>
      <rPr>
        <b/>
        <sz val="10"/>
        <color rgb="FF000000"/>
        <rFont val="Arial"/>
        <family val="2"/>
      </rPr>
      <t>orders</t>
    </r>
    <r>
      <rPr>
        <sz val="10"/>
        <color rgb="FF000000"/>
        <rFont val="Arial"/>
        <family val="2"/>
        <charset val="204"/>
      </rPr>
      <t>, в реальной ситуации нужно было бы пости читать размер каталога, пользователей и всех других сущностей системы)</t>
    </r>
  </si>
  <si>
    <r>
      <rPr>
        <b/>
        <sz val="10"/>
        <color rgb="FF000000"/>
        <rFont val="Arial"/>
        <family val="2"/>
      </rPr>
      <t>Расчет размера записи orders</t>
    </r>
    <r>
      <rPr>
        <sz val="10"/>
        <color rgb="FF000000"/>
        <rFont val="Arial"/>
        <family val="2"/>
        <charset val="204"/>
      </rPr>
      <t xml:space="preserve"> (для расчетов используйте справочник “Размер элементов”). orders состоит из самой записи + записи orderdetails и как минимум 4 ссылок на (shipper, employees, orderdetails, customers)</t>
    </r>
  </si>
  <si>
    <t>сс</t>
  </si>
  <si>
    <t>Дататип</t>
  </si>
  <si>
    <t>Размер</t>
  </si>
  <si>
    <t>Точность</t>
  </si>
  <si>
    <t>orderdetails</t>
  </si>
  <si>
    <t>ссылки</t>
  </si>
  <si>
    <t>Double</t>
  </si>
  <si>
    <r>
      <t>SELECT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object_id</t>
    </r>
    <r>
      <rPr>
        <sz val="10"/>
        <color rgb="FF000000"/>
        <rFont val="Arial Unicode MS"/>
      </rPr>
      <t>, index_id, partition_number, index_depth, record_count, min_record_size_in_bytes, avg_record_size_in_bytes, max_record_size_in_bytes</t>
    </r>
  </si>
  <si>
    <r>
      <t>FROM</t>
    </r>
    <r>
      <rPr>
        <sz val="10"/>
        <color rgb="FF000000"/>
        <rFont val="Arial Unicode MS"/>
      </rPr>
      <t xml:space="preserve"> sys.dm_db_index_physical_stats(</t>
    </r>
    <r>
      <rPr>
        <sz val="10"/>
        <color rgb="FFFF00FF"/>
        <rFont val="Arial Unicode MS"/>
      </rPr>
      <t>db_id</t>
    </r>
    <r>
      <rPr>
        <sz val="10"/>
        <color rgb="FF000000"/>
        <rFont val="Arial Unicode MS"/>
      </rPr>
      <t>(</t>
    </r>
    <r>
      <rPr>
        <sz val="10"/>
        <color rgb="FFFF0000"/>
        <rFont val="Arial Unicode MS"/>
      </rPr>
      <t>'dbname'</t>
    </r>
    <r>
      <rPr>
        <sz val="10"/>
        <color rgb="FF000000"/>
        <rFont val="Arial Unicode MS"/>
      </rPr>
      <t xml:space="preserve">), </t>
    </r>
    <r>
      <rPr>
        <sz val="10"/>
        <color rgb="FFFF00FF"/>
        <rFont val="Arial Unicode MS"/>
      </rPr>
      <t>object_id</t>
    </r>
    <r>
      <rPr>
        <sz val="10"/>
        <color rgb="FF000000"/>
        <rFont val="Arial Unicode MS"/>
      </rPr>
      <t>(</t>
    </r>
    <r>
      <rPr>
        <sz val="10"/>
        <color rgb="FFFF0000"/>
        <rFont val="Arial Unicode MS"/>
      </rPr>
      <t>'tablename'</t>
    </r>
    <r>
      <rPr>
        <sz val="10"/>
        <color rgb="FF000000"/>
        <rFont val="Arial Unicode MS"/>
      </rPr>
      <t xml:space="preserve">), </t>
    </r>
    <r>
      <rPr>
        <sz val="10"/>
        <color rgb="FF0000FF"/>
        <rFont val="Arial Unicode MS"/>
      </rPr>
      <t>default</t>
    </r>
    <r>
      <rPr>
        <sz val="10"/>
        <color rgb="FF000000"/>
        <rFont val="Arial Unicode MS"/>
      </rPr>
      <t xml:space="preserve">, </t>
    </r>
    <r>
      <rPr>
        <sz val="10"/>
        <color rgb="FF0000FF"/>
        <rFont val="Arial Unicode MS"/>
      </rPr>
      <t>default</t>
    </r>
    <r>
      <rPr>
        <sz val="10"/>
        <color rgb="FF000000"/>
        <rFont val="Arial Unicode MS"/>
      </rPr>
      <t xml:space="preserve"> , </t>
    </r>
    <r>
      <rPr>
        <sz val="10"/>
        <color rgb="FFFF0000"/>
        <rFont val="Arial Unicode MS"/>
      </rPr>
      <t>'detailed'</t>
    </r>
    <r>
      <rPr>
        <sz val="10"/>
        <color rgb="FF000000"/>
        <rFont val="Arial Unicode MS"/>
      </rPr>
      <t>)</t>
    </r>
  </si>
  <si>
    <r>
      <t>where</t>
    </r>
    <r>
      <rPr>
        <sz val="10"/>
        <color rgb="FF000000"/>
        <rFont val="Arial Unicode MS"/>
      </rPr>
      <t xml:space="preserve"> index_id  &lt; </t>
    </r>
    <r>
      <rPr>
        <b/>
        <sz val="10"/>
        <color rgb="FF00008B"/>
        <rFont val="Arial Unicode MS"/>
      </rPr>
      <t>2</t>
    </r>
  </si>
  <si>
    <r>
      <t>order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by</t>
    </r>
    <r>
      <rPr>
        <sz val="10"/>
        <color rgb="FF000000"/>
        <rFont val="Arial Unicode MS"/>
      </rPr>
      <t xml:space="preserve"> index_depth </t>
    </r>
    <r>
      <rPr>
        <sz val="10"/>
        <color rgb="FF0000FF"/>
        <rFont val="Arial Unicode MS"/>
      </rPr>
      <t>desc</t>
    </r>
  </si>
  <si>
    <t>Итого</t>
  </si>
  <si>
    <t>0.23 Кб</t>
  </si>
  <si>
    <t>4 б</t>
  </si>
  <si>
    <t>24 б</t>
  </si>
  <si>
    <t>204 б</t>
  </si>
  <si>
    <t>Средний размер записи (S) в Кб</t>
  </si>
  <si>
    <t>Усредненный размер индекса на элемент (I) в Кб</t>
  </si>
  <si>
    <t>Размер БД по формуле Гб</t>
  </si>
  <si>
    <t>8Гб</t>
  </si>
  <si>
    <t>1Гб</t>
  </si>
  <si>
    <t>Выбор инстанса БД</t>
  </si>
  <si>
    <t>Количество пользователей (U)</t>
  </si>
  <si>
    <t xml:space="preserve">Количество лет истории (Y) </t>
  </si>
  <si>
    <t xml:space="preserve">Количество дней в году (D) </t>
  </si>
  <si>
    <t>Количество индексов (A)</t>
  </si>
  <si>
    <t>Так как Магазины, в которых, планируется использовать наше приложение, ориентированы на придомовые территории, т. е. сами по себе небольшие, то количество одновременно работающих касс не больше 2 на 1 магазин. (из этого рассчитывалось, что в 1 магазине одновременно с нашим приложением может работать только 2 пользователя). В таблице выше указаны наши текущие открытые магазины и планируемые к открытию в течение 5 лет.</t>
  </si>
  <si>
    <r>
      <t xml:space="preserve">Преобладать будут простые частые запросы на поиск, и создание (т. е. </t>
    </r>
    <r>
      <rPr>
        <b/>
        <sz val="10"/>
        <color rgb="FF000000"/>
        <rFont val="Arial"/>
        <family val="2"/>
      </rPr>
      <t>OLTP</t>
    </r>
    <r>
      <rPr>
        <sz val="10"/>
        <color rgb="FF000000"/>
        <rFont val="Arial"/>
        <family val="2"/>
      </rPr>
      <t xml:space="preserve"> система).
Однако в рамках приложения </t>
    </r>
    <r>
      <rPr>
        <b/>
        <sz val="10"/>
        <color rgb="FF000000"/>
        <rFont val="Arial"/>
        <family val="2"/>
      </rPr>
      <t>необходимо будет предоставление аналитики</t>
    </r>
    <r>
      <rPr>
        <sz val="10"/>
        <color rgb="FF000000"/>
        <rFont val="Arial"/>
        <family val="2"/>
      </rPr>
      <t>, статистики как в целом, так и по конкретным точкам и позициям. (т. е. сложные запросы также будут, но будут выполняться раз в неделю или раз в месяц).</t>
    </r>
  </si>
  <si>
    <t>Но лучше проверить реальный размер записи в базе, тогда из формулы исключается коэффициент накладных расходов базы (E):
((U × L × D  × Y) × (S +  (I × A)) × V)</t>
  </si>
  <si>
    <t>Исходя из расчета нагрузки и типа распределения запросов на базу (чтение 60%, запись 40%) на пятый год работы приложения будет необходимо Multimaster решение с 2 активными мастерами.
Для построения сложных аналитических отчетов добавим еще один сервер реплику. В итоге получаем 3 сервера (multimaster with one slave).</t>
  </si>
  <si>
    <t xml:space="preserve">Количество записей в день (L) </t>
  </si>
  <si>
    <t>((U × L × D  × Y) × (S +  (I × A)) × V)</t>
  </si>
  <si>
    <t>Коэффициент накладных расходов базы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</si>
</sst>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8"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548DD4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0504D"/>
      <name val="Calibri"/>
      <family val="2"/>
    </font>
    <font>
      <sz val="10"/>
      <color rgb="FFFF0000"/>
      <name val="Calibri"/>
      <family val="2"/>
    </font>
    <font>
      <b/>
      <sz val="10"/>
      <color rgb="FFC0504D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 Cyr"/>
      <charset val="204"/>
    </font>
    <font>
      <sz val="10"/>
      <name val="Courier New Cyr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 Unicode MS"/>
    </font>
    <font>
      <sz val="10"/>
      <color rgb="FF0000FF"/>
      <name val="Arial Unicode MS"/>
    </font>
    <font>
      <sz val="10"/>
      <color rgb="FFFF00FF"/>
      <name val="Arial Unicode MS"/>
    </font>
    <font>
      <sz val="10"/>
      <color rgb="FFFF0000"/>
      <name val="Arial Unicode MS"/>
    </font>
    <font>
      <b/>
      <sz val="10"/>
      <color rgb="FF00008B"/>
      <name val="Arial Unicode MS"/>
    </font>
    <font>
      <sz val="10"/>
      <color theme="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1" fillId="0" borderId="0"/>
    <xf numFmtId="0" fontId="8" fillId="0" borderId="0"/>
  </cellStyleXfs>
  <cellXfs count="114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9" fontId="3" fillId="0" borderId="1" xfId="0" applyNumberFormat="1" applyFont="1" applyBorder="1" applyAlignment="1"/>
    <xf numFmtId="9" fontId="2" fillId="0" borderId="1" xfId="0" applyNumberFormat="1" applyFont="1" applyBorder="1" applyAlignment="1"/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 applyAlignment="1"/>
    <xf numFmtId="164" fontId="1" fillId="2" borderId="2" xfId="0" applyNumberFormat="1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6" xfId="0" applyFont="1" applyBorder="1" applyAlignment="1">
      <alignment wrapText="1"/>
    </xf>
    <xf numFmtId="0" fontId="12" fillId="3" borderId="6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4" borderId="6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1" fillId="0" borderId="0" xfId="0" applyFont="1" applyBorder="1" applyAlignment="1"/>
    <xf numFmtId="0" fontId="13" fillId="7" borderId="6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2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9" fontId="1" fillId="0" borderId="0" xfId="0" applyNumberFormat="1" applyFont="1" applyBorder="1" applyAlignment="1"/>
    <xf numFmtId="0" fontId="1" fillId="0" borderId="4" xfId="0" applyFont="1" applyBorder="1" applyAlignment="1"/>
    <xf numFmtId="164" fontId="1" fillId="0" borderId="0" xfId="0" applyNumberFormat="1" applyFont="1" applyBorder="1" applyAlignment="1"/>
    <xf numFmtId="164" fontId="1" fillId="0" borderId="6" xfId="0" applyNumberFormat="1" applyFont="1" applyBorder="1" applyAlignment="1"/>
    <xf numFmtId="0" fontId="1" fillId="0" borderId="6" xfId="0" applyFont="1" applyBorder="1" applyAlignment="1"/>
    <xf numFmtId="164" fontId="1" fillId="2" borderId="6" xfId="0" applyNumberFormat="1" applyFont="1" applyFill="1" applyBorder="1" applyAlignment="1"/>
    <xf numFmtId="0" fontId="1" fillId="4" borderId="6" xfId="0" applyFont="1" applyFill="1" applyBorder="1" applyAlignment="1">
      <alignment horizontal="right" vertical="top"/>
    </xf>
    <xf numFmtId="164" fontId="1" fillId="4" borderId="6" xfId="0" applyNumberFormat="1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9" fontId="1" fillId="4" borderId="6" xfId="0" applyNumberFormat="1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9" fontId="2" fillId="4" borderId="6" xfId="0" applyNumberFormat="1" applyFont="1" applyFill="1" applyBorder="1" applyAlignment="1">
      <alignment vertical="top"/>
    </xf>
    <xf numFmtId="164" fontId="2" fillId="4" borderId="6" xfId="0" applyNumberFormat="1" applyFont="1" applyFill="1" applyBorder="1" applyAlignment="1">
      <alignment vertical="top"/>
    </xf>
    <xf numFmtId="164" fontId="6" fillId="4" borderId="6" xfId="0" applyNumberFormat="1" applyFont="1" applyFill="1" applyBorder="1" applyAlignment="1">
      <alignment vertical="top"/>
    </xf>
    <xf numFmtId="0" fontId="4" fillId="4" borderId="6" xfId="0" applyFont="1" applyFill="1" applyBorder="1" applyAlignment="1">
      <alignment horizontal="center" vertical="top"/>
    </xf>
    <xf numFmtId="2" fontId="7" fillId="4" borderId="6" xfId="0" applyNumberFormat="1" applyFont="1" applyFill="1" applyBorder="1" applyAlignment="1">
      <alignment vertical="top"/>
    </xf>
    <xf numFmtId="0" fontId="8" fillId="8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0" fillId="9" borderId="0" xfId="0" applyFont="1" applyFill="1" applyAlignment="1">
      <alignment vertical="center" wrapText="1"/>
    </xf>
    <xf numFmtId="0" fontId="1" fillId="4" borderId="6" xfId="0" applyFont="1" applyFill="1" applyBorder="1" applyAlignment="1">
      <alignment vertical="top" wrapText="1"/>
    </xf>
    <xf numFmtId="0" fontId="8" fillId="10" borderId="0" xfId="0" applyFont="1" applyFill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9" borderId="6" xfId="0" applyFont="1" applyFill="1" applyBorder="1" applyAlignment="1">
      <alignment vertical="center" wrapText="1"/>
    </xf>
    <xf numFmtId="0" fontId="0" fillId="10" borderId="6" xfId="0" applyFont="1" applyFill="1" applyBorder="1" applyAlignment="1">
      <alignment vertical="center" wrapText="1"/>
    </xf>
    <xf numFmtId="0" fontId="15" fillId="11" borderId="3" xfId="0" applyFont="1" applyFill="1" applyBorder="1" applyAlignment="1"/>
    <xf numFmtId="0" fontId="0" fillId="12" borderId="0" xfId="0" applyFont="1" applyFill="1" applyAlignment="1">
      <alignment wrapText="1"/>
    </xf>
    <xf numFmtId="0" fontId="0" fillId="12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9" fillId="7" borderId="6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1" fontId="9" fillId="4" borderId="6" xfId="0" applyNumberFormat="1" applyFont="1" applyFill="1" applyBorder="1" applyAlignment="1">
      <alignment wrapText="1"/>
    </xf>
    <xf numFmtId="0" fontId="8" fillId="0" borderId="0" xfId="3" applyAlignment="1">
      <alignment wrapText="1"/>
    </xf>
    <xf numFmtId="0" fontId="13" fillId="4" borderId="10" xfId="3" applyFont="1" applyFill="1" applyBorder="1" applyAlignment="1">
      <alignment horizontal="center" vertical="center" wrapText="1"/>
    </xf>
    <xf numFmtId="0" fontId="19" fillId="0" borderId="6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164" fontId="1" fillId="4" borderId="6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8" fillId="0" borderId="6" xfId="3" applyBorder="1" applyAlignment="1">
      <alignment wrapText="1"/>
    </xf>
    <xf numFmtId="0" fontId="9" fillId="0" borderId="6" xfId="3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left" vertical="center" wrapText="1"/>
    </xf>
    <xf numFmtId="0" fontId="8" fillId="8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8" fillId="8" borderId="11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left" wrapText="1"/>
    </xf>
    <xf numFmtId="0" fontId="9" fillId="7" borderId="6" xfId="0" applyFont="1" applyFill="1" applyBorder="1" applyAlignment="1">
      <alignment horizontal="center" wrapText="1"/>
    </xf>
    <xf numFmtId="0" fontId="14" fillId="11" borderId="7" xfId="0" applyFont="1" applyFill="1" applyBorder="1" applyAlignment="1">
      <alignment horizontal="left" wrapText="1"/>
    </xf>
    <xf numFmtId="0" fontId="16" fillId="11" borderId="8" xfId="0" applyFont="1" applyFill="1" applyBorder="1" applyAlignment="1">
      <alignment horizontal="left" wrapText="1"/>
    </xf>
    <xf numFmtId="0" fontId="16" fillId="11" borderId="9" xfId="0" applyFont="1" applyFill="1" applyBorder="1" applyAlignment="1">
      <alignment horizontal="left" wrapText="1"/>
    </xf>
    <xf numFmtId="0" fontId="16" fillId="11" borderId="6" xfId="0" applyFont="1" applyFill="1" applyBorder="1" applyAlignment="1">
      <alignment horizontal="left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</cellXfs>
  <cellStyles count="4">
    <cellStyle name="Îáű÷íűé_ÂŰŐÎÄ" xfId="2" xr:uid="{3EC1F0B1-88EB-4BAB-BF86-06CE4CFB11A6}"/>
    <cellStyle name="Normal" xfId="0" builtinId="0"/>
    <cellStyle name="Normal 2" xfId="1" xr:uid="{748DD9F9-724B-4384-BC01-73A7A115EBAE}"/>
    <cellStyle name="Normal 3" xfId="3" xr:uid="{5DE0BE02-D267-47B4-84C2-58C8328F647F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213360</xdr:colOff>
      <xdr:row>0</xdr:row>
      <xdr:rowOff>279173</xdr:rowOff>
    </xdr:from>
    <xdr:to>
      <xdr:col>16</xdr:col>
      <xdr:colOff>45719</xdr:colOff>
      <xdr:row>16</xdr:row>
      <xdr:rowOff>601979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C00716-6C34-41F2-BD07-907F691A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" y="279173"/>
          <a:ext cx="6537959" cy="3469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449580</xdr:colOff>
      <xdr:row>0</xdr:row>
      <xdr:rowOff>30480</xdr:rowOff>
    </xdr:from>
    <xdr:to>
      <xdr:col>17</xdr:col>
      <xdr:colOff>281939</xdr:colOff>
      <xdr:row>16</xdr:row>
      <xdr:rowOff>147546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05B48-CCE5-4354-BA57-159E5B43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" y="30480"/>
          <a:ext cx="6537959" cy="3469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68580</xdr:rowOff>
    </xdr:from>
    <xdr:to>
      <xdr:col>8</xdr:col>
      <xdr:colOff>30480</xdr:colOff>
      <xdr:row>11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5BF571-7211-408F-9490-35A1D1B7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7040" y="68580"/>
          <a:ext cx="3238500" cy="318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69E0D-E37E-4358-A7E5-7EA4151C3456}" name="Table1" displayName="Table1" ref="A1:C37" totalsRowShown="0" headerRowDxfId="4" dataDxfId="3">
  <autoFilter ref="A1:C37" xr:uid="{0EB69E0D-E37E-4358-A7E5-7EA4151C3456}"/>
  <tableColumns count="3">
    <tableColumn id="1" xr3:uid="{8494128E-8EBC-447F-A8B8-DFB608242E68}" name="Дататип" dataDxfId="2"/>
    <tableColumn id="4" xr3:uid="{03C17E10-B441-436C-B856-56C75C4F9FFA}" name="Размер" dataDxfId="1"/>
    <tableColumn id="9" xr3:uid="{05D2D3EC-33A5-4771-B5BC-451E089A01DC}" name="Точност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1377-F1E9-4CC5-B7E1-CB37CF03D4A3}">
  <sheetPr codeName="Лист1"/>
  <dimension ref="A1:L11"/>
  <sheetViews>
    <sheetView workbookViewId="0"/>
  </sheetViews>
  <sheetFormatPr baseColWidth="10" defaultColWidth="8.83203125" defaultRowHeight="13"/>
  <cols>
    <col min="1" max="1" width="34.1640625" customWidth="1"/>
    <col min="10" max="10" width="11.5" bestFit="1" customWidth="1"/>
  </cols>
  <sheetData>
    <row r="1" spans="1:12" ht="39.5" customHeight="1">
      <c r="A1" s="60" t="s">
        <v>30</v>
      </c>
      <c r="B1" s="61" t="s">
        <v>31</v>
      </c>
      <c r="C1" s="62" t="s">
        <v>32</v>
      </c>
      <c r="D1" s="63" t="s">
        <v>33</v>
      </c>
      <c r="G1" s="101" t="s">
        <v>106</v>
      </c>
      <c r="H1" s="101"/>
      <c r="I1" s="101"/>
      <c r="J1" s="101"/>
      <c r="K1" s="101"/>
      <c r="L1" s="101"/>
    </row>
    <row r="2" spans="1:12" ht="14">
      <c r="A2" s="64" t="s">
        <v>122</v>
      </c>
      <c r="B2" s="65"/>
      <c r="C2" s="66">
        <v>1000</v>
      </c>
      <c r="D2" s="67"/>
      <c r="G2" s="101"/>
      <c r="H2" s="101"/>
      <c r="I2" s="101"/>
      <c r="J2" s="101"/>
      <c r="K2" s="101"/>
      <c r="L2" s="101"/>
    </row>
    <row r="3" spans="1:12" s="19" customFormat="1" ht="14">
      <c r="A3" s="64" t="s">
        <v>121</v>
      </c>
      <c r="B3" s="65"/>
      <c r="C3" s="66">
        <v>128</v>
      </c>
      <c r="D3" s="67"/>
      <c r="G3" s="101"/>
      <c r="H3" s="101"/>
      <c r="I3" s="101"/>
      <c r="J3" s="101"/>
      <c r="K3" s="101"/>
      <c r="L3" s="101"/>
    </row>
    <row r="4" spans="1:12" ht="14">
      <c r="A4" s="64" t="s">
        <v>34</v>
      </c>
      <c r="B4" s="65"/>
      <c r="C4" s="66">
        <v>60</v>
      </c>
      <c r="D4" s="67"/>
      <c r="G4" s="101"/>
      <c r="H4" s="101"/>
      <c r="I4" s="101"/>
      <c r="J4" s="101"/>
      <c r="K4" s="101"/>
      <c r="L4" s="101"/>
    </row>
    <row r="5" spans="1:12" ht="14">
      <c r="A5" s="64" t="s">
        <v>35</v>
      </c>
      <c r="B5" s="65"/>
      <c r="C5" s="66">
        <v>40</v>
      </c>
      <c r="D5" s="67"/>
      <c r="G5" s="101"/>
      <c r="H5" s="101"/>
      <c r="I5" s="101"/>
      <c r="J5" s="101"/>
      <c r="K5" s="101"/>
      <c r="L5" s="101"/>
    </row>
    <row r="6" spans="1:12" ht="14">
      <c r="A6" s="64" t="s">
        <v>36</v>
      </c>
      <c r="B6" s="65"/>
      <c r="C6" s="66">
        <v>80</v>
      </c>
      <c r="D6" s="67"/>
      <c r="G6" s="101"/>
      <c r="H6" s="101"/>
      <c r="I6" s="101"/>
      <c r="J6" s="101"/>
      <c r="K6" s="101"/>
      <c r="L6" s="101"/>
    </row>
    <row r="7" spans="1:12" ht="14">
      <c r="A7" s="64" t="s">
        <v>37</v>
      </c>
      <c r="B7" s="65"/>
      <c r="C7" s="66">
        <v>20</v>
      </c>
      <c r="D7" s="67"/>
      <c r="G7" s="101"/>
      <c r="H7" s="101"/>
      <c r="I7" s="101"/>
      <c r="J7" s="101"/>
      <c r="K7" s="101"/>
      <c r="L7" s="101"/>
    </row>
    <row r="8" spans="1:12" ht="14">
      <c r="A8" s="64" t="s">
        <v>125</v>
      </c>
      <c r="B8" s="65"/>
      <c r="C8" s="66">
        <v>3</v>
      </c>
      <c r="D8" s="67"/>
      <c r="G8" s="101"/>
      <c r="H8" s="101"/>
      <c r="I8" s="101"/>
      <c r="J8" s="101"/>
      <c r="K8" s="101"/>
      <c r="L8" s="101"/>
    </row>
    <row r="9" spans="1:12">
      <c r="A9" s="17"/>
      <c r="B9" s="16"/>
      <c r="C9" s="16"/>
      <c r="D9" s="16"/>
    </row>
    <row r="10" spans="1:12">
      <c r="A10" s="17"/>
      <c r="B10" s="16"/>
      <c r="C10" s="16"/>
      <c r="D10" s="16"/>
    </row>
    <row r="11" spans="1:12">
      <c r="A11" s="17"/>
      <c r="B11" s="16"/>
      <c r="C11" s="16"/>
      <c r="D11" s="16"/>
    </row>
  </sheetData>
  <mergeCells count="1">
    <mergeCell ref="G1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4258-8927-4838-B004-05D8E721B65C}">
  <sheetPr codeName="Лист2"/>
  <dimension ref="A1:E20"/>
  <sheetViews>
    <sheetView workbookViewId="0"/>
  </sheetViews>
  <sheetFormatPr baseColWidth="10" defaultColWidth="8.83203125" defaultRowHeight="13"/>
  <cols>
    <col min="1" max="1" width="55.5" bestFit="1" customWidth="1"/>
    <col min="2" max="2" width="13.1640625" bestFit="1" customWidth="1"/>
    <col min="3" max="3" width="11.1640625" bestFit="1" customWidth="1"/>
    <col min="4" max="4" width="7.5" bestFit="1" customWidth="1"/>
    <col min="5" max="5" width="16.83203125" customWidth="1"/>
  </cols>
  <sheetData>
    <row r="1" spans="1:5" ht="28">
      <c r="A1" s="18" t="s">
        <v>38</v>
      </c>
      <c r="B1" s="18" t="s">
        <v>40</v>
      </c>
      <c r="C1" s="18" t="s">
        <v>39</v>
      </c>
      <c r="D1" s="75" t="s">
        <v>89</v>
      </c>
      <c r="E1" s="75" t="s">
        <v>90</v>
      </c>
    </row>
    <row r="2" spans="1:5" ht="15" customHeight="1">
      <c r="A2" s="54" t="s">
        <v>65</v>
      </c>
      <c r="B2" s="54" t="s">
        <v>98</v>
      </c>
      <c r="C2" s="54">
        <v>1</v>
      </c>
      <c r="D2" s="54" t="s">
        <v>91</v>
      </c>
      <c r="E2" s="54" t="s">
        <v>96</v>
      </c>
    </row>
    <row r="3" spans="1:5" ht="15" customHeight="1">
      <c r="A3" s="54" t="s">
        <v>66</v>
      </c>
      <c r="B3" s="54" t="s">
        <v>98</v>
      </c>
      <c r="C3" s="54">
        <v>1</v>
      </c>
      <c r="D3" s="54" t="s">
        <v>91</v>
      </c>
      <c r="E3" s="54" t="s">
        <v>96</v>
      </c>
    </row>
    <row r="4" spans="1:5" ht="15" customHeight="1">
      <c r="A4" s="54" t="s">
        <v>67</v>
      </c>
      <c r="B4" s="54" t="s">
        <v>98</v>
      </c>
      <c r="C4" s="54">
        <v>1</v>
      </c>
      <c r="D4" s="54" t="s">
        <v>91</v>
      </c>
      <c r="E4" s="54" t="s">
        <v>96</v>
      </c>
    </row>
    <row r="5" spans="1:5" ht="15" customHeight="1">
      <c r="A5" s="54" t="s">
        <v>68</v>
      </c>
      <c r="B5" s="54" t="s">
        <v>98</v>
      </c>
      <c r="C5" s="54">
        <v>1</v>
      </c>
      <c r="D5" s="54" t="s">
        <v>91</v>
      </c>
      <c r="E5" s="54" t="s">
        <v>96</v>
      </c>
    </row>
    <row r="6" spans="1:5" ht="15" customHeight="1">
      <c r="A6" s="56" t="s">
        <v>69</v>
      </c>
      <c r="B6" s="56" t="s">
        <v>98</v>
      </c>
      <c r="C6" s="57">
        <v>2</v>
      </c>
      <c r="D6" s="56" t="s">
        <v>92</v>
      </c>
      <c r="E6" s="56" t="s">
        <v>93</v>
      </c>
    </row>
    <row r="7" spans="1:5" ht="15" customHeight="1">
      <c r="A7" s="56" t="s">
        <v>70</v>
      </c>
      <c r="B7" s="56" t="s">
        <v>98</v>
      </c>
      <c r="C7" s="57">
        <v>2</v>
      </c>
      <c r="D7" s="56" t="s">
        <v>92</v>
      </c>
      <c r="E7" s="56" t="s">
        <v>93</v>
      </c>
    </row>
    <row r="8" spans="1:5" ht="15" customHeight="1">
      <c r="A8" s="56" t="s">
        <v>71</v>
      </c>
      <c r="B8" s="56" t="s">
        <v>98</v>
      </c>
      <c r="C8" s="57">
        <v>2</v>
      </c>
      <c r="D8" s="56" t="s">
        <v>92</v>
      </c>
      <c r="E8" s="56" t="s">
        <v>93</v>
      </c>
    </row>
    <row r="9" spans="1:5" ht="15" customHeight="1">
      <c r="A9" s="56" t="s">
        <v>72</v>
      </c>
      <c r="B9" s="56" t="s">
        <v>98</v>
      </c>
      <c r="C9" s="57">
        <v>2</v>
      </c>
      <c r="D9" s="56" t="s">
        <v>92</v>
      </c>
      <c r="E9" s="56" t="s">
        <v>93</v>
      </c>
    </row>
    <row r="10" spans="1:5" ht="15" customHeight="1">
      <c r="A10" s="55" t="s">
        <v>73</v>
      </c>
      <c r="B10" s="55" t="s">
        <v>97</v>
      </c>
      <c r="C10" s="55">
        <v>1</v>
      </c>
      <c r="D10" s="55" t="s">
        <v>91</v>
      </c>
      <c r="E10" s="55" t="s">
        <v>96</v>
      </c>
    </row>
    <row r="11" spans="1:5" ht="15" customHeight="1">
      <c r="A11" s="56" t="s">
        <v>74</v>
      </c>
      <c r="B11" s="56" t="s">
        <v>97</v>
      </c>
      <c r="C11" s="56">
        <v>2</v>
      </c>
      <c r="D11" s="56" t="s">
        <v>92</v>
      </c>
      <c r="E11" s="56" t="s">
        <v>93</v>
      </c>
    </row>
    <row r="12" spans="1:5" ht="15" customHeight="1">
      <c r="A12" s="56" t="s">
        <v>75</v>
      </c>
      <c r="B12" s="56" t="s">
        <v>97</v>
      </c>
      <c r="C12" s="56">
        <v>2</v>
      </c>
      <c r="D12" s="56" t="s">
        <v>92</v>
      </c>
      <c r="E12" s="56" t="s">
        <v>93</v>
      </c>
    </row>
    <row r="13" spans="1:5" s="19" customFormat="1" ht="15" customHeight="1">
      <c r="A13" s="59" t="s">
        <v>100</v>
      </c>
      <c r="B13" s="59" t="s">
        <v>107</v>
      </c>
      <c r="C13" s="59">
        <v>3</v>
      </c>
      <c r="D13" s="59" t="s">
        <v>95</v>
      </c>
      <c r="E13" s="59" t="s">
        <v>94</v>
      </c>
    </row>
    <row r="14" spans="1:5" ht="15" customHeight="1">
      <c r="A14" s="59" t="s">
        <v>99</v>
      </c>
      <c r="B14" s="59" t="s">
        <v>107</v>
      </c>
      <c r="C14" s="59">
        <v>3</v>
      </c>
      <c r="D14" s="59" t="s">
        <v>95</v>
      </c>
      <c r="E14" s="59" t="s">
        <v>94</v>
      </c>
    </row>
    <row r="16" spans="1:5">
      <c r="A16" s="102" t="s">
        <v>82</v>
      </c>
      <c r="B16" s="102"/>
      <c r="C16" s="102"/>
      <c r="D16" s="102"/>
      <c r="E16" s="102"/>
    </row>
    <row r="17" spans="1:5" ht="105.5" customHeight="1">
      <c r="A17" s="101" t="s">
        <v>213</v>
      </c>
      <c r="B17" s="101"/>
      <c r="C17" s="101"/>
      <c r="D17" s="101"/>
      <c r="E17" s="101"/>
    </row>
    <row r="18" spans="1:5">
      <c r="A18" s="101"/>
      <c r="B18" s="101"/>
      <c r="C18" s="101"/>
      <c r="D18" s="101"/>
      <c r="E18" s="101"/>
    </row>
    <row r="19" spans="1:5">
      <c r="A19" s="101"/>
      <c r="B19" s="101"/>
      <c r="C19" s="101"/>
      <c r="D19" s="101"/>
      <c r="E19" s="101"/>
    </row>
    <row r="20" spans="1:5" ht="20.25" customHeight="1"/>
  </sheetData>
  <mergeCells count="2">
    <mergeCell ref="A16:E16"/>
    <mergeCell ref="A17:E19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A573-2ABA-4171-AE89-993F8D4B934C}">
  <sheetPr codeName="Лист8"/>
  <dimension ref="A1:H29"/>
  <sheetViews>
    <sheetView workbookViewId="0"/>
  </sheetViews>
  <sheetFormatPr baseColWidth="10" defaultColWidth="8.83203125" defaultRowHeight="13"/>
  <cols>
    <col min="2" max="2" width="17.83203125" customWidth="1"/>
    <col min="3" max="3" width="18.83203125" customWidth="1"/>
    <col min="4" max="4" width="20" customWidth="1"/>
    <col min="5" max="5" width="9" bestFit="1" customWidth="1"/>
    <col min="8" max="8" width="33.83203125" customWidth="1"/>
  </cols>
  <sheetData>
    <row r="1" spans="2:8" ht="28">
      <c r="B1" s="31" t="s">
        <v>22</v>
      </c>
      <c r="C1" s="31" t="s">
        <v>43</v>
      </c>
      <c r="D1" s="31" t="s">
        <v>46</v>
      </c>
      <c r="E1" s="31" t="s">
        <v>21</v>
      </c>
    </row>
    <row r="2" spans="2:8" ht="14">
      <c r="B2" s="21" t="s">
        <v>41</v>
      </c>
      <c r="C2" s="22">
        <v>160</v>
      </c>
      <c r="D2" s="22">
        <f t="shared" ref="D2:D5" si="0">C2*2</f>
        <v>320</v>
      </c>
      <c r="E2" s="20">
        <v>8</v>
      </c>
      <c r="H2" s="23" t="s">
        <v>47</v>
      </c>
    </row>
    <row r="3" spans="2:8" ht="14">
      <c r="B3" s="21" t="s">
        <v>42</v>
      </c>
      <c r="C3" s="22">
        <v>10</v>
      </c>
      <c r="D3" s="22">
        <f t="shared" si="0"/>
        <v>20</v>
      </c>
      <c r="E3" s="20">
        <v>8</v>
      </c>
      <c r="H3" s="24" t="s">
        <v>50</v>
      </c>
    </row>
    <row r="4" spans="2:8" ht="14">
      <c r="B4" s="21" t="s">
        <v>44</v>
      </c>
      <c r="C4" s="22">
        <v>50</v>
      </c>
      <c r="D4" s="22">
        <f t="shared" si="0"/>
        <v>100</v>
      </c>
      <c r="E4" s="20">
        <v>7</v>
      </c>
      <c r="H4" s="25" t="s">
        <v>48</v>
      </c>
    </row>
    <row r="5" spans="2:8" ht="14">
      <c r="B5" s="21" t="s">
        <v>45</v>
      </c>
      <c r="C5" s="22">
        <v>40</v>
      </c>
      <c r="D5" s="22">
        <f t="shared" si="0"/>
        <v>80</v>
      </c>
      <c r="E5" s="20">
        <v>6</v>
      </c>
      <c r="H5" s="26" t="s">
        <v>49</v>
      </c>
    </row>
    <row r="6" spans="2:8" ht="14">
      <c r="B6" s="27" t="s">
        <v>28</v>
      </c>
      <c r="C6" s="27">
        <v>130</v>
      </c>
      <c r="D6" s="27">
        <f>C6*2</f>
        <v>260</v>
      </c>
      <c r="E6" s="20">
        <v>7</v>
      </c>
    </row>
    <row r="7" spans="2:8" ht="14">
      <c r="B7" s="27" t="s">
        <v>23</v>
      </c>
      <c r="C7" s="27">
        <v>80</v>
      </c>
      <c r="D7" s="27">
        <f t="shared" ref="D7:D20" si="1">C7*2</f>
        <v>160</v>
      </c>
      <c r="E7" s="20">
        <v>4</v>
      </c>
    </row>
    <row r="8" spans="2:8" ht="14">
      <c r="B8" s="27" t="s">
        <v>27</v>
      </c>
      <c r="C8" s="27">
        <v>90</v>
      </c>
      <c r="D8" s="27">
        <f t="shared" si="1"/>
        <v>180</v>
      </c>
      <c r="E8" s="20">
        <v>4</v>
      </c>
    </row>
    <row r="9" spans="2:8" ht="14">
      <c r="B9" s="28" t="s">
        <v>51</v>
      </c>
      <c r="C9" s="28">
        <v>70</v>
      </c>
      <c r="D9" s="28">
        <f t="shared" si="1"/>
        <v>140</v>
      </c>
      <c r="E9" s="20">
        <v>8</v>
      </c>
    </row>
    <row r="10" spans="2:8" ht="14">
      <c r="B10" s="28" t="s">
        <v>52</v>
      </c>
      <c r="C10" s="28">
        <v>50</v>
      </c>
      <c r="D10" s="28">
        <f t="shared" si="1"/>
        <v>100</v>
      </c>
      <c r="E10" s="20">
        <v>7</v>
      </c>
    </row>
    <row r="11" spans="2:8" ht="14">
      <c r="B11" s="28" t="s">
        <v>53</v>
      </c>
      <c r="C11" s="28">
        <v>70</v>
      </c>
      <c r="D11" s="28">
        <f t="shared" si="1"/>
        <v>140</v>
      </c>
      <c r="E11" s="20">
        <v>9</v>
      </c>
    </row>
    <row r="12" spans="2:8" ht="14">
      <c r="B12" s="28" t="s">
        <v>54</v>
      </c>
      <c r="C12" s="28">
        <v>60</v>
      </c>
      <c r="D12" s="28">
        <f t="shared" si="1"/>
        <v>120</v>
      </c>
      <c r="E12" s="20">
        <v>9</v>
      </c>
    </row>
    <row r="13" spans="2:8" ht="14">
      <c r="B13" s="28" t="s">
        <v>55</v>
      </c>
      <c r="C13" s="28">
        <v>40</v>
      </c>
      <c r="D13" s="28">
        <f t="shared" si="1"/>
        <v>80</v>
      </c>
      <c r="E13" s="20">
        <v>8</v>
      </c>
    </row>
    <row r="14" spans="2:8" ht="14">
      <c r="B14" s="28" t="s">
        <v>56</v>
      </c>
      <c r="C14" s="28">
        <v>30</v>
      </c>
      <c r="D14" s="28">
        <f t="shared" si="1"/>
        <v>60</v>
      </c>
      <c r="E14" s="20">
        <v>8</v>
      </c>
    </row>
    <row r="15" spans="2:8" ht="14">
      <c r="B15" s="29" t="s">
        <v>26</v>
      </c>
      <c r="C15" s="29">
        <v>80</v>
      </c>
      <c r="D15" s="29">
        <f t="shared" si="1"/>
        <v>160</v>
      </c>
      <c r="E15" s="20">
        <v>3</v>
      </c>
    </row>
    <row r="16" spans="2:8" ht="14">
      <c r="B16" s="29" t="s">
        <v>24</v>
      </c>
      <c r="C16" s="29">
        <v>100</v>
      </c>
      <c r="D16" s="29">
        <f t="shared" si="1"/>
        <v>200</v>
      </c>
      <c r="E16" s="20">
        <v>5</v>
      </c>
    </row>
    <row r="17" spans="1:5" ht="14">
      <c r="B17" s="29" t="s">
        <v>57</v>
      </c>
      <c r="C17" s="29">
        <v>70</v>
      </c>
      <c r="D17" s="29">
        <f t="shared" si="1"/>
        <v>140</v>
      </c>
      <c r="E17" s="20">
        <v>3</v>
      </c>
    </row>
    <row r="18" spans="1:5" ht="14">
      <c r="B18" s="29" t="s">
        <v>25</v>
      </c>
      <c r="C18" s="29">
        <v>90</v>
      </c>
      <c r="D18" s="29">
        <f t="shared" si="1"/>
        <v>180</v>
      </c>
      <c r="E18" s="20">
        <v>3</v>
      </c>
    </row>
    <row r="19" spans="1:5" ht="14">
      <c r="B19" s="29" t="s">
        <v>29</v>
      </c>
      <c r="C19" s="29">
        <v>60</v>
      </c>
      <c r="D19" s="29">
        <f t="shared" si="1"/>
        <v>120</v>
      </c>
      <c r="E19" s="20">
        <v>2</v>
      </c>
    </row>
    <row r="20" spans="1:5" ht="14">
      <c r="B20" s="29" t="s">
        <v>58</v>
      </c>
      <c r="C20" s="29">
        <v>80</v>
      </c>
      <c r="D20" s="29">
        <f t="shared" si="1"/>
        <v>160</v>
      </c>
      <c r="E20" s="20">
        <v>2</v>
      </c>
    </row>
    <row r="21" spans="1:5" s="69" customFormat="1">
      <c r="B21" s="70"/>
      <c r="C21" s="70"/>
      <c r="D21" s="70"/>
      <c r="E21" s="70"/>
    </row>
    <row r="22" spans="1:5">
      <c r="A22" s="104" t="s">
        <v>77</v>
      </c>
      <c r="B22" s="104"/>
      <c r="C22" s="104"/>
      <c r="D22" s="104"/>
      <c r="E22" s="104"/>
    </row>
    <row r="23" spans="1:5" ht="12.75" customHeight="1">
      <c r="A23" s="103" t="s">
        <v>212</v>
      </c>
      <c r="B23" s="103"/>
      <c r="C23" s="103"/>
      <c r="D23" s="103"/>
      <c r="E23" s="103"/>
    </row>
    <row r="24" spans="1:5">
      <c r="A24" s="101"/>
      <c r="B24" s="101"/>
      <c r="C24" s="101"/>
      <c r="D24" s="101"/>
      <c r="E24" s="101"/>
    </row>
    <row r="25" spans="1:5">
      <c r="A25" s="101"/>
      <c r="B25" s="101"/>
      <c r="C25" s="101"/>
      <c r="D25" s="101"/>
      <c r="E25" s="101"/>
    </row>
    <row r="26" spans="1:5">
      <c r="A26" s="101"/>
      <c r="B26" s="101"/>
      <c r="C26" s="101"/>
      <c r="D26" s="101"/>
      <c r="E26" s="101"/>
    </row>
    <row r="27" spans="1:5">
      <c r="A27" s="101"/>
      <c r="B27" s="101"/>
      <c r="C27" s="101"/>
      <c r="D27" s="101"/>
      <c r="E27" s="101"/>
    </row>
    <row r="28" spans="1:5">
      <c r="A28" s="101"/>
      <c r="B28" s="101"/>
      <c r="C28" s="101"/>
      <c r="D28" s="101"/>
      <c r="E28" s="101"/>
    </row>
    <row r="29" spans="1:5">
      <c r="A29" s="101"/>
      <c r="B29" s="101"/>
      <c r="C29" s="101"/>
      <c r="D29" s="101"/>
      <c r="E29" s="101"/>
    </row>
  </sheetData>
  <mergeCells count="2">
    <mergeCell ref="A23:E29"/>
    <mergeCell ref="A22:E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E652-885A-4780-B880-26FE347EEA18}">
  <sheetPr codeName="Лист7"/>
  <dimension ref="A1:K14"/>
  <sheetViews>
    <sheetView workbookViewId="0"/>
  </sheetViews>
  <sheetFormatPr baseColWidth="10" defaultColWidth="8.83203125" defaultRowHeight="13"/>
  <cols>
    <col min="1" max="1" width="14.5" customWidth="1"/>
    <col min="2" max="3" width="10.33203125" bestFit="1" customWidth="1"/>
    <col min="11" max="11" width="14.83203125" customWidth="1"/>
  </cols>
  <sheetData>
    <row r="1" spans="1:11" s="74" customFormat="1" ht="14">
      <c r="A1" s="76" t="s">
        <v>60</v>
      </c>
      <c r="B1" s="105" t="s">
        <v>59</v>
      </c>
      <c r="C1" s="105"/>
      <c r="D1" s="105"/>
      <c r="E1" s="105"/>
      <c r="F1" s="105"/>
      <c r="G1" s="105"/>
      <c r="H1" s="105"/>
      <c r="I1" s="105"/>
      <c r="J1" s="105"/>
      <c r="K1" s="76" t="s">
        <v>20</v>
      </c>
    </row>
    <row r="2" spans="1:11" ht="14">
      <c r="A2" s="77" t="s">
        <v>113</v>
      </c>
      <c r="B2" s="27">
        <v>1</v>
      </c>
      <c r="C2" s="27">
        <v>2</v>
      </c>
      <c r="D2" s="27">
        <v>3</v>
      </c>
      <c r="E2" s="27">
        <v>4</v>
      </c>
      <c r="F2" s="27">
        <v>5</v>
      </c>
      <c r="G2" s="27">
        <v>6</v>
      </c>
      <c r="H2" s="27">
        <v>7</v>
      </c>
      <c r="I2" s="27">
        <v>8</v>
      </c>
      <c r="J2" s="27">
        <v>9</v>
      </c>
      <c r="K2" s="77"/>
    </row>
    <row r="3" spans="1:11" ht="14">
      <c r="A3" s="77" t="s">
        <v>20</v>
      </c>
      <c r="B3" s="27">
        <f>SUMIFS('Количество пользователей'!$D$2:$D$8,'Количество пользователей'!$E$2:$E$8,B2)</f>
        <v>0</v>
      </c>
      <c r="C3" s="27">
        <f>SUMIFS('Количество пользователей'!$D$2:$D$8,'Количество пользователей'!$E$2:$E$8,C2)</f>
        <v>0</v>
      </c>
      <c r="D3" s="27">
        <f>SUMIFS('Количество пользователей'!$D$2:$D$8,'Количество пользователей'!$E$2:$E$8,D2)</f>
        <v>0</v>
      </c>
      <c r="E3" s="27">
        <f>SUMIFS('Количество пользователей'!$D$2:$D$8,'Количество пользователей'!$E$2:$E$8,E2)</f>
        <v>340</v>
      </c>
      <c r="F3" s="27">
        <f>SUMIFS('Количество пользователей'!$D$2:$D$8,'Количество пользователей'!$E$2:$E$8,F2)</f>
        <v>0</v>
      </c>
      <c r="G3" s="27">
        <f>SUMIFS('Количество пользователей'!$D$2:$D$8,'Количество пользователей'!$E$2:$E$8,G2)</f>
        <v>80</v>
      </c>
      <c r="H3" s="27">
        <f>SUMIFS('Количество пользователей'!$D$2:$D$8,'Количество пользователей'!$E$2:$E$8,H2)</f>
        <v>360</v>
      </c>
      <c r="I3" s="27">
        <f>SUMIFS('Количество пользователей'!$D$2:$D$8,'Количество пользователей'!$E$2:$E$8,I2)</f>
        <v>340</v>
      </c>
      <c r="J3" s="27">
        <f>SUMIFS('Количество пользователей'!$D$2:$D$8,'Количество пользователей'!$E$2:$E$8,J2)</f>
        <v>0</v>
      </c>
      <c r="K3" s="78">
        <f>SUM('Количество пользователей'!D2:D8)</f>
        <v>1120</v>
      </c>
    </row>
    <row r="4" spans="1:11">
      <c r="A4" s="74"/>
      <c r="K4" s="74"/>
    </row>
    <row r="5" spans="1:11">
      <c r="A5" s="74"/>
      <c r="K5" s="74"/>
    </row>
    <row r="6" spans="1:11">
      <c r="A6" s="74"/>
      <c r="K6" s="74"/>
    </row>
    <row r="7" spans="1:11" s="74" customFormat="1" ht="14">
      <c r="A7" s="76" t="s">
        <v>60</v>
      </c>
      <c r="B7" s="105" t="s">
        <v>78</v>
      </c>
      <c r="C7" s="105"/>
      <c r="D7" s="105"/>
      <c r="E7" s="105"/>
      <c r="F7" s="105"/>
      <c r="G7" s="105"/>
      <c r="H7" s="105"/>
      <c r="I7" s="105"/>
      <c r="J7" s="105"/>
      <c r="K7" s="76" t="s">
        <v>20</v>
      </c>
    </row>
    <row r="8" spans="1:11" ht="14">
      <c r="A8" s="77" t="s">
        <v>113</v>
      </c>
      <c r="B8" s="27">
        <v>1</v>
      </c>
      <c r="C8" s="27">
        <v>2</v>
      </c>
      <c r="D8" s="27">
        <v>3</v>
      </c>
      <c r="E8" s="27">
        <v>4</v>
      </c>
      <c r="F8" s="27">
        <v>5</v>
      </c>
      <c r="G8" s="27">
        <v>6</v>
      </c>
      <c r="H8" s="27">
        <v>7</v>
      </c>
      <c r="I8" s="27">
        <v>8</v>
      </c>
      <c r="J8" s="27">
        <v>9</v>
      </c>
      <c r="K8" s="27"/>
    </row>
    <row r="9" spans="1:11" ht="14">
      <c r="A9" s="77" t="s">
        <v>20</v>
      </c>
      <c r="B9" s="27">
        <f>SUMIFS('Количество пользователей'!$D$2:$D$14,'Количество пользователей'!$E$2:$E$14,B8)</f>
        <v>0</v>
      </c>
      <c r="C9" s="27">
        <f>SUMIFS('Количество пользователей'!$D$2:$D$14,'Количество пользователей'!$E$2:$E$14,C8)</f>
        <v>0</v>
      </c>
      <c r="D9" s="27">
        <f>SUMIFS('Количество пользователей'!$D$2:$D$14,'Количество пользователей'!$E$2:$E$14,D8)</f>
        <v>0</v>
      </c>
      <c r="E9" s="27">
        <f>SUMIFS('Количество пользователей'!$D$2:$D$14,'Количество пользователей'!$E$2:$E$14,E8)</f>
        <v>340</v>
      </c>
      <c r="F9" s="27">
        <f>SUMIFS('Количество пользователей'!$D$2:$D$14,'Количество пользователей'!$E$2:$E$14,F8)</f>
        <v>0</v>
      </c>
      <c r="G9" s="27">
        <f>SUMIFS('Количество пользователей'!$D$2:$D$14,'Количество пользователей'!$E$2:$E$14,G8)</f>
        <v>80</v>
      </c>
      <c r="H9" s="27">
        <f>SUMIFS('Количество пользователей'!$D$2:$D$14,'Количество пользователей'!$E$2:$E$14,H8)</f>
        <v>460</v>
      </c>
      <c r="I9" s="27">
        <f>SUMIFS('Количество пользователей'!$D$2:$D$14,'Количество пользователей'!$E$2:$E$14,I8)</f>
        <v>620</v>
      </c>
      <c r="J9" s="27">
        <f>SUMIFS('Количество пользователей'!$D$2:$D$14,'Количество пользователей'!$E$2:$E$14,J8)</f>
        <v>260</v>
      </c>
      <c r="K9" s="77">
        <f>SUM('Количество пользователей'!D2:D14)</f>
        <v>1760</v>
      </c>
    </row>
    <row r="10" spans="1:11">
      <c r="A10" s="74"/>
      <c r="K10" s="74"/>
    </row>
    <row r="11" spans="1:11">
      <c r="A11" s="74"/>
      <c r="K11" s="74"/>
    </row>
    <row r="12" spans="1:11" s="74" customFormat="1" ht="14">
      <c r="A12" s="76" t="s">
        <v>60</v>
      </c>
      <c r="B12" s="105" t="s">
        <v>79</v>
      </c>
      <c r="C12" s="105"/>
      <c r="D12" s="105"/>
      <c r="E12" s="105"/>
      <c r="F12" s="105"/>
      <c r="G12" s="105"/>
      <c r="H12" s="105"/>
      <c r="I12" s="105"/>
      <c r="J12" s="105"/>
      <c r="K12" s="76" t="s">
        <v>20</v>
      </c>
    </row>
    <row r="13" spans="1:11" ht="14">
      <c r="A13" s="77" t="s">
        <v>113</v>
      </c>
      <c r="B13" s="27">
        <v>1</v>
      </c>
      <c r="C13" s="27">
        <v>2</v>
      </c>
      <c r="D13" s="27">
        <v>3</v>
      </c>
      <c r="E13" s="27">
        <v>4</v>
      </c>
      <c r="F13" s="27">
        <v>5</v>
      </c>
      <c r="G13" s="27">
        <v>6</v>
      </c>
      <c r="H13" s="27">
        <v>7</v>
      </c>
      <c r="I13" s="27">
        <v>8</v>
      </c>
      <c r="J13" s="27">
        <v>9</v>
      </c>
      <c r="K13" s="27"/>
    </row>
    <row r="14" spans="1:11" ht="14">
      <c r="A14" s="77" t="s">
        <v>20</v>
      </c>
      <c r="B14" s="27">
        <f>SUMIFS('Количество пользователей'!$D$2:$D$20,'Количество пользователей'!$E$2:$E$20,B13)</f>
        <v>0</v>
      </c>
      <c r="C14" s="27">
        <f>SUMIFS('Количество пользователей'!$D$2:$D$20,'Количество пользователей'!$E$2:$E$20,C13)</f>
        <v>280</v>
      </c>
      <c r="D14" s="27">
        <f>SUMIFS('Количество пользователей'!$D$2:$D$20,'Количество пользователей'!$E$2:$E$20,D13)</f>
        <v>480</v>
      </c>
      <c r="E14" s="27">
        <f>SUMIFS('Количество пользователей'!$D$2:$D$20,'Количество пользователей'!$E$2:$E$20,E13)</f>
        <v>340</v>
      </c>
      <c r="F14" s="27">
        <f>SUMIFS('Количество пользователей'!$D$2:$D$20,'Количество пользователей'!$E$2:$E$20,F13)</f>
        <v>200</v>
      </c>
      <c r="G14" s="27">
        <f>SUMIFS('Количество пользователей'!$D$2:$D$20,'Количество пользователей'!$E$2:$E$20,G13)</f>
        <v>80</v>
      </c>
      <c r="H14" s="27">
        <f>SUMIFS('Количество пользователей'!$D$2:$D$20,'Количество пользователей'!$E$2:$E$20,H13)</f>
        <v>460</v>
      </c>
      <c r="I14" s="27">
        <f>SUMIFS('Количество пользователей'!$D$2:$D$20,'Количество пользователей'!$E$2:$E$20,I13)</f>
        <v>620</v>
      </c>
      <c r="J14" s="27">
        <f>SUMIFS('Количество пользователей'!$D$2:$D$20,'Количество пользователей'!$E$2:$E$20,J13)</f>
        <v>260</v>
      </c>
      <c r="K14" s="77">
        <f>SUM('Количество пользователей'!D2:D20)</f>
        <v>2720</v>
      </c>
    </row>
  </sheetData>
  <mergeCells count="3">
    <mergeCell ref="B1:J1"/>
    <mergeCell ref="B7:J7"/>
    <mergeCell ref="B12:J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outlinePr summaryBelow="0" summaryRight="0"/>
  </sheetPr>
  <dimension ref="A1:AL88"/>
  <sheetViews>
    <sheetView zoomScaleNormal="100" workbookViewId="0">
      <pane xSplit="5" ySplit="5" topLeftCell="F63" activePane="bottomRight" state="frozen"/>
      <selection pane="topRight" activeCell="F1" sqref="F1"/>
      <selection pane="bottomLeft" activeCell="A5" sqref="A5"/>
      <selection pane="bottomRight"/>
    </sheetView>
  </sheetViews>
  <sheetFormatPr baseColWidth="10" defaultColWidth="14.5" defaultRowHeight="12.75" customHeight="1"/>
  <cols>
    <col min="1" max="1" width="32" customWidth="1"/>
    <col min="2" max="2" width="9.83203125" customWidth="1"/>
    <col min="3" max="3" width="33.83203125" customWidth="1"/>
    <col min="4" max="4" width="14.5" bestFit="1" customWidth="1"/>
    <col min="5" max="5" width="14" customWidth="1"/>
    <col min="6" max="6" width="21.1640625" customWidth="1"/>
    <col min="7" max="7" width="10.1640625" customWidth="1"/>
    <col min="8" max="8" width="14.33203125" customWidth="1"/>
    <col min="9" max="9" width="11.1640625" customWidth="1"/>
    <col min="10" max="14" width="12.33203125" bestFit="1" customWidth="1"/>
    <col min="15" max="27" width="12.1640625" customWidth="1"/>
    <col min="28" max="29" width="12.33203125" bestFit="1" customWidth="1"/>
    <col min="30" max="30" width="11.1640625" customWidth="1"/>
    <col min="31" max="31" width="10.83203125" bestFit="1" customWidth="1"/>
    <col min="32" max="36" width="11.5" customWidth="1"/>
    <col min="37" max="38" width="12.33203125" bestFit="1" customWidth="1"/>
  </cols>
  <sheetData>
    <row r="1" spans="1:38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19" customFormat="1" ht="13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3.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2" customHeight="1">
      <c r="A4" s="3"/>
      <c r="B4" s="3"/>
      <c r="C4" s="3"/>
      <c r="D4" s="3"/>
      <c r="E4" s="83"/>
      <c r="F4" s="4" t="s">
        <v>1</v>
      </c>
      <c r="G4" s="5">
        <f>AE4</f>
        <v>0.05</v>
      </c>
      <c r="H4" s="6">
        <v>0.05</v>
      </c>
      <c r="I4" s="6">
        <v>0.05</v>
      </c>
      <c r="J4" s="6">
        <v>0.05</v>
      </c>
      <c r="K4" s="6">
        <v>0.05</v>
      </c>
      <c r="L4" s="6">
        <v>0.05</v>
      </c>
      <c r="M4" s="6">
        <v>0.05</v>
      </c>
      <c r="N4" s="6">
        <v>0.2</v>
      </c>
      <c r="O4" s="6">
        <v>0.45</v>
      </c>
      <c r="P4" s="6">
        <v>0.65</v>
      </c>
      <c r="Q4" s="6">
        <v>0.7</v>
      </c>
      <c r="R4" s="6">
        <v>0.6</v>
      </c>
      <c r="S4" s="6">
        <v>0.55000000000000004</v>
      </c>
      <c r="T4" s="6">
        <v>0.5</v>
      </c>
      <c r="U4" s="6">
        <v>0.5</v>
      </c>
      <c r="V4" s="6">
        <v>0.5</v>
      </c>
      <c r="W4" s="6">
        <v>0.45</v>
      </c>
      <c r="X4" s="6">
        <v>0.4</v>
      </c>
      <c r="Y4" s="6">
        <v>0.35</v>
      </c>
      <c r="Z4" s="6">
        <v>0.3</v>
      </c>
      <c r="AA4" s="6">
        <v>0.25</v>
      </c>
      <c r="AB4" s="6">
        <v>0.2</v>
      </c>
      <c r="AC4" s="6">
        <v>0.15</v>
      </c>
      <c r="AD4" s="6">
        <v>0.1</v>
      </c>
      <c r="AE4" s="6">
        <v>0.05</v>
      </c>
      <c r="AF4" s="5">
        <f t="shared" ref="AF4:AL4" si="0">H4</f>
        <v>0.05</v>
      </c>
      <c r="AG4" s="5">
        <f t="shared" si="0"/>
        <v>0.05</v>
      </c>
      <c r="AH4" s="5">
        <f t="shared" si="0"/>
        <v>0.05</v>
      </c>
      <c r="AI4" s="5">
        <f t="shared" si="0"/>
        <v>0.05</v>
      </c>
      <c r="AJ4" s="5">
        <f t="shared" si="0"/>
        <v>0.05</v>
      </c>
      <c r="AK4" s="5">
        <f t="shared" si="0"/>
        <v>0.05</v>
      </c>
      <c r="AL4" s="5">
        <f t="shared" si="0"/>
        <v>0.2</v>
      </c>
    </row>
    <row r="5" spans="1:38" ht="62.5" customHeight="1">
      <c r="A5" s="7" t="s">
        <v>2</v>
      </c>
      <c r="B5" s="7" t="s">
        <v>3</v>
      </c>
      <c r="C5" s="7" t="s">
        <v>4</v>
      </c>
      <c r="D5" s="8">
        <v>-1</v>
      </c>
      <c r="E5" s="8">
        <v>0</v>
      </c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8">
        <v>11</v>
      </c>
      <c r="Q5" s="8">
        <v>12</v>
      </c>
      <c r="R5" s="8">
        <v>13</v>
      </c>
      <c r="S5" s="8">
        <v>14</v>
      </c>
      <c r="T5" s="8">
        <v>15</v>
      </c>
      <c r="U5" s="8">
        <v>16</v>
      </c>
      <c r="V5" s="8">
        <v>17</v>
      </c>
      <c r="W5" s="8">
        <v>18</v>
      </c>
      <c r="X5" s="8">
        <v>19</v>
      </c>
      <c r="Y5" s="8">
        <v>20</v>
      </c>
      <c r="Z5" s="8">
        <v>21</v>
      </c>
      <c r="AA5" s="8">
        <v>22</v>
      </c>
      <c r="AB5" s="8">
        <v>23</v>
      </c>
      <c r="AC5" s="8" t="s">
        <v>5</v>
      </c>
      <c r="AD5" s="8" t="s">
        <v>6</v>
      </c>
      <c r="AE5" s="8" t="s">
        <v>7</v>
      </c>
      <c r="AF5" s="8" t="s">
        <v>8</v>
      </c>
      <c r="AG5" s="8" t="s">
        <v>9</v>
      </c>
      <c r="AH5" s="8" t="s">
        <v>10</v>
      </c>
      <c r="AI5" s="8" t="s">
        <v>11</v>
      </c>
    </row>
    <row r="6" spans="1:38" ht="13.5" customHeight="1">
      <c r="A6" s="9">
        <v>1</v>
      </c>
      <c r="B6" s="8">
        <v>-1</v>
      </c>
      <c r="C6" s="28">
        <f>SUMIFS('Количество пользователей'!D2:D14,'Количество пользователей'!E2:E14,'Нагрузка на cистему'!A6)</f>
        <v>0</v>
      </c>
      <c r="D6" s="32"/>
      <c r="E6" s="32"/>
      <c r="F6" s="10"/>
      <c r="G6" s="10">
        <f t="shared" ref="G6:AI6" si="1">NumForTimeZone*Nagruzka</f>
        <v>0</v>
      </c>
      <c r="H6" s="10">
        <f t="shared" si="1"/>
        <v>0</v>
      </c>
      <c r="I6" s="10">
        <f t="shared" si="1"/>
        <v>0</v>
      </c>
      <c r="J6" s="10">
        <f t="shared" si="1"/>
        <v>0</v>
      </c>
      <c r="K6" s="10">
        <f t="shared" si="1"/>
        <v>0</v>
      </c>
      <c r="L6" s="10">
        <f t="shared" si="1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1"/>
        <v>0</v>
      </c>
      <c r="X6" s="10">
        <f t="shared" si="1"/>
        <v>0</v>
      </c>
      <c r="Y6" s="10">
        <f t="shared" si="1"/>
        <v>0</v>
      </c>
      <c r="Z6" s="10">
        <f t="shared" si="1"/>
        <v>0</v>
      </c>
      <c r="AA6" s="10">
        <f t="shared" si="1"/>
        <v>0</v>
      </c>
      <c r="AB6" s="10">
        <f t="shared" si="1"/>
        <v>0</v>
      </c>
      <c r="AC6" s="10">
        <f t="shared" si="1"/>
        <v>0</v>
      </c>
      <c r="AD6" s="10">
        <f t="shared" si="1"/>
        <v>0</v>
      </c>
      <c r="AE6" s="10">
        <f t="shared" si="1"/>
        <v>0</v>
      </c>
      <c r="AF6" s="10">
        <f t="shared" si="1"/>
        <v>0</v>
      </c>
      <c r="AG6" s="10">
        <f t="shared" si="1"/>
        <v>0</v>
      </c>
      <c r="AH6" s="10">
        <f t="shared" si="1"/>
        <v>0</v>
      </c>
      <c r="AI6" s="10">
        <f t="shared" si="1"/>
        <v>0</v>
      </c>
    </row>
    <row r="7" spans="1:38" ht="13.5" customHeight="1">
      <c r="A7" s="9">
        <v>2</v>
      </c>
      <c r="B7" s="8">
        <v>0</v>
      </c>
      <c r="C7" s="28">
        <f>SUMIFS('Количество пользователей'!D3:D15,'Количество пользователей'!E3:E15,'Нагрузка на cистему'!A7)</f>
        <v>0</v>
      </c>
      <c r="D7" s="32"/>
      <c r="E7" s="32"/>
      <c r="F7" s="10"/>
      <c r="G7" s="10">
        <f>NumForTimeZone*Nagruzka</f>
        <v>0</v>
      </c>
      <c r="H7" s="10">
        <f t="shared" ref="H7:AI7" si="2">NumForTimeZone*Nagruzka</f>
        <v>0</v>
      </c>
      <c r="I7" s="10">
        <f t="shared" si="2"/>
        <v>0</v>
      </c>
      <c r="J7" s="10">
        <f t="shared" si="2"/>
        <v>0</v>
      </c>
      <c r="K7" s="10">
        <f t="shared" si="2"/>
        <v>0</v>
      </c>
      <c r="L7" s="10">
        <f t="shared" si="2"/>
        <v>0</v>
      </c>
      <c r="M7" s="10">
        <f t="shared" si="2"/>
        <v>0</v>
      </c>
      <c r="N7" s="10">
        <f t="shared" si="2"/>
        <v>0</v>
      </c>
      <c r="O7" s="10">
        <f t="shared" si="2"/>
        <v>0</v>
      </c>
      <c r="P7" s="10">
        <f t="shared" si="2"/>
        <v>0</v>
      </c>
      <c r="Q7" s="10">
        <f t="shared" si="2"/>
        <v>0</v>
      </c>
      <c r="R7" s="10">
        <f t="shared" si="2"/>
        <v>0</v>
      </c>
      <c r="S7" s="10">
        <f t="shared" si="2"/>
        <v>0</v>
      </c>
      <c r="T7" s="10">
        <f t="shared" si="2"/>
        <v>0</v>
      </c>
      <c r="U7" s="10">
        <f t="shared" si="2"/>
        <v>0</v>
      </c>
      <c r="V7" s="10">
        <f t="shared" si="2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</row>
    <row r="8" spans="1:38" ht="13.5" customHeight="1">
      <c r="A8" s="9">
        <v>3</v>
      </c>
      <c r="B8" s="8">
        <v>2</v>
      </c>
      <c r="C8" s="28">
        <f>SUMIFS('Количество пользователей'!D4:D16,'Количество пользователей'!E4:E16,'Нагрузка на cистему'!A8)</f>
        <v>160</v>
      </c>
      <c r="D8" s="10"/>
      <c r="E8" s="10"/>
      <c r="F8" s="10"/>
      <c r="G8" s="11">
        <f t="shared" ref="G8:AI8" si="3">NumForTimeZone*Nagruzka</f>
        <v>8</v>
      </c>
      <c r="H8" s="10">
        <f t="shared" si="3"/>
        <v>8</v>
      </c>
      <c r="I8" s="10">
        <f t="shared" si="3"/>
        <v>8</v>
      </c>
      <c r="J8" s="10">
        <f t="shared" si="3"/>
        <v>8</v>
      </c>
      <c r="K8" s="10">
        <f t="shared" si="3"/>
        <v>8</v>
      </c>
      <c r="L8" s="10">
        <f t="shared" si="3"/>
        <v>8</v>
      </c>
      <c r="M8" s="10">
        <f t="shared" si="3"/>
        <v>8</v>
      </c>
      <c r="N8" s="10">
        <f t="shared" si="3"/>
        <v>32</v>
      </c>
      <c r="O8" s="10">
        <f t="shared" si="3"/>
        <v>72</v>
      </c>
      <c r="P8" s="10">
        <f t="shared" si="3"/>
        <v>104</v>
      </c>
      <c r="Q8" s="10">
        <f t="shared" si="3"/>
        <v>112</v>
      </c>
      <c r="R8" s="10">
        <f t="shared" si="3"/>
        <v>96</v>
      </c>
      <c r="S8" s="10">
        <f t="shared" si="3"/>
        <v>88</v>
      </c>
      <c r="T8" s="10">
        <f t="shared" si="3"/>
        <v>80</v>
      </c>
      <c r="U8" s="10">
        <f t="shared" si="3"/>
        <v>80</v>
      </c>
      <c r="V8" s="10">
        <f t="shared" si="3"/>
        <v>80</v>
      </c>
      <c r="W8" s="10">
        <f t="shared" si="3"/>
        <v>72</v>
      </c>
      <c r="X8" s="10">
        <f t="shared" si="3"/>
        <v>64</v>
      </c>
      <c r="Y8" s="10">
        <f t="shared" si="3"/>
        <v>56</v>
      </c>
      <c r="Z8" s="10">
        <f t="shared" si="3"/>
        <v>48</v>
      </c>
      <c r="AA8" s="10">
        <f t="shared" si="3"/>
        <v>40</v>
      </c>
      <c r="AB8" s="10">
        <f t="shared" si="3"/>
        <v>32</v>
      </c>
      <c r="AC8" s="10">
        <f t="shared" si="3"/>
        <v>24</v>
      </c>
      <c r="AD8" s="10">
        <f t="shared" si="3"/>
        <v>16</v>
      </c>
      <c r="AE8" s="10">
        <f t="shared" si="3"/>
        <v>8</v>
      </c>
      <c r="AF8" s="10">
        <f t="shared" si="3"/>
        <v>8</v>
      </c>
      <c r="AG8" s="10">
        <f t="shared" si="3"/>
        <v>8</v>
      </c>
      <c r="AH8" s="10">
        <f t="shared" si="3"/>
        <v>8</v>
      </c>
      <c r="AI8" s="10">
        <f t="shared" si="3"/>
        <v>8</v>
      </c>
    </row>
    <row r="9" spans="1:38" ht="13.5" customHeight="1">
      <c r="A9" s="9">
        <v>4</v>
      </c>
      <c r="B9" s="8">
        <v>3</v>
      </c>
      <c r="C9" s="28">
        <f>SUMIFS('Количество пользователей'!D5:D17,'Количество пользователей'!E5:E17,'Нагрузка на cистему'!A9)</f>
        <v>340</v>
      </c>
      <c r="D9" s="10"/>
      <c r="E9" s="10"/>
      <c r="F9" s="10"/>
      <c r="G9" s="10"/>
      <c r="H9" s="11">
        <f>NumForTimeZone*Nagruzka</f>
        <v>17</v>
      </c>
      <c r="I9" s="10">
        <f t="shared" ref="I9:AI9" si="4">NumForTimeZone*Nagruzka</f>
        <v>17</v>
      </c>
      <c r="J9" s="10">
        <f t="shared" si="4"/>
        <v>17</v>
      </c>
      <c r="K9" s="10">
        <f t="shared" si="4"/>
        <v>17</v>
      </c>
      <c r="L9" s="10">
        <f t="shared" si="4"/>
        <v>17</v>
      </c>
      <c r="M9" s="10">
        <f t="shared" si="4"/>
        <v>17</v>
      </c>
      <c r="N9" s="10">
        <f t="shared" si="4"/>
        <v>68</v>
      </c>
      <c r="O9" s="10">
        <f t="shared" si="4"/>
        <v>153</v>
      </c>
      <c r="P9" s="10">
        <f t="shared" si="4"/>
        <v>221</v>
      </c>
      <c r="Q9" s="10">
        <f t="shared" si="4"/>
        <v>237.99999999999997</v>
      </c>
      <c r="R9" s="10">
        <f t="shared" si="4"/>
        <v>204</v>
      </c>
      <c r="S9" s="10">
        <f t="shared" si="4"/>
        <v>187.00000000000003</v>
      </c>
      <c r="T9" s="10">
        <f t="shared" si="4"/>
        <v>170</v>
      </c>
      <c r="U9" s="10">
        <f t="shared" si="4"/>
        <v>170</v>
      </c>
      <c r="V9" s="10">
        <f t="shared" si="4"/>
        <v>170</v>
      </c>
      <c r="W9" s="10">
        <f t="shared" si="4"/>
        <v>153</v>
      </c>
      <c r="X9" s="10">
        <f t="shared" si="4"/>
        <v>136</v>
      </c>
      <c r="Y9" s="10">
        <f t="shared" si="4"/>
        <v>118.99999999999999</v>
      </c>
      <c r="Z9" s="10">
        <f t="shared" si="4"/>
        <v>102</v>
      </c>
      <c r="AA9" s="10">
        <f t="shared" si="4"/>
        <v>85</v>
      </c>
      <c r="AB9" s="10">
        <f t="shared" si="4"/>
        <v>68</v>
      </c>
      <c r="AC9" s="10">
        <f t="shared" si="4"/>
        <v>51</v>
      </c>
      <c r="AD9" s="10">
        <f t="shared" si="4"/>
        <v>34</v>
      </c>
      <c r="AE9" s="10">
        <f t="shared" si="4"/>
        <v>17</v>
      </c>
      <c r="AF9" s="10">
        <f t="shared" si="4"/>
        <v>17</v>
      </c>
      <c r="AG9" s="10">
        <f t="shared" si="4"/>
        <v>17</v>
      </c>
      <c r="AH9" s="10">
        <f t="shared" si="4"/>
        <v>17</v>
      </c>
      <c r="AI9" s="10">
        <f t="shared" si="4"/>
        <v>17</v>
      </c>
    </row>
    <row r="10" spans="1:38" ht="13.5" customHeight="1">
      <c r="A10" s="9">
        <v>5</v>
      </c>
      <c r="B10" s="8">
        <v>4</v>
      </c>
      <c r="C10" s="28">
        <f>SUMIFS('Количество пользователей'!D6:D18,'Количество пользователей'!E6:E18,'Нагрузка на cистему'!A10)</f>
        <v>200</v>
      </c>
      <c r="D10" s="10"/>
      <c r="E10" s="10"/>
      <c r="F10" s="10"/>
      <c r="G10" s="10"/>
      <c r="H10" s="10"/>
      <c r="I10" s="11">
        <f t="shared" ref="I10:AI10" si="5">NumForTimeZone*Nagruzka</f>
        <v>10</v>
      </c>
      <c r="J10" s="10">
        <f t="shared" si="5"/>
        <v>10</v>
      </c>
      <c r="K10" s="10">
        <f t="shared" si="5"/>
        <v>10</v>
      </c>
      <c r="L10" s="10">
        <f t="shared" si="5"/>
        <v>10</v>
      </c>
      <c r="M10" s="10">
        <f t="shared" si="5"/>
        <v>10</v>
      </c>
      <c r="N10" s="10">
        <f t="shared" si="5"/>
        <v>40</v>
      </c>
      <c r="O10" s="10">
        <f t="shared" si="5"/>
        <v>90</v>
      </c>
      <c r="P10" s="10">
        <f t="shared" si="5"/>
        <v>130</v>
      </c>
      <c r="Q10" s="10">
        <f t="shared" si="5"/>
        <v>140</v>
      </c>
      <c r="R10" s="10">
        <f t="shared" si="5"/>
        <v>120</v>
      </c>
      <c r="S10" s="10">
        <f t="shared" si="5"/>
        <v>110.00000000000001</v>
      </c>
      <c r="T10" s="10">
        <f t="shared" si="5"/>
        <v>100</v>
      </c>
      <c r="U10" s="10">
        <f t="shared" si="5"/>
        <v>100</v>
      </c>
      <c r="V10" s="10">
        <f t="shared" si="5"/>
        <v>100</v>
      </c>
      <c r="W10" s="10">
        <f t="shared" si="5"/>
        <v>90</v>
      </c>
      <c r="X10" s="10">
        <f t="shared" si="5"/>
        <v>80</v>
      </c>
      <c r="Y10" s="10">
        <f t="shared" si="5"/>
        <v>70</v>
      </c>
      <c r="Z10" s="10">
        <f t="shared" si="5"/>
        <v>60</v>
      </c>
      <c r="AA10" s="10">
        <f t="shared" si="5"/>
        <v>50</v>
      </c>
      <c r="AB10" s="10">
        <f t="shared" si="5"/>
        <v>40</v>
      </c>
      <c r="AC10" s="10">
        <f t="shared" si="5"/>
        <v>30</v>
      </c>
      <c r="AD10" s="10">
        <f t="shared" si="5"/>
        <v>20</v>
      </c>
      <c r="AE10" s="10">
        <f t="shared" si="5"/>
        <v>10</v>
      </c>
      <c r="AF10" s="10">
        <f t="shared" si="5"/>
        <v>10</v>
      </c>
      <c r="AG10" s="10">
        <f t="shared" si="5"/>
        <v>10</v>
      </c>
      <c r="AH10" s="10">
        <f t="shared" si="5"/>
        <v>10</v>
      </c>
      <c r="AI10" s="10">
        <f t="shared" si="5"/>
        <v>10</v>
      </c>
    </row>
    <row r="11" spans="1:38" ht="13.5" customHeight="1">
      <c r="A11" s="9">
        <v>6</v>
      </c>
      <c r="B11" s="8">
        <v>5</v>
      </c>
      <c r="C11" s="28">
        <f>SUMIFS('Количество пользователей'!D7:D19,'Количество пользователей'!E7:E19,'Нагрузка на cистему'!A11)</f>
        <v>0</v>
      </c>
      <c r="D11" s="10"/>
      <c r="E11" s="10"/>
      <c r="F11" s="10"/>
      <c r="G11" s="10"/>
      <c r="H11" s="10"/>
      <c r="I11" s="10"/>
      <c r="J11" s="11">
        <f t="shared" ref="J11:AI11" si="6">NumForTimeZone*Nagruzka</f>
        <v>0</v>
      </c>
      <c r="K11" s="10">
        <f t="shared" si="6"/>
        <v>0</v>
      </c>
      <c r="L11" s="10">
        <f t="shared" si="6"/>
        <v>0</v>
      </c>
      <c r="M11" s="10">
        <f t="shared" si="6"/>
        <v>0</v>
      </c>
      <c r="N11" s="10">
        <f t="shared" si="6"/>
        <v>0</v>
      </c>
      <c r="O11" s="10">
        <f t="shared" si="6"/>
        <v>0</v>
      </c>
      <c r="P11" s="10">
        <f t="shared" si="6"/>
        <v>0</v>
      </c>
      <c r="Q11" s="10">
        <f t="shared" si="6"/>
        <v>0</v>
      </c>
      <c r="R11" s="10">
        <f t="shared" si="6"/>
        <v>0</v>
      </c>
      <c r="S11" s="10">
        <f t="shared" si="6"/>
        <v>0</v>
      </c>
      <c r="T11" s="10">
        <f t="shared" si="6"/>
        <v>0</v>
      </c>
      <c r="U11" s="10">
        <f t="shared" si="6"/>
        <v>0</v>
      </c>
      <c r="V11" s="10">
        <f t="shared" si="6"/>
        <v>0</v>
      </c>
      <c r="W11" s="10">
        <f t="shared" si="6"/>
        <v>0</v>
      </c>
      <c r="X11" s="10">
        <f t="shared" si="6"/>
        <v>0</v>
      </c>
      <c r="Y11" s="10">
        <f t="shared" si="6"/>
        <v>0</v>
      </c>
      <c r="Z11" s="10">
        <f t="shared" si="6"/>
        <v>0</v>
      </c>
      <c r="AA11" s="10">
        <f t="shared" si="6"/>
        <v>0</v>
      </c>
      <c r="AB11" s="10">
        <f t="shared" si="6"/>
        <v>0</v>
      </c>
      <c r="AC11" s="10">
        <f t="shared" si="6"/>
        <v>0</v>
      </c>
      <c r="AD11" s="10">
        <f t="shared" si="6"/>
        <v>0</v>
      </c>
      <c r="AE11" s="10">
        <f t="shared" si="6"/>
        <v>0</v>
      </c>
      <c r="AF11" s="10">
        <f t="shared" si="6"/>
        <v>0</v>
      </c>
      <c r="AG11" s="10">
        <f t="shared" si="6"/>
        <v>0</v>
      </c>
      <c r="AH11" s="10">
        <f t="shared" si="6"/>
        <v>0</v>
      </c>
      <c r="AI11" s="10">
        <f t="shared" si="6"/>
        <v>0</v>
      </c>
    </row>
    <row r="12" spans="1:38" ht="13.5" customHeight="1">
      <c r="A12" s="9">
        <v>7</v>
      </c>
      <c r="B12" s="8">
        <v>6</v>
      </c>
      <c r="C12" s="28">
        <f>SUMIFS('Количество пользователей'!D8:D20,'Количество пользователей'!E8:E20,'Нагрузка на cистему'!A12)</f>
        <v>100</v>
      </c>
      <c r="D12" s="10"/>
      <c r="E12" s="10"/>
      <c r="F12" s="10"/>
      <c r="G12" s="10"/>
      <c r="H12" s="10"/>
      <c r="I12" s="10"/>
      <c r="J12" s="10"/>
      <c r="K12" s="11">
        <f t="shared" ref="K12:AI12" si="7">NumForTimeZone*Nagruzka</f>
        <v>5</v>
      </c>
      <c r="L12" s="10">
        <f t="shared" si="7"/>
        <v>5</v>
      </c>
      <c r="M12" s="10">
        <f t="shared" si="7"/>
        <v>5</v>
      </c>
      <c r="N12" s="10">
        <f t="shared" si="7"/>
        <v>20</v>
      </c>
      <c r="O12" s="10">
        <f t="shared" si="7"/>
        <v>45</v>
      </c>
      <c r="P12" s="10">
        <f t="shared" si="7"/>
        <v>65</v>
      </c>
      <c r="Q12" s="10">
        <f t="shared" si="7"/>
        <v>70</v>
      </c>
      <c r="R12" s="10">
        <f t="shared" si="7"/>
        <v>60</v>
      </c>
      <c r="S12" s="10">
        <f t="shared" si="7"/>
        <v>55.000000000000007</v>
      </c>
      <c r="T12" s="10">
        <f t="shared" si="7"/>
        <v>50</v>
      </c>
      <c r="U12" s="10">
        <f t="shared" si="7"/>
        <v>50</v>
      </c>
      <c r="V12" s="10">
        <f t="shared" si="7"/>
        <v>50</v>
      </c>
      <c r="W12" s="10">
        <f t="shared" si="7"/>
        <v>45</v>
      </c>
      <c r="X12" s="10">
        <f t="shared" si="7"/>
        <v>40</v>
      </c>
      <c r="Y12" s="10">
        <f t="shared" si="7"/>
        <v>35</v>
      </c>
      <c r="Z12" s="10">
        <f t="shared" si="7"/>
        <v>30</v>
      </c>
      <c r="AA12" s="10">
        <f t="shared" si="7"/>
        <v>25</v>
      </c>
      <c r="AB12" s="10">
        <f t="shared" si="7"/>
        <v>20</v>
      </c>
      <c r="AC12" s="10">
        <f t="shared" si="7"/>
        <v>15</v>
      </c>
      <c r="AD12" s="10">
        <f t="shared" si="7"/>
        <v>10</v>
      </c>
      <c r="AE12" s="10">
        <f t="shared" si="7"/>
        <v>5</v>
      </c>
      <c r="AF12" s="10">
        <f t="shared" si="7"/>
        <v>5</v>
      </c>
      <c r="AG12" s="10">
        <f t="shared" si="7"/>
        <v>5</v>
      </c>
      <c r="AH12" s="10">
        <f t="shared" si="7"/>
        <v>5</v>
      </c>
      <c r="AI12" s="10">
        <f t="shared" si="7"/>
        <v>5</v>
      </c>
    </row>
    <row r="13" spans="1:38" ht="13.5" customHeight="1">
      <c r="A13" s="9">
        <v>8</v>
      </c>
      <c r="B13" s="8">
        <v>7</v>
      </c>
      <c r="C13" s="28">
        <f>SUMIFS('Количество пользователей'!D9:D21,'Количество пользователей'!E9:E21,'Нагрузка на cистему'!A13)</f>
        <v>280</v>
      </c>
      <c r="D13" s="10"/>
      <c r="E13" s="10"/>
      <c r="F13" s="10"/>
      <c r="G13" s="10"/>
      <c r="H13" s="10"/>
      <c r="I13" s="10"/>
      <c r="J13" s="10"/>
      <c r="K13" s="10"/>
      <c r="L13" s="11">
        <f t="shared" ref="L13:AI13" si="8">NumForTimeZone*Nagruzka</f>
        <v>14</v>
      </c>
      <c r="M13" s="10">
        <f t="shared" si="8"/>
        <v>14</v>
      </c>
      <c r="N13" s="10">
        <f t="shared" si="8"/>
        <v>56</v>
      </c>
      <c r="O13" s="10">
        <f t="shared" si="8"/>
        <v>126</v>
      </c>
      <c r="P13" s="10">
        <f t="shared" si="8"/>
        <v>182</v>
      </c>
      <c r="Q13" s="10">
        <f t="shared" si="8"/>
        <v>196</v>
      </c>
      <c r="R13" s="10">
        <f t="shared" si="8"/>
        <v>168</v>
      </c>
      <c r="S13" s="10">
        <f t="shared" si="8"/>
        <v>154</v>
      </c>
      <c r="T13" s="10">
        <f t="shared" si="8"/>
        <v>140</v>
      </c>
      <c r="U13" s="10">
        <f t="shared" si="8"/>
        <v>140</v>
      </c>
      <c r="V13" s="10">
        <f t="shared" si="8"/>
        <v>140</v>
      </c>
      <c r="W13" s="10">
        <f t="shared" si="8"/>
        <v>126</v>
      </c>
      <c r="X13" s="10">
        <f t="shared" si="8"/>
        <v>112</v>
      </c>
      <c r="Y13" s="10">
        <f t="shared" si="8"/>
        <v>98</v>
      </c>
      <c r="Z13" s="10">
        <f t="shared" si="8"/>
        <v>84</v>
      </c>
      <c r="AA13" s="10">
        <f t="shared" si="8"/>
        <v>70</v>
      </c>
      <c r="AB13" s="10">
        <f t="shared" si="8"/>
        <v>56</v>
      </c>
      <c r="AC13" s="10">
        <f t="shared" si="8"/>
        <v>42</v>
      </c>
      <c r="AD13" s="10">
        <f t="shared" si="8"/>
        <v>28</v>
      </c>
      <c r="AE13" s="10">
        <f t="shared" si="8"/>
        <v>14</v>
      </c>
      <c r="AF13" s="10">
        <f t="shared" si="8"/>
        <v>14</v>
      </c>
      <c r="AG13" s="10">
        <f t="shared" si="8"/>
        <v>14</v>
      </c>
      <c r="AH13" s="10">
        <f t="shared" si="8"/>
        <v>14</v>
      </c>
      <c r="AI13" s="10">
        <f t="shared" si="8"/>
        <v>14</v>
      </c>
    </row>
    <row r="14" spans="1:38" ht="13.5" customHeight="1">
      <c r="A14" s="9">
        <v>9</v>
      </c>
      <c r="B14" s="8">
        <v>8</v>
      </c>
      <c r="C14" s="28">
        <f>SUMIFS('Количество пользователей'!D10:D22,'Количество пользователей'!E10:E22,'Нагрузка на cистему'!A14)</f>
        <v>260</v>
      </c>
      <c r="D14" s="33"/>
      <c r="E14" s="33"/>
      <c r="F14" s="33"/>
      <c r="G14" s="33"/>
      <c r="H14" s="33"/>
      <c r="I14" s="33"/>
      <c r="J14" s="10"/>
      <c r="K14" s="10"/>
      <c r="L14" s="10"/>
      <c r="M14" s="11">
        <f t="shared" ref="M14:AI14" si="9">NumForTimeZone*Nagruzka</f>
        <v>13</v>
      </c>
      <c r="N14" s="10">
        <f t="shared" si="9"/>
        <v>52</v>
      </c>
      <c r="O14" s="10">
        <f t="shared" si="9"/>
        <v>117</v>
      </c>
      <c r="P14" s="10">
        <f t="shared" si="9"/>
        <v>169</v>
      </c>
      <c r="Q14" s="10">
        <f t="shared" si="9"/>
        <v>182</v>
      </c>
      <c r="R14" s="10">
        <f t="shared" si="9"/>
        <v>156</v>
      </c>
      <c r="S14" s="10">
        <f t="shared" si="9"/>
        <v>143</v>
      </c>
      <c r="T14" s="10">
        <f t="shared" si="9"/>
        <v>130</v>
      </c>
      <c r="U14" s="10">
        <f t="shared" si="9"/>
        <v>130</v>
      </c>
      <c r="V14" s="10">
        <f t="shared" si="9"/>
        <v>130</v>
      </c>
      <c r="W14" s="10">
        <f t="shared" si="9"/>
        <v>117</v>
      </c>
      <c r="X14" s="10">
        <f t="shared" si="9"/>
        <v>104</v>
      </c>
      <c r="Y14" s="10">
        <f t="shared" si="9"/>
        <v>91</v>
      </c>
      <c r="Z14" s="10">
        <f t="shared" si="9"/>
        <v>78</v>
      </c>
      <c r="AA14" s="10">
        <f t="shared" si="9"/>
        <v>65</v>
      </c>
      <c r="AB14" s="10">
        <f t="shared" si="9"/>
        <v>52</v>
      </c>
      <c r="AC14" s="10">
        <f t="shared" si="9"/>
        <v>39</v>
      </c>
      <c r="AD14" s="10">
        <f t="shared" si="9"/>
        <v>26</v>
      </c>
      <c r="AE14" s="10">
        <f t="shared" si="9"/>
        <v>13</v>
      </c>
      <c r="AF14" s="10">
        <f t="shared" si="9"/>
        <v>13</v>
      </c>
      <c r="AG14" s="10">
        <f t="shared" si="9"/>
        <v>13</v>
      </c>
      <c r="AH14" s="10">
        <f t="shared" si="9"/>
        <v>13</v>
      </c>
      <c r="AI14" s="10">
        <f t="shared" si="9"/>
        <v>13</v>
      </c>
    </row>
    <row r="15" spans="1:38" ht="13.5" customHeight="1">
      <c r="A15" s="12"/>
      <c r="B15" s="37"/>
      <c r="C15" s="39"/>
      <c r="D15" s="39"/>
      <c r="E15" s="39"/>
      <c r="F15" s="40"/>
      <c r="G15" s="40"/>
      <c r="H15" s="41">
        <f>D6+E7+G8+H9+I10+J11+K12+L13+M14</f>
        <v>67</v>
      </c>
      <c r="I15" s="41">
        <f t="shared" ref="I15:AL15" si="10">F6+G7+H8+I9+J10+K11+L12+M13+N14</f>
        <v>106</v>
      </c>
      <c r="J15" s="41">
        <f t="shared" si="10"/>
        <v>213</v>
      </c>
      <c r="K15" s="41">
        <f t="shared" si="10"/>
        <v>350</v>
      </c>
      <c r="L15" s="41">
        <f t="shared" si="10"/>
        <v>444</v>
      </c>
      <c r="M15" s="41">
        <f t="shared" si="10"/>
        <v>482</v>
      </c>
      <c r="N15" s="41">
        <f t="shared" si="10"/>
        <v>547</v>
      </c>
      <c r="O15" s="41">
        <f t="shared" si="10"/>
        <v>659</v>
      </c>
      <c r="P15" s="41">
        <f t="shared" si="10"/>
        <v>758</v>
      </c>
      <c r="Q15" s="41">
        <f t="shared" si="10"/>
        <v>782</v>
      </c>
      <c r="R15" s="41">
        <f t="shared" si="10"/>
        <v>733</v>
      </c>
      <c r="S15" s="41">
        <f t="shared" si="10"/>
        <v>663</v>
      </c>
      <c r="T15" s="41">
        <f t="shared" si="10"/>
        <v>606</v>
      </c>
      <c r="U15" s="41">
        <f t="shared" si="10"/>
        <v>566</v>
      </c>
      <c r="V15" s="41">
        <f t="shared" si="10"/>
        <v>524</v>
      </c>
      <c r="W15" s="41">
        <f t="shared" si="10"/>
        <v>465</v>
      </c>
      <c r="X15" s="41">
        <f t="shared" si="10"/>
        <v>398</v>
      </c>
      <c r="Y15" s="41">
        <f t="shared" si="10"/>
        <v>331</v>
      </c>
      <c r="Z15" s="41">
        <f t="shared" si="10"/>
        <v>264</v>
      </c>
      <c r="AA15" s="41">
        <f t="shared" si="10"/>
        <v>210</v>
      </c>
      <c r="AB15" s="41">
        <f t="shared" si="10"/>
        <v>170</v>
      </c>
      <c r="AC15" s="41">
        <f t="shared" si="10"/>
        <v>135</v>
      </c>
      <c r="AD15" s="41">
        <f t="shared" si="10"/>
        <v>100</v>
      </c>
      <c r="AE15" s="41">
        <f>AB6+AC7+AD8+AE9+AF10+AG11+AH12+AI13+AJ14</f>
        <v>62</v>
      </c>
      <c r="AF15" s="41">
        <f>AC6+AD7+AE8+AF9+AG10+AH11+AI12+AJ13+AK14</f>
        <v>40</v>
      </c>
      <c r="AG15" s="41">
        <f>AD6+AE7+AF8+AG9+AH10+AI11+AJ12+AK13+AL14</f>
        <v>35</v>
      </c>
      <c r="AH15" s="41">
        <f>AE6+AF7+AG8+AH9+AI10+AJ11+AK12+AL13+AM14</f>
        <v>35</v>
      </c>
      <c r="AI15" s="41">
        <f>AF6+AG7+AH8+AI9+AJ10+AK11+AL12+AM13+AN14</f>
        <v>25</v>
      </c>
      <c r="AJ15" s="41">
        <f t="shared" si="10"/>
        <v>8</v>
      </c>
      <c r="AK15" s="41">
        <f t="shared" si="10"/>
        <v>0</v>
      </c>
      <c r="AL15" s="41">
        <f t="shared" si="10"/>
        <v>0</v>
      </c>
    </row>
    <row r="16" spans="1:38" ht="42" customHeight="1">
      <c r="A16" s="68" t="s">
        <v>62</v>
      </c>
      <c r="B16" s="13"/>
      <c r="C16" s="30"/>
      <c r="D16" s="30"/>
      <c r="E16" s="35"/>
      <c r="F16" s="30"/>
      <c r="G16" s="30"/>
      <c r="H16" s="34" t="s">
        <v>12</v>
      </c>
      <c r="I16" s="3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3"/>
      <c r="AG16" s="13"/>
      <c r="AH16" s="13"/>
      <c r="AI16" s="13"/>
      <c r="AJ16" s="13"/>
      <c r="AK16" s="13"/>
      <c r="AL16" s="13"/>
    </row>
    <row r="17" spans="1:38" ht="27.75" customHeight="1">
      <c r="A17" s="42" t="s">
        <v>61</v>
      </c>
      <c r="B17" s="43">
        <f>'Сводная по часовым поясам'!K3</f>
        <v>1120</v>
      </c>
      <c r="C17" s="44" t="s">
        <v>13</v>
      </c>
      <c r="D17" s="45">
        <v>1</v>
      </c>
      <c r="E17" s="35"/>
      <c r="F17" s="35"/>
      <c r="G17" s="36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27.75" customHeight="1">
      <c r="A18" s="46" t="s">
        <v>115</v>
      </c>
      <c r="B18" s="43">
        <f>B17*D18</f>
        <v>1008</v>
      </c>
      <c r="C18" s="44" t="s">
        <v>13</v>
      </c>
      <c r="D18" s="49">
        <v>0.9</v>
      </c>
      <c r="E18" s="35"/>
      <c r="F18" s="35"/>
      <c r="G18" s="36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3.5" customHeight="1">
      <c r="A19" s="42" t="s">
        <v>14</v>
      </c>
      <c r="B19" s="47">
        <f>MAX(H15:AK15)</f>
        <v>782</v>
      </c>
      <c r="C19" s="43" t="s">
        <v>13</v>
      </c>
      <c r="D19" s="44"/>
      <c r="E19" s="35"/>
      <c r="F19" s="35"/>
      <c r="G19" s="30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27.75" customHeight="1">
      <c r="A20" s="46" t="s">
        <v>114</v>
      </c>
      <c r="B20" s="48">
        <v>5</v>
      </c>
      <c r="C20" s="85" t="s">
        <v>118</v>
      </c>
      <c r="D20" s="44"/>
      <c r="E20" s="35"/>
      <c r="F20" s="35"/>
      <c r="G20" s="30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3.5" customHeight="1">
      <c r="A21" s="42" t="s">
        <v>117</v>
      </c>
      <c r="B21" s="47">
        <f>B19*B20/60</f>
        <v>65.166666666666671</v>
      </c>
      <c r="C21" s="43" t="s">
        <v>119</v>
      </c>
      <c r="D21" s="44"/>
      <c r="E21" s="35"/>
      <c r="F21" s="35"/>
      <c r="G21" s="30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27.75" customHeight="1">
      <c r="A22" s="42" t="s">
        <v>15</v>
      </c>
      <c r="B22" s="49">
        <v>0.15</v>
      </c>
      <c r="C22" s="58" t="s">
        <v>116</v>
      </c>
      <c r="D22" s="58"/>
      <c r="E22" s="35"/>
      <c r="F22" s="35"/>
      <c r="G22" s="30"/>
      <c r="H22" s="3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3.5" customHeight="1">
      <c r="A23" s="42" t="s">
        <v>16</v>
      </c>
      <c r="B23" s="47">
        <f>B19*B22</f>
        <v>117.3</v>
      </c>
      <c r="C23" s="44" t="s">
        <v>123</v>
      </c>
      <c r="D23" s="44"/>
      <c r="E23" s="35"/>
      <c r="F23" s="35"/>
      <c r="G23" s="30"/>
      <c r="H23" s="3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3.5" customHeight="1">
      <c r="A24" s="42" t="str">
        <f>'Требования к производительности'!A3</f>
        <v>Макс. Сокет соединений на базу</v>
      </c>
      <c r="B24" s="50">
        <f>'Требования к производительности'!C3</f>
        <v>128</v>
      </c>
      <c r="C24" s="43" t="s">
        <v>124</v>
      </c>
      <c r="D24" s="44"/>
      <c r="E24" s="35"/>
      <c r="F24" s="35"/>
      <c r="G24" s="30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3.5" customHeight="1">
      <c r="A25" s="42" t="str">
        <f>'Требования к производительности'!A2</f>
        <v>Макс. Транзакций в секунду на базу</v>
      </c>
      <c r="B25" s="50">
        <f>'Требования к производительности'!C2</f>
        <v>1000</v>
      </c>
      <c r="C25" s="43" t="s">
        <v>119</v>
      </c>
      <c r="D25" s="44"/>
      <c r="E25" s="35"/>
      <c r="F25" s="35"/>
      <c r="G25" s="30"/>
      <c r="H25" s="3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3.5" customHeight="1">
      <c r="A26" s="52" t="s">
        <v>17</v>
      </c>
      <c r="B26" s="50"/>
      <c r="C26" s="51"/>
      <c r="D26" s="44"/>
      <c r="E26" s="35"/>
      <c r="F26" s="35"/>
      <c r="G26" s="30"/>
      <c r="H26" s="3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">
      <c r="A27" s="46" t="s">
        <v>120</v>
      </c>
      <c r="B27" s="53">
        <f>B23/B24</f>
        <v>0.91640624999999998</v>
      </c>
      <c r="C27" s="44" t="s">
        <v>18</v>
      </c>
      <c r="D27" s="44"/>
      <c r="E27" s="35"/>
      <c r="F27" s="35"/>
      <c r="G27" s="30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3.5" customHeight="1">
      <c r="A28" s="46" t="s">
        <v>120</v>
      </c>
      <c r="B28" s="53">
        <f>B21/B25</f>
        <v>6.5166666666666678E-2</v>
      </c>
      <c r="C28" s="44" t="s">
        <v>19</v>
      </c>
      <c r="D28" s="44"/>
      <c r="E28" s="35"/>
      <c r="F28" s="35"/>
      <c r="G28" s="30"/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75" customHeight="1">
      <c r="E29" s="35"/>
      <c r="F29" s="35"/>
      <c r="G29" s="35"/>
      <c r="H29" s="35"/>
    </row>
    <row r="30" spans="1:38" s="109" customFormat="1" ht="20.25" customHeight="1">
      <c r="A30" s="106" t="s">
        <v>63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8"/>
    </row>
    <row r="32" spans="1:38" s="19" customFormat="1" ht="62.5" customHeight="1">
      <c r="A32" s="7" t="s">
        <v>2</v>
      </c>
      <c r="B32" s="7" t="s">
        <v>3</v>
      </c>
      <c r="C32" s="7" t="s">
        <v>4</v>
      </c>
      <c r="D32" s="8">
        <v>-1</v>
      </c>
      <c r="E32" s="8">
        <v>0</v>
      </c>
      <c r="F32" s="8">
        <v>1</v>
      </c>
      <c r="G32" s="8">
        <v>2</v>
      </c>
      <c r="H32" s="8">
        <v>3</v>
      </c>
      <c r="I32" s="8">
        <v>4</v>
      </c>
      <c r="J32" s="8">
        <v>5</v>
      </c>
      <c r="K32" s="8">
        <v>6</v>
      </c>
      <c r="L32" s="8">
        <v>7</v>
      </c>
      <c r="M32" s="8">
        <v>8</v>
      </c>
      <c r="N32" s="8">
        <v>9</v>
      </c>
      <c r="O32" s="8">
        <v>10</v>
      </c>
      <c r="P32" s="8">
        <v>11</v>
      </c>
      <c r="Q32" s="8">
        <v>12</v>
      </c>
      <c r="R32" s="8">
        <v>13</v>
      </c>
      <c r="S32" s="8">
        <v>14</v>
      </c>
      <c r="T32" s="8">
        <v>15</v>
      </c>
      <c r="U32" s="8">
        <v>16</v>
      </c>
      <c r="V32" s="8">
        <v>17</v>
      </c>
      <c r="W32" s="8">
        <v>18</v>
      </c>
      <c r="X32" s="8">
        <v>19</v>
      </c>
      <c r="Y32" s="8">
        <v>20</v>
      </c>
      <c r="Z32" s="8">
        <v>21</v>
      </c>
      <c r="AA32" s="8">
        <v>22</v>
      </c>
      <c r="AB32" s="8">
        <v>23</v>
      </c>
      <c r="AC32" s="8" t="s">
        <v>5</v>
      </c>
      <c r="AD32" s="8" t="s">
        <v>6</v>
      </c>
      <c r="AE32" s="8" t="s">
        <v>7</v>
      </c>
      <c r="AF32" s="8" t="s">
        <v>8</v>
      </c>
      <c r="AG32" s="8" t="s">
        <v>9</v>
      </c>
      <c r="AH32" s="8" t="s">
        <v>10</v>
      </c>
      <c r="AI32" s="8" t="s">
        <v>11</v>
      </c>
    </row>
    <row r="33" spans="1:38" s="19" customFormat="1" ht="13.5" customHeight="1">
      <c r="A33" s="12">
        <v>1</v>
      </c>
      <c r="B33" s="8">
        <v>-1</v>
      </c>
      <c r="C33" s="28">
        <f>SUMIFS('Количество пользователей'!$D$2:$D$14,'Количество пользователей'!$E$2:$E$14,B33)</f>
        <v>0</v>
      </c>
      <c r="D33" s="32"/>
      <c r="E33" s="32"/>
      <c r="F33" s="10"/>
      <c r="G33" s="10">
        <f t="shared" ref="G33:P41" si="11">NumForTimeZone2*Nagruzka</f>
        <v>0</v>
      </c>
      <c r="H33" s="10">
        <f t="shared" si="11"/>
        <v>0</v>
      </c>
      <c r="I33" s="10">
        <f t="shared" si="11"/>
        <v>0</v>
      </c>
      <c r="J33" s="10">
        <f t="shared" si="11"/>
        <v>0</v>
      </c>
      <c r="K33" s="10">
        <f t="shared" si="11"/>
        <v>0</v>
      </c>
      <c r="L33" s="10">
        <f t="shared" si="11"/>
        <v>0</v>
      </c>
      <c r="M33" s="10">
        <f t="shared" si="11"/>
        <v>0</v>
      </c>
      <c r="N33" s="10">
        <f t="shared" si="11"/>
        <v>0</v>
      </c>
      <c r="O33" s="10">
        <f t="shared" si="11"/>
        <v>0</v>
      </c>
      <c r="P33" s="10">
        <f t="shared" si="11"/>
        <v>0</v>
      </c>
      <c r="Q33" s="10">
        <f t="shared" ref="Q33:Z41" si="12">NumForTimeZone2*Nagruzka</f>
        <v>0</v>
      </c>
      <c r="R33" s="10">
        <f t="shared" si="12"/>
        <v>0</v>
      </c>
      <c r="S33" s="10">
        <f t="shared" si="12"/>
        <v>0</v>
      </c>
      <c r="T33" s="10">
        <f t="shared" si="12"/>
        <v>0</v>
      </c>
      <c r="U33" s="10">
        <f t="shared" si="12"/>
        <v>0</v>
      </c>
      <c r="V33" s="10">
        <f t="shared" si="12"/>
        <v>0</v>
      </c>
      <c r="W33" s="10">
        <f t="shared" si="12"/>
        <v>0</v>
      </c>
      <c r="X33" s="10">
        <f t="shared" si="12"/>
        <v>0</v>
      </c>
      <c r="Y33" s="10">
        <f t="shared" si="12"/>
        <v>0</v>
      </c>
      <c r="Z33" s="10">
        <f t="shared" si="12"/>
        <v>0</v>
      </c>
      <c r="AA33" s="10">
        <f t="shared" ref="AA33:AI41" si="13">NumForTimeZone2*Nagruzka</f>
        <v>0</v>
      </c>
      <c r="AB33" s="10">
        <f t="shared" si="13"/>
        <v>0</v>
      </c>
      <c r="AC33" s="10">
        <f t="shared" si="13"/>
        <v>0</v>
      </c>
      <c r="AD33" s="10">
        <f t="shared" si="13"/>
        <v>0</v>
      </c>
      <c r="AE33" s="10">
        <f t="shared" si="13"/>
        <v>0</v>
      </c>
      <c r="AF33" s="10">
        <f t="shared" si="13"/>
        <v>0</v>
      </c>
      <c r="AG33" s="10">
        <f t="shared" si="13"/>
        <v>0</v>
      </c>
      <c r="AH33" s="10">
        <f t="shared" si="13"/>
        <v>0</v>
      </c>
      <c r="AI33" s="10">
        <f t="shared" si="13"/>
        <v>0</v>
      </c>
    </row>
    <row r="34" spans="1:38" s="19" customFormat="1" ht="13.5" customHeight="1">
      <c r="A34" s="12">
        <v>2</v>
      </c>
      <c r="B34" s="8">
        <v>0</v>
      </c>
      <c r="C34" s="28">
        <f>SUMIFS('Количество пользователей'!$D$2:$D$14,'Количество пользователей'!$E$2:$E$14,B34)</f>
        <v>0</v>
      </c>
      <c r="D34" s="32"/>
      <c r="E34" s="32"/>
      <c r="F34" s="10"/>
      <c r="G34" s="10">
        <f t="shared" si="11"/>
        <v>0</v>
      </c>
      <c r="H34" s="10">
        <f t="shared" si="11"/>
        <v>0</v>
      </c>
      <c r="I34" s="10">
        <f t="shared" si="11"/>
        <v>0</v>
      </c>
      <c r="J34" s="10">
        <f t="shared" si="11"/>
        <v>0</v>
      </c>
      <c r="K34" s="10">
        <f t="shared" si="11"/>
        <v>0</v>
      </c>
      <c r="L34" s="10">
        <f t="shared" si="11"/>
        <v>0</v>
      </c>
      <c r="M34" s="10">
        <f t="shared" si="11"/>
        <v>0</v>
      </c>
      <c r="N34" s="10">
        <f t="shared" si="11"/>
        <v>0</v>
      </c>
      <c r="O34" s="10">
        <f t="shared" si="11"/>
        <v>0</v>
      </c>
      <c r="P34" s="10">
        <f t="shared" si="11"/>
        <v>0</v>
      </c>
      <c r="Q34" s="10">
        <f t="shared" si="12"/>
        <v>0</v>
      </c>
      <c r="R34" s="10">
        <f t="shared" si="12"/>
        <v>0</v>
      </c>
      <c r="S34" s="10">
        <f t="shared" si="12"/>
        <v>0</v>
      </c>
      <c r="T34" s="10">
        <f t="shared" si="12"/>
        <v>0</v>
      </c>
      <c r="U34" s="10">
        <f t="shared" si="12"/>
        <v>0</v>
      </c>
      <c r="V34" s="10">
        <f t="shared" si="12"/>
        <v>0</v>
      </c>
      <c r="W34" s="10">
        <f t="shared" si="12"/>
        <v>0</v>
      </c>
      <c r="X34" s="10">
        <f t="shared" si="12"/>
        <v>0</v>
      </c>
      <c r="Y34" s="10">
        <f t="shared" si="12"/>
        <v>0</v>
      </c>
      <c r="Z34" s="10">
        <f t="shared" si="12"/>
        <v>0</v>
      </c>
      <c r="AA34" s="10">
        <f t="shared" si="13"/>
        <v>0</v>
      </c>
      <c r="AB34" s="10">
        <f t="shared" si="13"/>
        <v>0</v>
      </c>
      <c r="AC34" s="10">
        <f t="shared" si="13"/>
        <v>0</v>
      </c>
      <c r="AD34" s="10">
        <f t="shared" si="13"/>
        <v>0</v>
      </c>
      <c r="AE34" s="10">
        <f t="shared" si="13"/>
        <v>0</v>
      </c>
      <c r="AF34" s="10">
        <f t="shared" si="13"/>
        <v>0</v>
      </c>
      <c r="AG34" s="10">
        <f t="shared" si="13"/>
        <v>0</v>
      </c>
      <c r="AH34" s="10">
        <f t="shared" si="13"/>
        <v>0</v>
      </c>
      <c r="AI34" s="10">
        <f t="shared" si="13"/>
        <v>0</v>
      </c>
    </row>
    <row r="35" spans="1:38" s="19" customFormat="1" ht="13.5" customHeight="1">
      <c r="A35" s="12">
        <v>3</v>
      </c>
      <c r="B35" s="8">
        <v>2</v>
      </c>
      <c r="C35" s="28">
        <f>SUMIFS('Количество пользователей'!$D$2:$D$14,'Количество пользователей'!$E$2:$E$14,B35)</f>
        <v>0</v>
      </c>
      <c r="D35" s="10"/>
      <c r="E35" s="10"/>
      <c r="F35" s="10"/>
      <c r="G35" s="10">
        <f t="shared" si="11"/>
        <v>0</v>
      </c>
      <c r="H35" s="10">
        <f t="shared" si="11"/>
        <v>0</v>
      </c>
      <c r="I35" s="10">
        <f t="shared" si="11"/>
        <v>0</v>
      </c>
      <c r="J35" s="10">
        <f t="shared" si="11"/>
        <v>0</v>
      </c>
      <c r="K35" s="10">
        <f t="shared" si="11"/>
        <v>0</v>
      </c>
      <c r="L35" s="10">
        <f t="shared" si="11"/>
        <v>0</v>
      </c>
      <c r="M35" s="10">
        <f t="shared" si="11"/>
        <v>0</v>
      </c>
      <c r="N35" s="10">
        <f t="shared" si="11"/>
        <v>0</v>
      </c>
      <c r="O35" s="10">
        <f t="shared" si="11"/>
        <v>0</v>
      </c>
      <c r="P35" s="10">
        <f t="shared" si="11"/>
        <v>0</v>
      </c>
      <c r="Q35" s="10">
        <f t="shared" si="12"/>
        <v>0</v>
      </c>
      <c r="R35" s="10">
        <f t="shared" si="12"/>
        <v>0</v>
      </c>
      <c r="S35" s="10">
        <f t="shared" si="12"/>
        <v>0</v>
      </c>
      <c r="T35" s="10">
        <f t="shared" si="12"/>
        <v>0</v>
      </c>
      <c r="U35" s="10">
        <f t="shared" si="12"/>
        <v>0</v>
      </c>
      <c r="V35" s="10">
        <f t="shared" si="12"/>
        <v>0</v>
      </c>
      <c r="W35" s="10">
        <f t="shared" si="12"/>
        <v>0</v>
      </c>
      <c r="X35" s="10">
        <f t="shared" si="12"/>
        <v>0</v>
      </c>
      <c r="Y35" s="10">
        <f t="shared" si="12"/>
        <v>0</v>
      </c>
      <c r="Z35" s="10">
        <f t="shared" si="12"/>
        <v>0</v>
      </c>
      <c r="AA35" s="10">
        <f t="shared" si="13"/>
        <v>0</v>
      </c>
      <c r="AB35" s="10">
        <f t="shared" si="13"/>
        <v>0</v>
      </c>
      <c r="AC35" s="10">
        <f t="shared" si="13"/>
        <v>0</v>
      </c>
      <c r="AD35" s="10">
        <f t="shared" si="13"/>
        <v>0</v>
      </c>
      <c r="AE35" s="10">
        <f t="shared" si="13"/>
        <v>0</v>
      </c>
      <c r="AF35" s="10">
        <f t="shared" si="13"/>
        <v>0</v>
      </c>
      <c r="AG35" s="10">
        <f t="shared" si="13"/>
        <v>0</v>
      </c>
      <c r="AH35" s="10">
        <f t="shared" si="13"/>
        <v>0</v>
      </c>
      <c r="AI35" s="10">
        <f t="shared" si="13"/>
        <v>0</v>
      </c>
    </row>
    <row r="36" spans="1:38" s="19" customFormat="1" ht="13.5" customHeight="1">
      <c r="A36" s="12">
        <v>4</v>
      </c>
      <c r="B36" s="8">
        <v>3</v>
      </c>
      <c r="C36" s="28">
        <f>SUMIFS('Количество пользователей'!$D$2:$D$14,'Количество пользователей'!$E$2:$E$14,B36)</f>
        <v>0</v>
      </c>
      <c r="D36" s="10"/>
      <c r="E36" s="10"/>
      <c r="F36" s="10"/>
      <c r="G36" s="10">
        <f t="shared" si="11"/>
        <v>0</v>
      </c>
      <c r="H36" s="10">
        <f t="shared" si="11"/>
        <v>0</v>
      </c>
      <c r="I36" s="10">
        <f t="shared" si="11"/>
        <v>0</v>
      </c>
      <c r="J36" s="10">
        <f t="shared" si="11"/>
        <v>0</v>
      </c>
      <c r="K36" s="10">
        <f t="shared" si="11"/>
        <v>0</v>
      </c>
      <c r="L36" s="10">
        <f t="shared" si="11"/>
        <v>0</v>
      </c>
      <c r="M36" s="10">
        <f t="shared" si="11"/>
        <v>0</v>
      </c>
      <c r="N36" s="10">
        <f t="shared" si="11"/>
        <v>0</v>
      </c>
      <c r="O36" s="10">
        <f t="shared" si="11"/>
        <v>0</v>
      </c>
      <c r="P36" s="10">
        <f t="shared" si="11"/>
        <v>0</v>
      </c>
      <c r="Q36" s="10">
        <f t="shared" si="12"/>
        <v>0</v>
      </c>
      <c r="R36" s="10">
        <f t="shared" si="12"/>
        <v>0</v>
      </c>
      <c r="S36" s="10">
        <f t="shared" si="12"/>
        <v>0</v>
      </c>
      <c r="T36" s="10">
        <f t="shared" si="12"/>
        <v>0</v>
      </c>
      <c r="U36" s="10">
        <f t="shared" si="12"/>
        <v>0</v>
      </c>
      <c r="V36" s="10">
        <f t="shared" si="12"/>
        <v>0</v>
      </c>
      <c r="W36" s="10">
        <f t="shared" si="12"/>
        <v>0</v>
      </c>
      <c r="X36" s="10">
        <f t="shared" si="12"/>
        <v>0</v>
      </c>
      <c r="Y36" s="10">
        <f t="shared" si="12"/>
        <v>0</v>
      </c>
      <c r="Z36" s="10">
        <f t="shared" si="12"/>
        <v>0</v>
      </c>
      <c r="AA36" s="10">
        <f t="shared" si="13"/>
        <v>0</v>
      </c>
      <c r="AB36" s="10">
        <f t="shared" si="13"/>
        <v>0</v>
      </c>
      <c r="AC36" s="10">
        <f t="shared" si="13"/>
        <v>0</v>
      </c>
      <c r="AD36" s="10">
        <f t="shared" si="13"/>
        <v>0</v>
      </c>
      <c r="AE36" s="10">
        <f t="shared" si="13"/>
        <v>0</v>
      </c>
      <c r="AF36" s="10">
        <f t="shared" si="13"/>
        <v>0</v>
      </c>
      <c r="AG36" s="10">
        <f t="shared" si="13"/>
        <v>0</v>
      </c>
      <c r="AH36" s="10">
        <f t="shared" si="13"/>
        <v>0</v>
      </c>
      <c r="AI36" s="10">
        <f t="shared" si="13"/>
        <v>0</v>
      </c>
    </row>
    <row r="37" spans="1:38" s="19" customFormat="1" ht="13.5" customHeight="1">
      <c r="A37" s="12">
        <v>5</v>
      </c>
      <c r="B37" s="8">
        <v>4</v>
      </c>
      <c r="C37" s="28">
        <f>SUMIFS('Количество пользователей'!$D$2:$D$14,'Количество пользователей'!$E$2:$E$14,B37)</f>
        <v>340</v>
      </c>
      <c r="D37" s="10"/>
      <c r="E37" s="10"/>
      <c r="F37" s="10"/>
      <c r="G37" s="10">
        <f t="shared" si="11"/>
        <v>17</v>
      </c>
      <c r="H37" s="10">
        <f t="shared" si="11"/>
        <v>17</v>
      </c>
      <c r="I37" s="10">
        <f t="shared" si="11"/>
        <v>17</v>
      </c>
      <c r="J37" s="10">
        <f t="shared" si="11"/>
        <v>17</v>
      </c>
      <c r="K37" s="10">
        <f t="shared" si="11"/>
        <v>17</v>
      </c>
      <c r="L37" s="10">
        <f t="shared" si="11"/>
        <v>17</v>
      </c>
      <c r="M37" s="10">
        <f t="shared" si="11"/>
        <v>17</v>
      </c>
      <c r="N37" s="10">
        <f t="shared" si="11"/>
        <v>68</v>
      </c>
      <c r="O37" s="10">
        <f t="shared" si="11"/>
        <v>153</v>
      </c>
      <c r="P37" s="10">
        <f t="shared" si="11"/>
        <v>221</v>
      </c>
      <c r="Q37" s="10">
        <f t="shared" si="12"/>
        <v>237.99999999999997</v>
      </c>
      <c r="R37" s="10">
        <f t="shared" si="12"/>
        <v>204</v>
      </c>
      <c r="S37" s="10">
        <f t="shared" si="12"/>
        <v>187.00000000000003</v>
      </c>
      <c r="T37" s="10">
        <f t="shared" si="12"/>
        <v>170</v>
      </c>
      <c r="U37" s="10">
        <f t="shared" si="12"/>
        <v>170</v>
      </c>
      <c r="V37" s="10">
        <f t="shared" si="12"/>
        <v>170</v>
      </c>
      <c r="W37" s="10">
        <f t="shared" si="12"/>
        <v>153</v>
      </c>
      <c r="X37" s="10">
        <f t="shared" si="12"/>
        <v>136</v>
      </c>
      <c r="Y37" s="10">
        <f t="shared" si="12"/>
        <v>118.99999999999999</v>
      </c>
      <c r="Z37" s="10">
        <f t="shared" si="12"/>
        <v>102</v>
      </c>
      <c r="AA37" s="10">
        <f t="shared" si="13"/>
        <v>85</v>
      </c>
      <c r="AB37" s="10">
        <f t="shared" si="13"/>
        <v>68</v>
      </c>
      <c r="AC37" s="10">
        <f t="shared" si="13"/>
        <v>51</v>
      </c>
      <c r="AD37" s="10">
        <f t="shared" si="13"/>
        <v>34</v>
      </c>
      <c r="AE37" s="10">
        <f t="shared" si="13"/>
        <v>17</v>
      </c>
      <c r="AF37" s="10">
        <f t="shared" si="13"/>
        <v>17</v>
      </c>
      <c r="AG37" s="10">
        <f t="shared" si="13"/>
        <v>17</v>
      </c>
      <c r="AH37" s="10">
        <f t="shared" si="13"/>
        <v>17</v>
      </c>
      <c r="AI37" s="10">
        <f t="shared" si="13"/>
        <v>17</v>
      </c>
    </row>
    <row r="38" spans="1:38" s="19" customFormat="1" ht="13.5" customHeight="1">
      <c r="A38" s="12">
        <v>6</v>
      </c>
      <c r="B38" s="8">
        <v>5</v>
      </c>
      <c r="C38" s="28">
        <f>SUMIFS('Количество пользователей'!$D$2:$D$14,'Количество пользователей'!$E$2:$E$14,B38)</f>
        <v>0</v>
      </c>
      <c r="D38" s="10"/>
      <c r="E38" s="10"/>
      <c r="F38" s="10"/>
      <c r="G38" s="10">
        <f t="shared" si="11"/>
        <v>0</v>
      </c>
      <c r="H38" s="10">
        <f t="shared" si="11"/>
        <v>0</v>
      </c>
      <c r="I38" s="10">
        <f t="shared" si="11"/>
        <v>0</v>
      </c>
      <c r="J38" s="10">
        <f t="shared" si="11"/>
        <v>0</v>
      </c>
      <c r="K38" s="10">
        <f t="shared" si="11"/>
        <v>0</v>
      </c>
      <c r="L38" s="10">
        <f t="shared" si="11"/>
        <v>0</v>
      </c>
      <c r="M38" s="10">
        <f t="shared" si="11"/>
        <v>0</v>
      </c>
      <c r="N38" s="10">
        <f t="shared" si="11"/>
        <v>0</v>
      </c>
      <c r="O38" s="10">
        <f t="shared" si="11"/>
        <v>0</v>
      </c>
      <c r="P38" s="10">
        <f t="shared" si="11"/>
        <v>0</v>
      </c>
      <c r="Q38" s="10">
        <f t="shared" si="12"/>
        <v>0</v>
      </c>
      <c r="R38" s="10">
        <f t="shared" si="12"/>
        <v>0</v>
      </c>
      <c r="S38" s="10">
        <f t="shared" si="12"/>
        <v>0</v>
      </c>
      <c r="T38" s="10">
        <f t="shared" si="12"/>
        <v>0</v>
      </c>
      <c r="U38" s="10">
        <f t="shared" si="12"/>
        <v>0</v>
      </c>
      <c r="V38" s="10">
        <f t="shared" si="12"/>
        <v>0</v>
      </c>
      <c r="W38" s="10">
        <f t="shared" si="12"/>
        <v>0</v>
      </c>
      <c r="X38" s="10">
        <f t="shared" si="12"/>
        <v>0</v>
      </c>
      <c r="Y38" s="10">
        <f t="shared" si="12"/>
        <v>0</v>
      </c>
      <c r="Z38" s="10">
        <f t="shared" si="12"/>
        <v>0</v>
      </c>
      <c r="AA38" s="10">
        <f t="shared" si="13"/>
        <v>0</v>
      </c>
      <c r="AB38" s="10">
        <f t="shared" si="13"/>
        <v>0</v>
      </c>
      <c r="AC38" s="10">
        <f t="shared" si="13"/>
        <v>0</v>
      </c>
      <c r="AD38" s="10">
        <f t="shared" si="13"/>
        <v>0</v>
      </c>
      <c r="AE38" s="10">
        <f t="shared" si="13"/>
        <v>0</v>
      </c>
      <c r="AF38" s="10">
        <f t="shared" si="13"/>
        <v>0</v>
      </c>
      <c r="AG38" s="10">
        <f t="shared" si="13"/>
        <v>0</v>
      </c>
      <c r="AH38" s="10">
        <f t="shared" si="13"/>
        <v>0</v>
      </c>
      <c r="AI38" s="10">
        <f t="shared" si="13"/>
        <v>0</v>
      </c>
    </row>
    <row r="39" spans="1:38" s="19" customFormat="1" ht="13.5" customHeight="1">
      <c r="A39" s="12">
        <v>7</v>
      </c>
      <c r="B39" s="8">
        <v>6</v>
      </c>
      <c r="C39" s="28">
        <f>SUMIFS('Количество пользователей'!$D$2:$D$14,'Количество пользователей'!$E$2:$E$14,B39)</f>
        <v>80</v>
      </c>
      <c r="D39" s="10"/>
      <c r="E39" s="10"/>
      <c r="F39" s="10"/>
      <c r="G39" s="10">
        <f t="shared" si="11"/>
        <v>4</v>
      </c>
      <c r="H39" s="10">
        <f t="shared" si="11"/>
        <v>4</v>
      </c>
      <c r="I39" s="10">
        <f t="shared" si="11"/>
        <v>4</v>
      </c>
      <c r="J39" s="10">
        <f t="shared" si="11"/>
        <v>4</v>
      </c>
      <c r="K39" s="10">
        <f t="shared" si="11"/>
        <v>4</v>
      </c>
      <c r="L39" s="10">
        <f t="shared" si="11"/>
        <v>4</v>
      </c>
      <c r="M39" s="10">
        <f t="shared" si="11"/>
        <v>4</v>
      </c>
      <c r="N39" s="10">
        <f t="shared" si="11"/>
        <v>16</v>
      </c>
      <c r="O39" s="10">
        <f t="shared" si="11"/>
        <v>36</v>
      </c>
      <c r="P39" s="10">
        <f t="shared" si="11"/>
        <v>52</v>
      </c>
      <c r="Q39" s="10">
        <f t="shared" si="12"/>
        <v>56</v>
      </c>
      <c r="R39" s="10">
        <f t="shared" si="12"/>
        <v>48</v>
      </c>
      <c r="S39" s="10">
        <f t="shared" si="12"/>
        <v>44</v>
      </c>
      <c r="T39" s="10">
        <f t="shared" si="12"/>
        <v>40</v>
      </c>
      <c r="U39" s="10">
        <f t="shared" si="12"/>
        <v>40</v>
      </c>
      <c r="V39" s="10">
        <f t="shared" si="12"/>
        <v>40</v>
      </c>
      <c r="W39" s="10">
        <f t="shared" si="12"/>
        <v>36</v>
      </c>
      <c r="X39" s="10">
        <f t="shared" si="12"/>
        <v>32</v>
      </c>
      <c r="Y39" s="10">
        <f t="shared" si="12"/>
        <v>28</v>
      </c>
      <c r="Z39" s="10">
        <f t="shared" si="12"/>
        <v>24</v>
      </c>
      <c r="AA39" s="10">
        <f t="shared" si="13"/>
        <v>20</v>
      </c>
      <c r="AB39" s="10">
        <f t="shared" si="13"/>
        <v>16</v>
      </c>
      <c r="AC39" s="10">
        <f t="shared" si="13"/>
        <v>12</v>
      </c>
      <c r="AD39" s="10">
        <f t="shared" si="13"/>
        <v>8</v>
      </c>
      <c r="AE39" s="10">
        <f t="shared" si="13"/>
        <v>4</v>
      </c>
      <c r="AF39" s="10">
        <f t="shared" si="13"/>
        <v>4</v>
      </c>
      <c r="AG39" s="10">
        <f t="shared" si="13"/>
        <v>4</v>
      </c>
      <c r="AH39" s="10">
        <f t="shared" si="13"/>
        <v>4</v>
      </c>
      <c r="AI39" s="10">
        <f t="shared" si="13"/>
        <v>4</v>
      </c>
    </row>
    <row r="40" spans="1:38" s="19" customFormat="1" ht="13.5" customHeight="1">
      <c r="A40" s="12">
        <v>8</v>
      </c>
      <c r="B40" s="8">
        <v>7</v>
      </c>
      <c r="C40" s="28">
        <f>SUMIFS('Количество пользователей'!$D$2:$D$14,'Количество пользователей'!$E$2:$E$14,B40)</f>
        <v>460</v>
      </c>
      <c r="D40" s="10"/>
      <c r="E40" s="10"/>
      <c r="F40" s="10"/>
      <c r="G40" s="10">
        <f t="shared" si="11"/>
        <v>23</v>
      </c>
      <c r="H40" s="10">
        <f t="shared" si="11"/>
        <v>23</v>
      </c>
      <c r="I40" s="10">
        <f t="shared" si="11"/>
        <v>23</v>
      </c>
      <c r="J40" s="10">
        <f t="shared" si="11"/>
        <v>23</v>
      </c>
      <c r="K40" s="10">
        <f t="shared" si="11"/>
        <v>23</v>
      </c>
      <c r="L40" s="10">
        <f t="shared" si="11"/>
        <v>23</v>
      </c>
      <c r="M40" s="10">
        <f t="shared" si="11"/>
        <v>23</v>
      </c>
      <c r="N40" s="10">
        <f t="shared" si="11"/>
        <v>92</v>
      </c>
      <c r="O40" s="10">
        <f t="shared" si="11"/>
        <v>207</v>
      </c>
      <c r="P40" s="10">
        <f t="shared" si="11"/>
        <v>299</v>
      </c>
      <c r="Q40" s="10">
        <f t="shared" si="12"/>
        <v>322</v>
      </c>
      <c r="R40" s="10">
        <f t="shared" si="12"/>
        <v>276</v>
      </c>
      <c r="S40" s="10">
        <f t="shared" si="12"/>
        <v>253.00000000000003</v>
      </c>
      <c r="T40" s="10">
        <f t="shared" si="12"/>
        <v>230</v>
      </c>
      <c r="U40" s="10">
        <f t="shared" si="12"/>
        <v>230</v>
      </c>
      <c r="V40" s="10">
        <f t="shared" si="12"/>
        <v>230</v>
      </c>
      <c r="W40" s="10">
        <f t="shared" si="12"/>
        <v>207</v>
      </c>
      <c r="X40" s="10">
        <f t="shared" si="12"/>
        <v>184</v>
      </c>
      <c r="Y40" s="10">
        <f t="shared" si="12"/>
        <v>161</v>
      </c>
      <c r="Z40" s="10">
        <f t="shared" si="12"/>
        <v>138</v>
      </c>
      <c r="AA40" s="10">
        <f t="shared" si="13"/>
        <v>115</v>
      </c>
      <c r="AB40" s="10">
        <f t="shared" si="13"/>
        <v>92</v>
      </c>
      <c r="AC40" s="10">
        <f t="shared" si="13"/>
        <v>69</v>
      </c>
      <c r="AD40" s="10">
        <f t="shared" si="13"/>
        <v>46</v>
      </c>
      <c r="AE40" s="10">
        <f t="shared" si="13"/>
        <v>23</v>
      </c>
      <c r="AF40" s="10">
        <f t="shared" si="13"/>
        <v>23</v>
      </c>
      <c r="AG40" s="10">
        <f t="shared" si="13"/>
        <v>23</v>
      </c>
      <c r="AH40" s="10">
        <f t="shared" si="13"/>
        <v>23</v>
      </c>
      <c r="AI40" s="10">
        <f t="shared" si="13"/>
        <v>23</v>
      </c>
    </row>
    <row r="41" spans="1:38" s="19" customFormat="1" ht="13.5" customHeight="1">
      <c r="A41" s="12">
        <v>9</v>
      </c>
      <c r="B41" s="8">
        <v>8</v>
      </c>
      <c r="C41" s="28">
        <f>SUMIFS('Количество пользователей'!$D$2:$D$14,'Количество пользователей'!$E$2:$E$14,B41)</f>
        <v>620</v>
      </c>
      <c r="D41" s="33"/>
      <c r="E41" s="33"/>
      <c r="F41" s="33"/>
      <c r="G41" s="10">
        <f t="shared" si="11"/>
        <v>31</v>
      </c>
      <c r="H41" s="10">
        <f t="shared" si="11"/>
        <v>31</v>
      </c>
      <c r="I41" s="10">
        <f t="shared" si="11"/>
        <v>31</v>
      </c>
      <c r="J41" s="10">
        <f t="shared" si="11"/>
        <v>31</v>
      </c>
      <c r="K41" s="10">
        <f t="shared" si="11"/>
        <v>31</v>
      </c>
      <c r="L41" s="10">
        <f t="shared" si="11"/>
        <v>31</v>
      </c>
      <c r="M41" s="10">
        <f t="shared" si="11"/>
        <v>31</v>
      </c>
      <c r="N41" s="10">
        <f t="shared" si="11"/>
        <v>124</v>
      </c>
      <c r="O41" s="10">
        <f t="shared" si="11"/>
        <v>279</v>
      </c>
      <c r="P41" s="10">
        <f t="shared" si="11"/>
        <v>403</v>
      </c>
      <c r="Q41" s="10">
        <f t="shared" si="12"/>
        <v>434</v>
      </c>
      <c r="R41" s="10">
        <f t="shared" si="12"/>
        <v>372</v>
      </c>
      <c r="S41" s="10">
        <f t="shared" si="12"/>
        <v>341</v>
      </c>
      <c r="T41" s="10">
        <f t="shared" si="12"/>
        <v>310</v>
      </c>
      <c r="U41" s="10">
        <f t="shared" si="12"/>
        <v>310</v>
      </c>
      <c r="V41" s="10">
        <f t="shared" si="12"/>
        <v>310</v>
      </c>
      <c r="W41" s="10">
        <f t="shared" si="12"/>
        <v>279</v>
      </c>
      <c r="X41" s="10">
        <f t="shared" si="12"/>
        <v>248</v>
      </c>
      <c r="Y41" s="10">
        <f t="shared" si="12"/>
        <v>217</v>
      </c>
      <c r="Z41" s="10">
        <f t="shared" si="12"/>
        <v>186</v>
      </c>
      <c r="AA41" s="10">
        <f t="shared" si="13"/>
        <v>155</v>
      </c>
      <c r="AB41" s="10">
        <f t="shared" si="13"/>
        <v>124</v>
      </c>
      <c r="AC41" s="10">
        <f t="shared" si="13"/>
        <v>93</v>
      </c>
      <c r="AD41" s="10">
        <f t="shared" si="13"/>
        <v>62</v>
      </c>
      <c r="AE41" s="10">
        <f t="shared" si="13"/>
        <v>31</v>
      </c>
      <c r="AF41" s="10">
        <f t="shared" si="13"/>
        <v>31</v>
      </c>
      <c r="AG41" s="10">
        <f t="shared" si="13"/>
        <v>31</v>
      </c>
      <c r="AH41" s="10">
        <f t="shared" si="13"/>
        <v>31</v>
      </c>
      <c r="AI41" s="10">
        <f t="shared" si="13"/>
        <v>31</v>
      </c>
    </row>
    <row r="42" spans="1:38" s="19" customFormat="1" ht="13.5" customHeight="1">
      <c r="A42" s="12"/>
      <c r="B42" s="37"/>
      <c r="C42" s="39"/>
      <c r="D42" s="39"/>
      <c r="E42" s="39"/>
      <c r="F42" s="40"/>
      <c r="G42" s="40"/>
      <c r="H42" s="41">
        <f>D33+E34+G35+H36+I37+J38+K39+L40+M41</f>
        <v>75</v>
      </c>
      <c r="I42" s="41">
        <f t="shared" ref="I42:AL42" si="14">F33+G34+H35+I36+J37+K38+L39+M40+N41</f>
        <v>168</v>
      </c>
      <c r="J42" s="41">
        <f t="shared" si="14"/>
        <v>392</v>
      </c>
      <c r="K42" s="41">
        <f t="shared" si="14"/>
        <v>643</v>
      </c>
      <c r="L42" s="41">
        <f t="shared" si="14"/>
        <v>786</v>
      </c>
      <c r="M42" s="41">
        <f t="shared" si="14"/>
        <v>814</v>
      </c>
      <c r="N42" s="41">
        <f t="shared" si="14"/>
        <v>826</v>
      </c>
      <c r="O42" s="41">
        <f t="shared" si="14"/>
        <v>832</v>
      </c>
      <c r="P42" s="41">
        <f t="shared" si="14"/>
        <v>822</v>
      </c>
      <c r="Q42" s="41">
        <f t="shared" si="14"/>
        <v>784</v>
      </c>
      <c r="R42" s="41">
        <f t="shared" si="14"/>
        <v>736</v>
      </c>
      <c r="S42" s="41">
        <f t="shared" si="14"/>
        <v>665</v>
      </c>
      <c r="T42" s="41">
        <f t="shared" si="14"/>
        <v>607</v>
      </c>
      <c r="U42" s="41">
        <f t="shared" si="14"/>
        <v>549</v>
      </c>
      <c r="V42" s="41">
        <f t="shared" si="14"/>
        <v>474</v>
      </c>
      <c r="W42" s="41">
        <f t="shared" si="14"/>
        <v>399</v>
      </c>
      <c r="X42" s="41">
        <f t="shared" si="14"/>
        <v>324</v>
      </c>
      <c r="Y42" s="41">
        <f t="shared" si="14"/>
        <v>249</v>
      </c>
      <c r="Z42" s="41">
        <f t="shared" si="14"/>
        <v>174</v>
      </c>
      <c r="AA42" s="41">
        <f t="shared" si="14"/>
        <v>130</v>
      </c>
      <c r="AB42" s="41">
        <f t="shared" si="14"/>
        <v>109</v>
      </c>
      <c r="AC42" s="41">
        <f t="shared" si="14"/>
        <v>92</v>
      </c>
      <c r="AD42" s="41">
        <f t="shared" si="14"/>
        <v>75</v>
      </c>
      <c r="AE42" s="41">
        <f>AB33+AC34+AD35+AE36+AF37+AG38+AH39+AI40+AJ41</f>
        <v>44</v>
      </c>
      <c r="AF42" s="41">
        <f>AC33+AD34+AE35+AF36+AG37+AH38+AI39+AJ40+AK41</f>
        <v>21</v>
      </c>
      <c r="AG42" s="41">
        <f>AD33+AE34+AF35+AG36+AH37+AI38+AJ39+AK40+AL41</f>
        <v>17</v>
      </c>
      <c r="AH42" s="41">
        <f>AE33+AF34+AG35+AH36+AI37+AJ38+AK39+AL40+AM41</f>
        <v>17</v>
      </c>
      <c r="AI42" s="41">
        <f>AF33+AG34+AH35+AI36+AJ37+AK38+AL39+AM40+AN41</f>
        <v>0</v>
      </c>
      <c r="AJ42" s="41">
        <f t="shared" si="14"/>
        <v>0</v>
      </c>
      <c r="AK42" s="41">
        <f t="shared" si="14"/>
        <v>0</v>
      </c>
      <c r="AL42" s="41">
        <f t="shared" si="14"/>
        <v>0</v>
      </c>
    </row>
    <row r="43" spans="1:38" s="19" customFormat="1" ht="42" customHeight="1">
      <c r="A43" s="13"/>
      <c r="B43" s="13"/>
      <c r="C43" s="30"/>
      <c r="D43" s="30"/>
      <c r="E43" s="30"/>
      <c r="F43" s="30"/>
      <c r="G43" s="30"/>
      <c r="H43" s="34" t="s">
        <v>12</v>
      </c>
      <c r="I43" s="38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3"/>
      <c r="AG43" s="13"/>
      <c r="AH43" s="13"/>
      <c r="AI43" s="13"/>
      <c r="AJ43" s="13"/>
      <c r="AK43" s="13"/>
      <c r="AL43" s="13"/>
    </row>
    <row r="44" spans="1:38" s="19" customFormat="1" ht="27.75" customHeight="1">
      <c r="A44" s="42" t="s">
        <v>61</v>
      </c>
      <c r="B44" s="43">
        <f>'Сводная по часовым поясам'!K9</f>
        <v>1760</v>
      </c>
      <c r="C44" s="44" t="s">
        <v>13</v>
      </c>
      <c r="D44" s="45">
        <v>1</v>
      </c>
      <c r="E44" s="30"/>
      <c r="F44" s="30"/>
      <c r="G44" s="36"/>
      <c r="H44" s="30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s="19" customFormat="1" ht="27.75" customHeight="1">
      <c r="A45" s="46" t="s">
        <v>115</v>
      </c>
      <c r="B45" s="43">
        <f>B44*D45</f>
        <v>1584</v>
      </c>
      <c r="C45" s="44" t="s">
        <v>13</v>
      </c>
      <c r="D45" s="49">
        <v>0.9</v>
      </c>
      <c r="E45" s="30"/>
      <c r="F45" s="30"/>
      <c r="G45" s="36"/>
      <c r="H45" s="30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s="19" customFormat="1" ht="13.5" customHeight="1">
      <c r="A46" s="42" t="s">
        <v>14</v>
      </c>
      <c r="B46" s="47">
        <f>MAX(H42:AK42)</f>
        <v>832</v>
      </c>
      <c r="C46" s="43" t="s">
        <v>13</v>
      </c>
      <c r="D46" s="44"/>
      <c r="E46" s="30"/>
      <c r="F46" s="30"/>
      <c r="G46" s="30"/>
      <c r="H46" s="30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s="19" customFormat="1" ht="13.5" customHeight="1">
      <c r="A47" s="46" t="s">
        <v>114</v>
      </c>
      <c r="B47" s="48">
        <v>5</v>
      </c>
      <c r="C47" s="85" t="s">
        <v>118</v>
      </c>
      <c r="D47" s="44"/>
      <c r="E47" s="30"/>
      <c r="F47" s="30"/>
      <c r="G47" s="30"/>
      <c r="H47" s="30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s="19" customFormat="1" ht="13.5" customHeight="1">
      <c r="A48" s="42" t="s">
        <v>117</v>
      </c>
      <c r="B48" s="47">
        <f>B46*B47/60</f>
        <v>69.333333333333329</v>
      </c>
      <c r="C48" s="43" t="s">
        <v>119</v>
      </c>
      <c r="D48" s="44"/>
      <c r="E48" s="30"/>
      <c r="F48" s="30"/>
      <c r="G48" s="30"/>
      <c r="H48" s="30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s="19" customFormat="1" ht="27.75" customHeight="1">
      <c r="A49" s="42" t="s">
        <v>15</v>
      </c>
      <c r="B49" s="49">
        <v>0.15</v>
      </c>
      <c r="C49" s="58" t="s">
        <v>116</v>
      </c>
      <c r="D49" s="58"/>
      <c r="E49" s="30"/>
      <c r="F49" s="30"/>
      <c r="G49" s="30"/>
      <c r="H49" s="30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s="19" customFormat="1" ht="13.5" customHeight="1">
      <c r="A50" s="42" t="s">
        <v>16</v>
      </c>
      <c r="B50" s="47">
        <f>B46*B49</f>
        <v>124.8</v>
      </c>
      <c r="C50" s="44" t="s">
        <v>123</v>
      </c>
      <c r="D50" s="44"/>
      <c r="E50" s="30"/>
      <c r="F50" s="30"/>
      <c r="G50" s="30"/>
      <c r="H50" s="30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s="19" customFormat="1" ht="13.5" customHeight="1">
      <c r="A51" s="42" t="str">
        <f>'Требования к производительности'!A3</f>
        <v>Макс. Сокет соединений на базу</v>
      </c>
      <c r="B51" s="50">
        <f>'Требования к производительности'!C3</f>
        <v>128</v>
      </c>
      <c r="C51" s="43" t="s">
        <v>124</v>
      </c>
      <c r="D51" s="44"/>
      <c r="E51" s="30"/>
      <c r="F51" s="30"/>
      <c r="G51" s="30"/>
      <c r="H51" s="30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s="19" customFormat="1" ht="13.5" customHeight="1">
      <c r="A52" s="42" t="str">
        <f>'Требования к производительности'!A2</f>
        <v>Макс. Транзакций в секунду на базу</v>
      </c>
      <c r="B52" s="50">
        <f>'Требования к производительности'!C2</f>
        <v>1000</v>
      </c>
      <c r="C52" s="43" t="s">
        <v>119</v>
      </c>
      <c r="D52" s="44"/>
      <c r="E52" s="30"/>
      <c r="F52" s="30"/>
      <c r="G52" s="30"/>
      <c r="H52" s="3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s="19" customFormat="1" ht="13.5" customHeight="1">
      <c r="A53" s="52" t="s">
        <v>17</v>
      </c>
      <c r="B53" s="50"/>
      <c r="C53" s="51"/>
      <c r="D53" s="44"/>
      <c r="E53" s="30"/>
      <c r="F53" s="30"/>
      <c r="G53" s="30"/>
      <c r="H53" s="30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s="19" customFormat="1" ht="27.75" customHeight="1">
      <c r="A54" s="46" t="s">
        <v>120</v>
      </c>
      <c r="B54" s="53">
        <f>B50/B51</f>
        <v>0.97499999999999998</v>
      </c>
      <c r="C54" s="44" t="s">
        <v>18</v>
      </c>
      <c r="D54" s="44"/>
      <c r="E54" s="30"/>
      <c r="F54" s="30"/>
      <c r="G54" s="30"/>
      <c r="H54" s="30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s="19" customFormat="1" ht="13.5" customHeight="1">
      <c r="A55" s="46" t="s">
        <v>120</v>
      </c>
      <c r="B55" s="53">
        <f>B48/B52</f>
        <v>6.933333333333333E-2</v>
      </c>
      <c r="C55" s="44" t="s">
        <v>19</v>
      </c>
      <c r="D55" s="44"/>
      <c r="E55" s="30"/>
      <c r="F55" s="30"/>
      <c r="G55" s="30"/>
      <c r="H55" s="30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s="19" customFormat="1" ht="12.75" customHeight="1">
      <c r="E56" s="35"/>
      <c r="F56" s="35"/>
      <c r="G56" s="35"/>
      <c r="H56" s="35"/>
    </row>
    <row r="57" spans="1:38" s="109" customFormat="1" ht="20.25" customHeight="1">
      <c r="A57" s="106" t="s">
        <v>64</v>
      </c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8"/>
    </row>
    <row r="60" spans="1:38" s="19" customFormat="1" ht="62.5" customHeight="1">
      <c r="A60" s="7" t="s">
        <v>2</v>
      </c>
      <c r="B60" s="7" t="s">
        <v>3</v>
      </c>
      <c r="C60" s="7" t="s">
        <v>76</v>
      </c>
      <c r="D60" s="8">
        <v>-1</v>
      </c>
      <c r="E60" s="8">
        <v>0</v>
      </c>
      <c r="F60" s="8">
        <v>1</v>
      </c>
      <c r="G60" s="8">
        <v>2</v>
      </c>
      <c r="H60" s="8">
        <v>3</v>
      </c>
      <c r="I60" s="8">
        <v>4</v>
      </c>
      <c r="J60" s="8">
        <v>5</v>
      </c>
      <c r="K60" s="8">
        <v>6</v>
      </c>
      <c r="L60" s="8">
        <v>7</v>
      </c>
      <c r="M60" s="8">
        <v>8</v>
      </c>
      <c r="N60" s="8">
        <v>9</v>
      </c>
      <c r="O60" s="8">
        <v>10</v>
      </c>
      <c r="P60" s="8">
        <v>11</v>
      </c>
      <c r="Q60" s="8">
        <v>12</v>
      </c>
      <c r="R60" s="8">
        <v>13</v>
      </c>
      <c r="S60" s="8">
        <v>14</v>
      </c>
      <c r="T60" s="8">
        <v>15</v>
      </c>
      <c r="U60" s="8">
        <v>16</v>
      </c>
      <c r="V60" s="8">
        <v>17</v>
      </c>
      <c r="W60" s="8">
        <v>18</v>
      </c>
      <c r="X60" s="8">
        <v>19</v>
      </c>
      <c r="Y60" s="8">
        <v>20</v>
      </c>
      <c r="Z60" s="8">
        <v>21</v>
      </c>
      <c r="AA60" s="8">
        <v>22</v>
      </c>
      <c r="AB60" s="8">
        <v>23</v>
      </c>
      <c r="AC60" s="8" t="s">
        <v>5</v>
      </c>
      <c r="AD60" s="8" t="s">
        <v>6</v>
      </c>
      <c r="AE60" s="8" t="s">
        <v>7</v>
      </c>
      <c r="AF60" s="8" t="s">
        <v>8</v>
      </c>
      <c r="AG60" s="8" t="s">
        <v>9</v>
      </c>
      <c r="AH60" s="8" t="s">
        <v>10</v>
      </c>
      <c r="AI60" s="8" t="s">
        <v>11</v>
      </c>
    </row>
    <row r="61" spans="1:38" s="19" customFormat="1" ht="13.5" customHeight="1">
      <c r="A61" s="12">
        <v>1</v>
      </c>
      <c r="B61" s="8">
        <v>-1</v>
      </c>
      <c r="C61" s="29">
        <f>SUMIFS('Количество пользователей'!$D$2:$D$20,'Количество пользователей'!$E$2:$E$20,B61)</f>
        <v>0</v>
      </c>
      <c r="D61" s="32"/>
      <c r="E61" s="32"/>
      <c r="F61" s="10"/>
      <c r="G61" s="10">
        <f t="shared" ref="G61:P69" si="15">NumForTimeZone5*Nagruzka</f>
        <v>0</v>
      </c>
      <c r="H61" s="10">
        <f t="shared" si="15"/>
        <v>0</v>
      </c>
      <c r="I61" s="10">
        <f t="shared" si="15"/>
        <v>0</v>
      </c>
      <c r="J61" s="10">
        <f t="shared" si="15"/>
        <v>0</v>
      </c>
      <c r="K61" s="10">
        <f t="shared" si="15"/>
        <v>0</v>
      </c>
      <c r="L61" s="10">
        <f t="shared" si="15"/>
        <v>0</v>
      </c>
      <c r="M61" s="10">
        <f t="shared" si="15"/>
        <v>0</v>
      </c>
      <c r="N61" s="10">
        <f t="shared" si="15"/>
        <v>0</v>
      </c>
      <c r="O61" s="10">
        <f t="shared" si="15"/>
        <v>0</v>
      </c>
      <c r="P61" s="10">
        <f t="shared" si="15"/>
        <v>0</v>
      </c>
      <c r="Q61" s="10">
        <f t="shared" ref="Q61:Z69" si="16">NumForTimeZone5*Nagruzka</f>
        <v>0</v>
      </c>
      <c r="R61" s="10">
        <f t="shared" si="16"/>
        <v>0</v>
      </c>
      <c r="S61" s="10">
        <f t="shared" si="16"/>
        <v>0</v>
      </c>
      <c r="T61" s="10">
        <f t="shared" si="16"/>
        <v>0</v>
      </c>
      <c r="U61" s="10">
        <f t="shared" si="16"/>
        <v>0</v>
      </c>
      <c r="V61" s="10">
        <f t="shared" si="16"/>
        <v>0</v>
      </c>
      <c r="W61" s="10">
        <f t="shared" si="16"/>
        <v>0</v>
      </c>
      <c r="X61" s="10">
        <f t="shared" si="16"/>
        <v>0</v>
      </c>
      <c r="Y61" s="10">
        <f t="shared" si="16"/>
        <v>0</v>
      </c>
      <c r="Z61" s="10">
        <f t="shared" si="16"/>
        <v>0</v>
      </c>
      <c r="AA61" s="10">
        <f t="shared" ref="AA61:AI69" si="17">NumForTimeZone5*Nagruzka</f>
        <v>0</v>
      </c>
      <c r="AB61" s="10">
        <f t="shared" si="17"/>
        <v>0</v>
      </c>
      <c r="AC61" s="10">
        <f t="shared" si="17"/>
        <v>0</v>
      </c>
      <c r="AD61" s="10">
        <f t="shared" si="17"/>
        <v>0</v>
      </c>
      <c r="AE61" s="10">
        <f t="shared" si="17"/>
        <v>0</v>
      </c>
      <c r="AF61" s="10">
        <f t="shared" si="17"/>
        <v>0</v>
      </c>
      <c r="AG61" s="10">
        <f t="shared" si="17"/>
        <v>0</v>
      </c>
      <c r="AH61" s="10">
        <f t="shared" si="17"/>
        <v>0</v>
      </c>
      <c r="AI61" s="10">
        <f t="shared" si="17"/>
        <v>0</v>
      </c>
    </row>
    <row r="62" spans="1:38" s="19" customFormat="1" ht="13.5" customHeight="1">
      <c r="A62" s="12">
        <v>2</v>
      </c>
      <c r="B62" s="8">
        <v>0</v>
      </c>
      <c r="C62" s="29">
        <f>SUMIFS('Количество пользователей'!$D$2:$D$20,'Количество пользователей'!$E$2:$E$20,B62)</f>
        <v>0</v>
      </c>
      <c r="D62" s="32"/>
      <c r="E62" s="32"/>
      <c r="F62" s="10"/>
      <c r="G62" s="10">
        <f t="shared" si="15"/>
        <v>0</v>
      </c>
      <c r="H62" s="10">
        <f t="shared" si="15"/>
        <v>0</v>
      </c>
      <c r="I62" s="10">
        <f t="shared" si="15"/>
        <v>0</v>
      </c>
      <c r="J62" s="10">
        <f t="shared" si="15"/>
        <v>0</v>
      </c>
      <c r="K62" s="10">
        <f t="shared" si="15"/>
        <v>0</v>
      </c>
      <c r="L62" s="10">
        <f t="shared" si="15"/>
        <v>0</v>
      </c>
      <c r="M62" s="10">
        <f t="shared" si="15"/>
        <v>0</v>
      </c>
      <c r="N62" s="10">
        <f t="shared" si="15"/>
        <v>0</v>
      </c>
      <c r="O62" s="10">
        <f t="shared" si="15"/>
        <v>0</v>
      </c>
      <c r="P62" s="10">
        <f t="shared" si="15"/>
        <v>0</v>
      </c>
      <c r="Q62" s="10">
        <f t="shared" si="16"/>
        <v>0</v>
      </c>
      <c r="R62" s="10">
        <f t="shared" si="16"/>
        <v>0</v>
      </c>
      <c r="S62" s="10">
        <f t="shared" si="16"/>
        <v>0</v>
      </c>
      <c r="T62" s="10">
        <f t="shared" si="16"/>
        <v>0</v>
      </c>
      <c r="U62" s="10">
        <f t="shared" si="16"/>
        <v>0</v>
      </c>
      <c r="V62" s="10">
        <f t="shared" si="16"/>
        <v>0</v>
      </c>
      <c r="W62" s="10">
        <f t="shared" si="16"/>
        <v>0</v>
      </c>
      <c r="X62" s="10">
        <f t="shared" si="16"/>
        <v>0</v>
      </c>
      <c r="Y62" s="10">
        <f t="shared" si="16"/>
        <v>0</v>
      </c>
      <c r="Z62" s="10">
        <f t="shared" si="16"/>
        <v>0</v>
      </c>
      <c r="AA62" s="10">
        <f t="shared" si="17"/>
        <v>0</v>
      </c>
      <c r="AB62" s="10">
        <f t="shared" si="17"/>
        <v>0</v>
      </c>
      <c r="AC62" s="10">
        <f t="shared" si="17"/>
        <v>0</v>
      </c>
      <c r="AD62" s="10">
        <f t="shared" si="17"/>
        <v>0</v>
      </c>
      <c r="AE62" s="10">
        <f t="shared" si="17"/>
        <v>0</v>
      </c>
      <c r="AF62" s="10">
        <f t="shared" si="17"/>
        <v>0</v>
      </c>
      <c r="AG62" s="10">
        <f t="shared" si="17"/>
        <v>0</v>
      </c>
      <c r="AH62" s="10">
        <f t="shared" si="17"/>
        <v>0</v>
      </c>
      <c r="AI62" s="10">
        <f t="shared" si="17"/>
        <v>0</v>
      </c>
    </row>
    <row r="63" spans="1:38" s="19" customFormat="1" ht="13.5" customHeight="1">
      <c r="A63" s="12">
        <v>3</v>
      </c>
      <c r="B63" s="8">
        <v>2</v>
      </c>
      <c r="C63" s="29">
        <f>SUMIFS('Количество пользователей'!$D$2:$D$20,'Количество пользователей'!$E$2:$E$20,B63)</f>
        <v>280</v>
      </c>
      <c r="D63" s="10"/>
      <c r="E63" s="10"/>
      <c r="F63" s="10"/>
      <c r="G63" s="10">
        <f t="shared" si="15"/>
        <v>14</v>
      </c>
      <c r="H63" s="10">
        <f t="shared" si="15"/>
        <v>14</v>
      </c>
      <c r="I63" s="10">
        <f t="shared" si="15"/>
        <v>14</v>
      </c>
      <c r="J63" s="10">
        <f t="shared" si="15"/>
        <v>14</v>
      </c>
      <c r="K63" s="10">
        <f t="shared" si="15"/>
        <v>14</v>
      </c>
      <c r="L63" s="10">
        <f t="shared" si="15"/>
        <v>14</v>
      </c>
      <c r="M63" s="10">
        <f t="shared" si="15"/>
        <v>14</v>
      </c>
      <c r="N63" s="10">
        <f t="shared" si="15"/>
        <v>56</v>
      </c>
      <c r="O63" s="10">
        <f t="shared" si="15"/>
        <v>126</v>
      </c>
      <c r="P63" s="10">
        <f t="shared" si="15"/>
        <v>182</v>
      </c>
      <c r="Q63" s="10">
        <f t="shared" si="16"/>
        <v>196</v>
      </c>
      <c r="R63" s="10">
        <f t="shared" si="16"/>
        <v>168</v>
      </c>
      <c r="S63" s="10">
        <f t="shared" si="16"/>
        <v>154</v>
      </c>
      <c r="T63" s="10">
        <f t="shared" si="16"/>
        <v>140</v>
      </c>
      <c r="U63" s="10">
        <f t="shared" si="16"/>
        <v>140</v>
      </c>
      <c r="V63" s="10">
        <f t="shared" si="16"/>
        <v>140</v>
      </c>
      <c r="W63" s="10">
        <f t="shared" si="16"/>
        <v>126</v>
      </c>
      <c r="X63" s="10">
        <f t="shared" si="16"/>
        <v>112</v>
      </c>
      <c r="Y63" s="10">
        <f t="shared" si="16"/>
        <v>98</v>
      </c>
      <c r="Z63" s="10">
        <f t="shared" si="16"/>
        <v>84</v>
      </c>
      <c r="AA63" s="10">
        <f t="shared" si="17"/>
        <v>70</v>
      </c>
      <c r="AB63" s="10">
        <f t="shared" si="17"/>
        <v>56</v>
      </c>
      <c r="AC63" s="10">
        <f t="shared" si="17"/>
        <v>42</v>
      </c>
      <c r="AD63" s="10">
        <f t="shared" si="17"/>
        <v>28</v>
      </c>
      <c r="AE63" s="10">
        <f t="shared" si="17"/>
        <v>14</v>
      </c>
      <c r="AF63" s="10">
        <f t="shared" si="17"/>
        <v>14</v>
      </c>
      <c r="AG63" s="10">
        <f t="shared" si="17"/>
        <v>14</v>
      </c>
      <c r="AH63" s="10">
        <f t="shared" si="17"/>
        <v>14</v>
      </c>
      <c r="AI63" s="10">
        <f t="shared" si="17"/>
        <v>14</v>
      </c>
    </row>
    <row r="64" spans="1:38" s="19" customFormat="1" ht="13.5" customHeight="1">
      <c r="A64" s="12">
        <v>4</v>
      </c>
      <c r="B64" s="8">
        <v>3</v>
      </c>
      <c r="C64" s="29">
        <f>SUMIFS('Количество пользователей'!$D$2:$D$20,'Количество пользователей'!$E$2:$E$20,B64)</f>
        <v>480</v>
      </c>
      <c r="D64" s="10"/>
      <c r="E64" s="10"/>
      <c r="F64" s="10"/>
      <c r="G64" s="10">
        <f t="shared" si="15"/>
        <v>24</v>
      </c>
      <c r="H64" s="10">
        <f t="shared" si="15"/>
        <v>24</v>
      </c>
      <c r="I64" s="10">
        <f t="shared" si="15"/>
        <v>24</v>
      </c>
      <c r="J64" s="10">
        <f t="shared" si="15"/>
        <v>24</v>
      </c>
      <c r="K64" s="10">
        <f t="shared" si="15"/>
        <v>24</v>
      </c>
      <c r="L64" s="10">
        <f t="shared" si="15"/>
        <v>24</v>
      </c>
      <c r="M64" s="10">
        <f t="shared" si="15"/>
        <v>24</v>
      </c>
      <c r="N64" s="10">
        <f t="shared" si="15"/>
        <v>96</v>
      </c>
      <c r="O64" s="10">
        <f t="shared" si="15"/>
        <v>216</v>
      </c>
      <c r="P64" s="10">
        <f t="shared" si="15"/>
        <v>312</v>
      </c>
      <c r="Q64" s="10">
        <f t="shared" si="16"/>
        <v>336</v>
      </c>
      <c r="R64" s="10">
        <f t="shared" si="16"/>
        <v>288</v>
      </c>
      <c r="S64" s="10">
        <f t="shared" si="16"/>
        <v>264</v>
      </c>
      <c r="T64" s="10">
        <f t="shared" si="16"/>
        <v>240</v>
      </c>
      <c r="U64" s="10">
        <f t="shared" si="16"/>
        <v>240</v>
      </c>
      <c r="V64" s="10">
        <f t="shared" si="16"/>
        <v>240</v>
      </c>
      <c r="W64" s="10">
        <f t="shared" si="16"/>
        <v>216</v>
      </c>
      <c r="X64" s="10">
        <f t="shared" si="16"/>
        <v>192</v>
      </c>
      <c r="Y64" s="10">
        <f t="shared" si="16"/>
        <v>168</v>
      </c>
      <c r="Z64" s="10">
        <f t="shared" si="16"/>
        <v>144</v>
      </c>
      <c r="AA64" s="10">
        <f t="shared" si="17"/>
        <v>120</v>
      </c>
      <c r="AB64" s="10">
        <f t="shared" si="17"/>
        <v>96</v>
      </c>
      <c r="AC64" s="10">
        <f t="shared" si="17"/>
        <v>72</v>
      </c>
      <c r="AD64" s="10">
        <f t="shared" si="17"/>
        <v>48</v>
      </c>
      <c r="AE64" s="10">
        <f t="shared" si="17"/>
        <v>24</v>
      </c>
      <c r="AF64" s="10">
        <f t="shared" si="17"/>
        <v>24</v>
      </c>
      <c r="AG64" s="10">
        <f t="shared" si="17"/>
        <v>24</v>
      </c>
      <c r="AH64" s="10">
        <f t="shared" si="17"/>
        <v>24</v>
      </c>
      <c r="AI64" s="10">
        <f t="shared" si="17"/>
        <v>24</v>
      </c>
    </row>
    <row r="65" spans="1:38" s="19" customFormat="1" ht="13.5" customHeight="1">
      <c r="A65" s="12">
        <v>5</v>
      </c>
      <c r="B65" s="8">
        <v>4</v>
      </c>
      <c r="C65" s="29">
        <f>SUMIFS('Количество пользователей'!$D$2:$D$20,'Количество пользователей'!$E$2:$E$20,B65)</f>
        <v>340</v>
      </c>
      <c r="D65" s="10"/>
      <c r="E65" s="10"/>
      <c r="F65" s="10"/>
      <c r="G65" s="10">
        <f t="shared" si="15"/>
        <v>17</v>
      </c>
      <c r="H65" s="10">
        <f t="shared" si="15"/>
        <v>17</v>
      </c>
      <c r="I65" s="10">
        <f t="shared" si="15"/>
        <v>17</v>
      </c>
      <c r="J65" s="10">
        <f t="shared" si="15"/>
        <v>17</v>
      </c>
      <c r="K65" s="10">
        <f t="shared" si="15"/>
        <v>17</v>
      </c>
      <c r="L65" s="10">
        <f t="shared" si="15"/>
        <v>17</v>
      </c>
      <c r="M65" s="10">
        <f t="shared" si="15"/>
        <v>17</v>
      </c>
      <c r="N65" s="10">
        <f t="shared" si="15"/>
        <v>68</v>
      </c>
      <c r="O65" s="10">
        <f t="shared" si="15"/>
        <v>153</v>
      </c>
      <c r="P65" s="10">
        <f t="shared" si="15"/>
        <v>221</v>
      </c>
      <c r="Q65" s="10">
        <f t="shared" si="16"/>
        <v>237.99999999999997</v>
      </c>
      <c r="R65" s="10">
        <f t="shared" si="16"/>
        <v>204</v>
      </c>
      <c r="S65" s="10">
        <f t="shared" si="16"/>
        <v>187.00000000000003</v>
      </c>
      <c r="T65" s="10">
        <f t="shared" si="16"/>
        <v>170</v>
      </c>
      <c r="U65" s="10">
        <f t="shared" si="16"/>
        <v>170</v>
      </c>
      <c r="V65" s="10">
        <f t="shared" si="16"/>
        <v>170</v>
      </c>
      <c r="W65" s="10">
        <f t="shared" si="16"/>
        <v>153</v>
      </c>
      <c r="X65" s="10">
        <f t="shared" si="16"/>
        <v>136</v>
      </c>
      <c r="Y65" s="10">
        <f t="shared" si="16"/>
        <v>118.99999999999999</v>
      </c>
      <c r="Z65" s="10">
        <f t="shared" si="16"/>
        <v>102</v>
      </c>
      <c r="AA65" s="10">
        <f t="shared" si="17"/>
        <v>85</v>
      </c>
      <c r="AB65" s="10">
        <f t="shared" si="17"/>
        <v>68</v>
      </c>
      <c r="AC65" s="10">
        <f t="shared" si="17"/>
        <v>51</v>
      </c>
      <c r="AD65" s="10">
        <f t="shared" si="17"/>
        <v>34</v>
      </c>
      <c r="AE65" s="10">
        <f t="shared" si="17"/>
        <v>17</v>
      </c>
      <c r="AF65" s="10">
        <f t="shared" si="17"/>
        <v>17</v>
      </c>
      <c r="AG65" s="10">
        <f t="shared" si="17"/>
        <v>17</v>
      </c>
      <c r="AH65" s="10">
        <f t="shared" si="17"/>
        <v>17</v>
      </c>
      <c r="AI65" s="10">
        <f t="shared" si="17"/>
        <v>17</v>
      </c>
    </row>
    <row r="66" spans="1:38" s="19" customFormat="1" ht="13.5" customHeight="1">
      <c r="A66" s="12">
        <v>6</v>
      </c>
      <c r="B66" s="8">
        <v>5</v>
      </c>
      <c r="C66" s="29">
        <f>SUMIFS('Количество пользователей'!$D$2:$D$20,'Количество пользователей'!$E$2:$E$20,B66)</f>
        <v>200</v>
      </c>
      <c r="D66" s="10"/>
      <c r="E66" s="10"/>
      <c r="F66" s="10"/>
      <c r="G66" s="10">
        <f t="shared" si="15"/>
        <v>10</v>
      </c>
      <c r="H66" s="10">
        <f t="shared" si="15"/>
        <v>10</v>
      </c>
      <c r="I66" s="10">
        <f t="shared" si="15"/>
        <v>10</v>
      </c>
      <c r="J66" s="10">
        <f t="shared" si="15"/>
        <v>10</v>
      </c>
      <c r="K66" s="10">
        <f t="shared" si="15"/>
        <v>10</v>
      </c>
      <c r="L66" s="10">
        <f t="shared" si="15"/>
        <v>10</v>
      </c>
      <c r="M66" s="10">
        <f t="shared" si="15"/>
        <v>10</v>
      </c>
      <c r="N66" s="10">
        <f t="shared" si="15"/>
        <v>40</v>
      </c>
      <c r="O66" s="10">
        <f t="shared" si="15"/>
        <v>90</v>
      </c>
      <c r="P66" s="10">
        <f t="shared" si="15"/>
        <v>130</v>
      </c>
      <c r="Q66" s="10">
        <f t="shared" si="16"/>
        <v>140</v>
      </c>
      <c r="R66" s="10">
        <f t="shared" si="16"/>
        <v>120</v>
      </c>
      <c r="S66" s="10">
        <f t="shared" si="16"/>
        <v>110.00000000000001</v>
      </c>
      <c r="T66" s="10">
        <f t="shared" si="16"/>
        <v>100</v>
      </c>
      <c r="U66" s="10">
        <f t="shared" si="16"/>
        <v>100</v>
      </c>
      <c r="V66" s="10">
        <f t="shared" si="16"/>
        <v>100</v>
      </c>
      <c r="W66" s="10">
        <f t="shared" si="16"/>
        <v>90</v>
      </c>
      <c r="X66" s="10">
        <f t="shared" si="16"/>
        <v>80</v>
      </c>
      <c r="Y66" s="10">
        <f t="shared" si="16"/>
        <v>70</v>
      </c>
      <c r="Z66" s="10">
        <f t="shared" si="16"/>
        <v>60</v>
      </c>
      <c r="AA66" s="10">
        <f t="shared" si="17"/>
        <v>50</v>
      </c>
      <c r="AB66" s="10">
        <f t="shared" si="17"/>
        <v>40</v>
      </c>
      <c r="AC66" s="10">
        <f t="shared" si="17"/>
        <v>30</v>
      </c>
      <c r="AD66" s="10">
        <f t="shared" si="17"/>
        <v>20</v>
      </c>
      <c r="AE66" s="10">
        <f t="shared" si="17"/>
        <v>10</v>
      </c>
      <c r="AF66" s="10">
        <f t="shared" si="17"/>
        <v>10</v>
      </c>
      <c r="AG66" s="10">
        <f t="shared" si="17"/>
        <v>10</v>
      </c>
      <c r="AH66" s="10">
        <f t="shared" si="17"/>
        <v>10</v>
      </c>
      <c r="AI66" s="10">
        <f t="shared" si="17"/>
        <v>10</v>
      </c>
    </row>
    <row r="67" spans="1:38" s="19" customFormat="1" ht="13.5" customHeight="1">
      <c r="A67" s="12">
        <v>7</v>
      </c>
      <c r="B67" s="8">
        <v>6</v>
      </c>
      <c r="C67" s="29">
        <f>SUMIFS('Количество пользователей'!$D$2:$D$20,'Количество пользователей'!$E$2:$E$20,B67)</f>
        <v>80</v>
      </c>
      <c r="D67" s="10"/>
      <c r="E67" s="10"/>
      <c r="F67" s="10"/>
      <c r="G67" s="10">
        <f t="shared" si="15"/>
        <v>4</v>
      </c>
      <c r="H67" s="10">
        <f t="shared" si="15"/>
        <v>4</v>
      </c>
      <c r="I67" s="10">
        <f t="shared" si="15"/>
        <v>4</v>
      </c>
      <c r="J67" s="10">
        <f t="shared" si="15"/>
        <v>4</v>
      </c>
      <c r="K67" s="10">
        <f t="shared" si="15"/>
        <v>4</v>
      </c>
      <c r="L67" s="10">
        <f t="shared" si="15"/>
        <v>4</v>
      </c>
      <c r="M67" s="10">
        <f t="shared" si="15"/>
        <v>4</v>
      </c>
      <c r="N67" s="10">
        <f t="shared" si="15"/>
        <v>16</v>
      </c>
      <c r="O67" s="10">
        <f t="shared" si="15"/>
        <v>36</v>
      </c>
      <c r="P67" s="10">
        <f t="shared" si="15"/>
        <v>52</v>
      </c>
      <c r="Q67" s="10">
        <f t="shared" si="16"/>
        <v>56</v>
      </c>
      <c r="R67" s="10">
        <f t="shared" si="16"/>
        <v>48</v>
      </c>
      <c r="S67" s="10">
        <f t="shared" si="16"/>
        <v>44</v>
      </c>
      <c r="T67" s="10">
        <f t="shared" si="16"/>
        <v>40</v>
      </c>
      <c r="U67" s="10">
        <f t="shared" si="16"/>
        <v>40</v>
      </c>
      <c r="V67" s="10">
        <f t="shared" si="16"/>
        <v>40</v>
      </c>
      <c r="W67" s="10">
        <f t="shared" si="16"/>
        <v>36</v>
      </c>
      <c r="X67" s="10">
        <f t="shared" si="16"/>
        <v>32</v>
      </c>
      <c r="Y67" s="10">
        <f t="shared" si="16"/>
        <v>28</v>
      </c>
      <c r="Z67" s="10">
        <f t="shared" si="16"/>
        <v>24</v>
      </c>
      <c r="AA67" s="10">
        <f t="shared" si="17"/>
        <v>20</v>
      </c>
      <c r="AB67" s="10">
        <f t="shared" si="17"/>
        <v>16</v>
      </c>
      <c r="AC67" s="10">
        <f t="shared" si="17"/>
        <v>12</v>
      </c>
      <c r="AD67" s="10">
        <f t="shared" si="17"/>
        <v>8</v>
      </c>
      <c r="AE67" s="10">
        <f t="shared" si="17"/>
        <v>4</v>
      </c>
      <c r="AF67" s="10">
        <f t="shared" si="17"/>
        <v>4</v>
      </c>
      <c r="AG67" s="10">
        <f t="shared" si="17"/>
        <v>4</v>
      </c>
      <c r="AH67" s="10">
        <f t="shared" si="17"/>
        <v>4</v>
      </c>
      <c r="AI67" s="10">
        <f t="shared" si="17"/>
        <v>4</v>
      </c>
    </row>
    <row r="68" spans="1:38" s="19" customFormat="1" ht="13.5" customHeight="1">
      <c r="A68" s="12">
        <v>8</v>
      </c>
      <c r="B68" s="8">
        <v>7</v>
      </c>
      <c r="C68" s="29">
        <f>SUMIFS('Количество пользователей'!$D$2:$D$20,'Количество пользователей'!$E$2:$E$20,B68)</f>
        <v>460</v>
      </c>
      <c r="D68" s="10"/>
      <c r="E68" s="10"/>
      <c r="F68" s="10"/>
      <c r="G68" s="10">
        <f t="shared" si="15"/>
        <v>23</v>
      </c>
      <c r="H68" s="10">
        <f t="shared" si="15"/>
        <v>23</v>
      </c>
      <c r="I68" s="10">
        <f t="shared" si="15"/>
        <v>23</v>
      </c>
      <c r="J68" s="10">
        <f t="shared" si="15"/>
        <v>23</v>
      </c>
      <c r="K68" s="10">
        <f t="shared" si="15"/>
        <v>23</v>
      </c>
      <c r="L68" s="10">
        <f t="shared" si="15"/>
        <v>23</v>
      </c>
      <c r="M68" s="10">
        <f t="shared" si="15"/>
        <v>23</v>
      </c>
      <c r="N68" s="10">
        <f t="shared" si="15"/>
        <v>92</v>
      </c>
      <c r="O68" s="10">
        <f t="shared" si="15"/>
        <v>207</v>
      </c>
      <c r="P68" s="10">
        <f t="shared" si="15"/>
        <v>299</v>
      </c>
      <c r="Q68" s="10">
        <f t="shared" si="16"/>
        <v>322</v>
      </c>
      <c r="R68" s="10">
        <f t="shared" si="16"/>
        <v>276</v>
      </c>
      <c r="S68" s="10">
        <f t="shared" si="16"/>
        <v>253.00000000000003</v>
      </c>
      <c r="T68" s="10">
        <f t="shared" si="16"/>
        <v>230</v>
      </c>
      <c r="U68" s="10">
        <f t="shared" si="16"/>
        <v>230</v>
      </c>
      <c r="V68" s="10">
        <f t="shared" si="16"/>
        <v>230</v>
      </c>
      <c r="W68" s="10">
        <f t="shared" si="16"/>
        <v>207</v>
      </c>
      <c r="X68" s="10">
        <f t="shared" si="16"/>
        <v>184</v>
      </c>
      <c r="Y68" s="10">
        <f t="shared" si="16"/>
        <v>161</v>
      </c>
      <c r="Z68" s="10">
        <f t="shared" si="16"/>
        <v>138</v>
      </c>
      <c r="AA68" s="10">
        <f t="shared" si="17"/>
        <v>115</v>
      </c>
      <c r="AB68" s="10">
        <f t="shared" si="17"/>
        <v>92</v>
      </c>
      <c r="AC68" s="10">
        <f t="shared" si="17"/>
        <v>69</v>
      </c>
      <c r="AD68" s="10">
        <f t="shared" si="17"/>
        <v>46</v>
      </c>
      <c r="AE68" s="10">
        <f t="shared" si="17"/>
        <v>23</v>
      </c>
      <c r="AF68" s="10">
        <f t="shared" si="17"/>
        <v>23</v>
      </c>
      <c r="AG68" s="10">
        <f t="shared" si="17"/>
        <v>23</v>
      </c>
      <c r="AH68" s="10">
        <f t="shared" si="17"/>
        <v>23</v>
      </c>
      <c r="AI68" s="10">
        <f t="shared" si="17"/>
        <v>23</v>
      </c>
    </row>
    <row r="69" spans="1:38" s="19" customFormat="1" ht="13.5" customHeight="1">
      <c r="A69" s="12">
        <v>9</v>
      </c>
      <c r="B69" s="8">
        <v>8</v>
      </c>
      <c r="C69" s="29">
        <f>SUMIFS('Количество пользователей'!$D$2:$D$20,'Количество пользователей'!$E$2:$E$20,B69)</f>
        <v>620</v>
      </c>
      <c r="D69" s="33"/>
      <c r="E69" s="33"/>
      <c r="F69" s="33"/>
      <c r="G69" s="10">
        <f t="shared" si="15"/>
        <v>31</v>
      </c>
      <c r="H69" s="10">
        <f t="shared" si="15"/>
        <v>31</v>
      </c>
      <c r="I69" s="10">
        <f t="shared" si="15"/>
        <v>31</v>
      </c>
      <c r="J69" s="10">
        <f t="shared" si="15"/>
        <v>31</v>
      </c>
      <c r="K69" s="10">
        <f t="shared" si="15"/>
        <v>31</v>
      </c>
      <c r="L69" s="10">
        <f t="shared" si="15"/>
        <v>31</v>
      </c>
      <c r="M69" s="10">
        <f t="shared" si="15"/>
        <v>31</v>
      </c>
      <c r="N69" s="10">
        <f t="shared" si="15"/>
        <v>124</v>
      </c>
      <c r="O69" s="10">
        <f t="shared" si="15"/>
        <v>279</v>
      </c>
      <c r="P69" s="10">
        <f t="shared" si="15"/>
        <v>403</v>
      </c>
      <c r="Q69" s="10">
        <f t="shared" si="16"/>
        <v>434</v>
      </c>
      <c r="R69" s="10">
        <f t="shared" si="16"/>
        <v>372</v>
      </c>
      <c r="S69" s="10">
        <f t="shared" si="16"/>
        <v>341</v>
      </c>
      <c r="T69" s="10">
        <f t="shared" si="16"/>
        <v>310</v>
      </c>
      <c r="U69" s="10">
        <f t="shared" si="16"/>
        <v>310</v>
      </c>
      <c r="V69" s="10">
        <f t="shared" si="16"/>
        <v>310</v>
      </c>
      <c r="W69" s="10">
        <f t="shared" si="16"/>
        <v>279</v>
      </c>
      <c r="X69" s="10">
        <f t="shared" si="16"/>
        <v>248</v>
      </c>
      <c r="Y69" s="10">
        <f t="shared" si="16"/>
        <v>217</v>
      </c>
      <c r="Z69" s="10">
        <f t="shared" si="16"/>
        <v>186</v>
      </c>
      <c r="AA69" s="10">
        <f t="shared" si="17"/>
        <v>155</v>
      </c>
      <c r="AB69" s="10">
        <f t="shared" si="17"/>
        <v>124</v>
      </c>
      <c r="AC69" s="10">
        <f t="shared" si="17"/>
        <v>93</v>
      </c>
      <c r="AD69" s="10">
        <f t="shared" si="17"/>
        <v>62</v>
      </c>
      <c r="AE69" s="10">
        <f t="shared" si="17"/>
        <v>31</v>
      </c>
      <c r="AF69" s="10">
        <f t="shared" si="17"/>
        <v>31</v>
      </c>
      <c r="AG69" s="10">
        <f t="shared" si="17"/>
        <v>31</v>
      </c>
      <c r="AH69" s="10">
        <f t="shared" si="17"/>
        <v>31</v>
      </c>
      <c r="AI69" s="10">
        <f t="shared" si="17"/>
        <v>31</v>
      </c>
    </row>
    <row r="70" spans="1:38" s="19" customFormat="1" ht="13.5" customHeight="1">
      <c r="A70" s="12"/>
      <c r="B70" s="37"/>
      <c r="C70" s="39"/>
      <c r="D70" s="39"/>
      <c r="E70" s="39"/>
      <c r="F70" s="40"/>
      <c r="G70" s="40"/>
      <c r="H70" s="41">
        <f>D61+E62+G63+H64+I65+J66+K67+L68+M69</f>
        <v>123</v>
      </c>
      <c r="I70" s="41">
        <f t="shared" ref="I70:AL70" si="18">F61+G62+H63+I64+J65+K66+L67+M68+N69</f>
        <v>216</v>
      </c>
      <c r="J70" s="41">
        <f t="shared" si="18"/>
        <v>440</v>
      </c>
      <c r="K70" s="41">
        <f t="shared" si="18"/>
        <v>691</v>
      </c>
      <c r="L70" s="41">
        <f t="shared" si="18"/>
        <v>864</v>
      </c>
      <c r="M70" s="41">
        <f t="shared" si="18"/>
        <v>942</v>
      </c>
      <c r="N70" s="41">
        <f t="shared" si="18"/>
        <v>1066</v>
      </c>
      <c r="O70" s="41">
        <f t="shared" si="18"/>
        <v>1244</v>
      </c>
      <c r="P70" s="41">
        <f t="shared" si="18"/>
        <v>1380</v>
      </c>
      <c r="Q70" s="41">
        <f t="shared" si="18"/>
        <v>1412</v>
      </c>
      <c r="R70" s="41">
        <f t="shared" si="18"/>
        <v>1320</v>
      </c>
      <c r="S70" s="41">
        <f t="shared" si="18"/>
        <v>1197</v>
      </c>
      <c r="T70" s="41">
        <f t="shared" si="18"/>
        <v>1101</v>
      </c>
      <c r="U70" s="41">
        <f t="shared" si="18"/>
        <v>1019</v>
      </c>
      <c r="V70" s="41">
        <f t="shared" si="18"/>
        <v>934</v>
      </c>
      <c r="W70" s="41">
        <f t="shared" si="18"/>
        <v>825</v>
      </c>
      <c r="X70" s="41">
        <f t="shared" si="18"/>
        <v>702</v>
      </c>
      <c r="Y70" s="41">
        <f t="shared" si="18"/>
        <v>579</v>
      </c>
      <c r="Z70" s="41">
        <f t="shared" si="18"/>
        <v>456</v>
      </c>
      <c r="AA70" s="41">
        <f t="shared" si="18"/>
        <v>364</v>
      </c>
      <c r="AB70" s="41">
        <f t="shared" si="18"/>
        <v>295</v>
      </c>
      <c r="AC70" s="41">
        <f t="shared" si="18"/>
        <v>230</v>
      </c>
      <c r="AD70" s="41">
        <f t="shared" si="18"/>
        <v>175</v>
      </c>
      <c r="AE70" s="41">
        <f>AB61+AC62+AD63+AE64+AF65+AG66+AH67+AI68+AJ69</f>
        <v>106</v>
      </c>
      <c r="AF70" s="41">
        <f>AC61+AD62+AE63+AF64+AG65+AH66+AI67+AJ68+AK69</f>
        <v>69</v>
      </c>
      <c r="AG70" s="41">
        <f>AD61+AE62+AF63+AG64+AH65+AI66+AJ67+AK68+AL69</f>
        <v>65</v>
      </c>
      <c r="AH70" s="41">
        <f>AE61+AF62+AG63+AH64+AI65+AJ66+AK67+AL68+AM69</f>
        <v>55</v>
      </c>
      <c r="AI70" s="41">
        <f>AF61+AG62+AH63+AI64+AJ65+AK66+AL67+AM68+AN69</f>
        <v>38</v>
      </c>
      <c r="AJ70" s="41">
        <f t="shared" si="18"/>
        <v>14</v>
      </c>
      <c r="AK70" s="41">
        <f t="shared" si="18"/>
        <v>0</v>
      </c>
      <c r="AL70" s="41">
        <f t="shared" si="18"/>
        <v>0</v>
      </c>
    </row>
    <row r="71" spans="1:38" s="19" customFormat="1" ht="42" customHeight="1">
      <c r="A71" s="13"/>
      <c r="B71" s="13"/>
      <c r="C71" s="30"/>
      <c r="D71" s="30"/>
      <c r="E71" s="30"/>
      <c r="F71" s="30"/>
      <c r="G71" s="30"/>
      <c r="H71" s="34" t="s">
        <v>12</v>
      </c>
      <c r="I71" s="38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3"/>
      <c r="AG71" s="13"/>
      <c r="AH71" s="13"/>
      <c r="AI71" s="13"/>
      <c r="AJ71" s="13"/>
      <c r="AK71" s="13"/>
      <c r="AL71" s="13"/>
    </row>
    <row r="72" spans="1:38" s="19" customFormat="1" ht="27.75" customHeight="1">
      <c r="A72" s="42" t="s">
        <v>61</v>
      </c>
      <c r="B72" s="43">
        <f>'Сводная по часовым поясам'!K14</f>
        <v>2720</v>
      </c>
      <c r="C72" s="44" t="s">
        <v>13</v>
      </c>
      <c r="D72" s="45">
        <v>1</v>
      </c>
      <c r="E72" s="30"/>
      <c r="F72" s="30"/>
      <c r="G72" s="36"/>
      <c r="H72" s="30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s="19" customFormat="1" ht="27.75" customHeight="1">
      <c r="A73" s="46" t="s">
        <v>115</v>
      </c>
      <c r="B73" s="43">
        <f>B72*D73</f>
        <v>2448</v>
      </c>
      <c r="C73" s="44" t="s">
        <v>13</v>
      </c>
      <c r="D73" s="49">
        <v>0.9</v>
      </c>
      <c r="E73" s="30"/>
      <c r="F73" s="30"/>
      <c r="G73" s="36"/>
      <c r="H73" s="30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s="19" customFormat="1" ht="13.5" customHeight="1">
      <c r="A74" s="42" t="s">
        <v>14</v>
      </c>
      <c r="B74" s="47">
        <f>MAX(H70:AK70)</f>
        <v>1412</v>
      </c>
      <c r="C74" s="43" t="s">
        <v>13</v>
      </c>
      <c r="D74" s="44"/>
      <c r="E74" s="30"/>
      <c r="F74" s="30"/>
      <c r="G74" s="30"/>
      <c r="H74" s="30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s="19" customFormat="1" ht="27.75" customHeight="1">
      <c r="A75" s="46" t="s">
        <v>114</v>
      </c>
      <c r="B75" s="48">
        <v>5</v>
      </c>
      <c r="C75" s="85" t="s">
        <v>118</v>
      </c>
      <c r="D75" s="44"/>
      <c r="E75" s="30"/>
      <c r="F75" s="30"/>
      <c r="G75" s="30"/>
      <c r="H75" s="30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s="19" customFormat="1" ht="13.5" customHeight="1">
      <c r="A76" s="42" t="s">
        <v>117</v>
      </c>
      <c r="B76" s="47">
        <f>B74*B75/60</f>
        <v>117.66666666666667</v>
      </c>
      <c r="C76" s="43" t="s">
        <v>119</v>
      </c>
      <c r="D76" s="44"/>
      <c r="E76" s="30"/>
      <c r="F76" s="30"/>
      <c r="G76" s="30"/>
      <c r="H76" s="30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s="19" customFormat="1" ht="13.5" customHeight="1">
      <c r="A77" s="42" t="s">
        <v>15</v>
      </c>
      <c r="B77" s="49">
        <v>0.15</v>
      </c>
      <c r="C77" s="58" t="s">
        <v>116</v>
      </c>
      <c r="D77" s="58"/>
      <c r="E77" s="30"/>
      <c r="F77" s="30"/>
      <c r="G77" s="30"/>
      <c r="H77" s="30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s="19" customFormat="1" ht="27.75" customHeight="1">
      <c r="A78" s="42" t="s">
        <v>16</v>
      </c>
      <c r="B78" s="47">
        <f>B74*B77</f>
        <v>211.79999999999998</v>
      </c>
      <c r="C78" s="44" t="s">
        <v>123</v>
      </c>
      <c r="D78" s="44"/>
      <c r="E78" s="30"/>
      <c r="F78" s="30"/>
      <c r="G78" s="30"/>
      <c r="H78" s="30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s="19" customFormat="1" ht="13.5" customHeight="1">
      <c r="A79" s="42" t="str">
        <f>'Требования к производительности'!A3</f>
        <v>Макс. Сокет соединений на базу</v>
      </c>
      <c r="B79" s="50">
        <f>'Требования к производительности'!C3</f>
        <v>128</v>
      </c>
      <c r="C79" s="43" t="s">
        <v>124</v>
      </c>
      <c r="D79" s="44"/>
      <c r="E79" s="30"/>
      <c r="F79" s="30"/>
      <c r="G79" s="30"/>
      <c r="H79" s="30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s="19" customFormat="1" ht="13.5" customHeight="1">
      <c r="A80" s="42" t="str">
        <f>'Требования к производительности'!A3</f>
        <v>Макс. Сокет соединений на базу</v>
      </c>
      <c r="B80" s="50">
        <f>'Требования к производительности'!C3</f>
        <v>128</v>
      </c>
      <c r="C80" s="43" t="s">
        <v>119</v>
      </c>
      <c r="D80" s="44"/>
      <c r="E80" s="30"/>
      <c r="F80" s="30"/>
      <c r="G80" s="30"/>
      <c r="H80" s="30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s="19" customFormat="1" ht="13.5" customHeight="1">
      <c r="A81" s="52" t="s">
        <v>17</v>
      </c>
      <c r="B81" s="50"/>
      <c r="C81" s="51"/>
      <c r="D81" s="44"/>
      <c r="E81" s="30"/>
      <c r="F81" s="30"/>
      <c r="G81" s="30"/>
      <c r="H81" s="30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s="19" customFormat="1" ht="13.5" customHeight="1">
      <c r="A82" s="46" t="s">
        <v>120</v>
      </c>
      <c r="B82" s="53">
        <f>B78/B79</f>
        <v>1.6546874999999999</v>
      </c>
      <c r="C82" s="44" t="s">
        <v>18</v>
      </c>
      <c r="D82" s="44"/>
      <c r="E82" s="30"/>
      <c r="F82" s="30"/>
      <c r="G82" s="30"/>
      <c r="H82" s="30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s="19" customFormat="1" ht="27.75" customHeight="1">
      <c r="A83" s="46" t="s">
        <v>120</v>
      </c>
      <c r="B83" s="53">
        <f>B76/B80</f>
        <v>0.91927083333333337</v>
      </c>
      <c r="C83" s="44" t="s">
        <v>19</v>
      </c>
      <c r="D83" s="44"/>
      <c r="E83" s="30"/>
      <c r="F83" s="30"/>
      <c r="G83" s="30"/>
      <c r="H83" s="30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6" spans="1:38" ht="13"/>
    <row r="88" spans="1:38" ht="13"/>
  </sheetData>
  <mergeCells count="2">
    <mergeCell ref="A30:XFD30"/>
    <mergeCell ref="A57:XFD57"/>
  </mergeCells>
  <conditionalFormatting sqref="D6:AI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AI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AI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C6 C7:C14" formulaRange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EDB-B85C-4F83-B8B6-8CCA1AECC643}">
  <dimension ref="A1:R33"/>
  <sheetViews>
    <sheetView tabSelected="1" workbookViewId="0">
      <selection activeCell="A13" sqref="A13"/>
    </sheetView>
  </sheetViews>
  <sheetFormatPr baseColWidth="10" defaultColWidth="8.83203125" defaultRowHeight="13"/>
  <cols>
    <col min="1" max="1" width="44.6640625" style="79" bestFit="1" customWidth="1"/>
    <col min="2" max="2" width="11.5" style="79" bestFit="1" customWidth="1"/>
    <col min="3" max="3" width="11.1640625" style="79" bestFit="1" customWidth="1"/>
    <col min="4" max="16384" width="8.83203125" style="79"/>
  </cols>
  <sheetData>
    <row r="1" spans="1:4" ht="39" customHeight="1">
      <c r="A1" s="101" t="s">
        <v>184</v>
      </c>
      <c r="B1" s="101"/>
      <c r="C1" s="101"/>
      <c r="D1" s="101"/>
    </row>
    <row r="2" spans="1:4" ht="26.5" customHeight="1">
      <c r="A2" s="111" t="s">
        <v>217</v>
      </c>
      <c r="B2" s="111"/>
      <c r="C2" s="111"/>
      <c r="D2" s="111"/>
    </row>
    <row r="4" spans="1:4" ht="28">
      <c r="B4" s="80" t="s">
        <v>102</v>
      </c>
      <c r="C4" s="80" t="s">
        <v>103</v>
      </c>
      <c r="D4" s="80" t="s">
        <v>104</v>
      </c>
    </row>
    <row r="5" spans="1:4" ht="14">
      <c r="A5" s="64" t="s">
        <v>208</v>
      </c>
      <c r="B5" s="92">
        <f>'Нагрузка на cистему'!B18</f>
        <v>1008</v>
      </c>
      <c r="C5" s="93">
        <f>'Нагрузка на cистему'!B45</f>
        <v>1584</v>
      </c>
      <c r="D5" s="93">
        <f>'Нагрузка на cистему'!B73</f>
        <v>2448</v>
      </c>
    </row>
    <row r="6" spans="1:4" ht="14">
      <c r="A6" s="97" t="s">
        <v>216</v>
      </c>
      <c r="B6" s="98">
        <v>5</v>
      </c>
      <c r="C6" s="98">
        <v>7</v>
      </c>
      <c r="D6" s="98">
        <v>8</v>
      </c>
    </row>
    <row r="7" spans="1:4" ht="14">
      <c r="A7" s="64" t="s">
        <v>210</v>
      </c>
      <c r="B7" s="92">
        <v>365</v>
      </c>
      <c r="C7" s="92">
        <v>365</v>
      </c>
      <c r="D7" s="92">
        <v>365</v>
      </c>
    </row>
    <row r="8" spans="1:4" ht="14">
      <c r="A8" s="64" t="s">
        <v>209</v>
      </c>
      <c r="B8" s="92">
        <v>1</v>
      </c>
      <c r="C8" s="93">
        <v>3</v>
      </c>
      <c r="D8" s="93">
        <v>5</v>
      </c>
    </row>
    <row r="9" spans="1:4" ht="14">
      <c r="A9" s="64" t="s">
        <v>202</v>
      </c>
      <c r="B9" s="92">
        <v>0.23</v>
      </c>
      <c r="C9" s="93">
        <v>0.23</v>
      </c>
      <c r="D9" s="93">
        <v>0.23</v>
      </c>
    </row>
    <row r="10" spans="1:4" ht="14">
      <c r="A10" s="99" t="s">
        <v>203</v>
      </c>
      <c r="B10" s="93">
        <v>6.4000000000000003E-3</v>
      </c>
      <c r="C10" s="93">
        <v>6.4000000000000003E-3</v>
      </c>
      <c r="D10" s="93">
        <v>6.4000000000000003E-3</v>
      </c>
    </row>
    <row r="11" spans="1:4" ht="14">
      <c r="A11" s="99" t="s">
        <v>211</v>
      </c>
      <c r="B11" s="93">
        <v>4</v>
      </c>
      <c r="C11" s="93">
        <v>4</v>
      </c>
      <c r="D11" s="93">
        <v>4</v>
      </c>
    </row>
    <row r="12" spans="1:4" ht="14">
      <c r="A12" s="100" t="s">
        <v>218</v>
      </c>
      <c r="B12" s="93">
        <v>1.4</v>
      </c>
      <c r="C12" s="93">
        <v>1.4</v>
      </c>
      <c r="D12" s="93">
        <v>1.4</v>
      </c>
    </row>
    <row r="13" spans="1:4" ht="14">
      <c r="A13" s="81" t="s">
        <v>105</v>
      </c>
      <c r="B13" s="94">
        <v>1</v>
      </c>
      <c r="C13" s="94">
        <v>1</v>
      </c>
      <c r="D13" s="94">
        <v>1</v>
      </c>
    </row>
    <row r="14" spans="1:4" ht="14">
      <c r="A14" s="82" t="s">
        <v>204</v>
      </c>
      <c r="B14" s="95">
        <f>(B5*B6*B7*B8) * (B9 + (B10*B11)) * B12*B13/1024/1024</f>
        <v>0.6277870788574218</v>
      </c>
      <c r="C14" s="95">
        <f t="shared" ref="C14:D14" si="0">(C5*C6*C7*C8) * (C9 + (C10*C11)) * C12*C13/1024/1024</f>
        <v>4.1433947204589838</v>
      </c>
      <c r="D14" s="95">
        <f t="shared" si="0"/>
        <v>12.197006103515625</v>
      </c>
    </row>
    <row r="15" spans="1:4" ht="14">
      <c r="A15" s="82" t="s">
        <v>207</v>
      </c>
      <c r="B15" s="96" t="s">
        <v>206</v>
      </c>
      <c r="C15" s="96" t="s">
        <v>205</v>
      </c>
      <c r="D15" s="96" t="s">
        <v>108</v>
      </c>
    </row>
    <row r="21" spans="1:18" ht="91.75" customHeight="1">
      <c r="A21" s="112" t="s">
        <v>185</v>
      </c>
      <c r="B21" s="112"/>
      <c r="D21" s="110" t="s">
        <v>214</v>
      </c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 ht="16">
      <c r="A22" s="90" t="s">
        <v>183</v>
      </c>
      <c r="B22" s="90" t="s">
        <v>201</v>
      </c>
      <c r="D22" s="88" t="s">
        <v>193</v>
      </c>
    </row>
    <row r="23" spans="1:18" ht="16">
      <c r="A23" s="90" t="s">
        <v>190</v>
      </c>
      <c r="B23" s="90" t="s">
        <v>200</v>
      </c>
      <c r="D23" s="88" t="s">
        <v>194</v>
      </c>
    </row>
    <row r="24" spans="1:18" ht="16">
      <c r="A24" s="90" t="s">
        <v>191</v>
      </c>
      <c r="B24" s="90" t="s">
        <v>199</v>
      </c>
      <c r="D24" s="88" t="s">
        <v>195</v>
      </c>
    </row>
    <row r="25" spans="1:18" ht="16">
      <c r="A25" s="91" t="s">
        <v>197</v>
      </c>
      <c r="B25" s="91" t="s">
        <v>198</v>
      </c>
      <c r="D25" s="88" t="s">
        <v>196</v>
      </c>
    </row>
    <row r="32" spans="1:18" ht="16">
      <c r="A32" s="89"/>
    </row>
    <row r="33" spans="1:1" ht="16">
      <c r="A33" s="89"/>
    </row>
  </sheetData>
  <mergeCells count="4">
    <mergeCell ref="D21:R21"/>
    <mergeCell ref="A1:D1"/>
    <mergeCell ref="A2:D2"/>
    <mergeCell ref="A21:B2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5F50-E029-40FF-9E4E-52D50FE0E395}">
  <dimension ref="A1:C37"/>
  <sheetViews>
    <sheetView workbookViewId="0"/>
  </sheetViews>
  <sheetFormatPr baseColWidth="10" defaultColWidth="8.83203125" defaultRowHeight="13"/>
  <cols>
    <col min="1" max="1" width="13.83203125" bestFit="1" customWidth="1"/>
    <col min="2" max="2" width="102.83203125" customWidth="1"/>
    <col min="3" max="3" width="14" bestFit="1" customWidth="1"/>
  </cols>
  <sheetData>
    <row r="1" spans="1:3" ht="14">
      <c r="A1" s="18" t="s">
        <v>187</v>
      </c>
      <c r="B1" s="18" t="s">
        <v>188</v>
      </c>
      <c r="C1" s="18" t="s">
        <v>189</v>
      </c>
    </row>
    <row r="2" spans="1:3">
      <c r="A2" s="86" t="s">
        <v>127</v>
      </c>
      <c r="B2" s="86" t="s">
        <v>128</v>
      </c>
      <c r="C2" s="86" t="s">
        <v>129</v>
      </c>
    </row>
    <row r="3" spans="1:3">
      <c r="A3" s="86" t="s">
        <v>130</v>
      </c>
      <c r="B3" s="86" t="s">
        <v>131</v>
      </c>
      <c r="C3" s="86" t="s">
        <v>129</v>
      </c>
    </row>
    <row r="4" spans="1:3">
      <c r="A4" s="86" t="s">
        <v>132</v>
      </c>
      <c r="B4" s="86" t="s">
        <v>133</v>
      </c>
      <c r="C4" s="86" t="s">
        <v>129</v>
      </c>
    </row>
    <row r="5" spans="1:3">
      <c r="A5" s="86" t="s">
        <v>134</v>
      </c>
      <c r="B5" s="87" t="s">
        <v>186</v>
      </c>
      <c r="C5" s="86" t="s">
        <v>129</v>
      </c>
    </row>
    <row r="6" spans="1:3">
      <c r="A6" s="86" t="s">
        <v>135</v>
      </c>
      <c r="B6" s="86" t="s">
        <v>136</v>
      </c>
      <c r="C6" s="86" t="s">
        <v>129</v>
      </c>
    </row>
    <row r="7" spans="1:3" s="19" customFormat="1">
      <c r="A7" s="87" t="s">
        <v>192</v>
      </c>
      <c r="B7" s="86" t="s">
        <v>138</v>
      </c>
      <c r="C7" s="86" t="s">
        <v>129</v>
      </c>
    </row>
    <row r="8" spans="1:3">
      <c r="A8" s="86" t="s">
        <v>137</v>
      </c>
      <c r="B8" s="86" t="s">
        <v>138</v>
      </c>
      <c r="C8" s="86" t="s">
        <v>129</v>
      </c>
    </row>
    <row r="9" spans="1:3">
      <c r="A9" s="86" t="s">
        <v>139</v>
      </c>
      <c r="B9" s="86" t="s">
        <v>140</v>
      </c>
      <c r="C9" s="86" t="s">
        <v>129</v>
      </c>
    </row>
    <row r="10" spans="1:3">
      <c r="A10" s="86" t="s">
        <v>141</v>
      </c>
      <c r="B10" s="86" t="s">
        <v>128</v>
      </c>
      <c r="C10" s="86" t="s">
        <v>129</v>
      </c>
    </row>
    <row r="11" spans="1:3">
      <c r="A11" s="86" t="s">
        <v>142</v>
      </c>
      <c r="B11" s="86" t="s">
        <v>131</v>
      </c>
      <c r="C11" s="86" t="s">
        <v>129</v>
      </c>
    </row>
    <row r="12" spans="1:3">
      <c r="A12" s="86" t="s">
        <v>143</v>
      </c>
      <c r="B12" s="86" t="s">
        <v>144</v>
      </c>
      <c r="C12" s="86" t="s">
        <v>145</v>
      </c>
    </row>
    <row r="13" spans="1:3">
      <c r="A13" s="86" t="s">
        <v>146</v>
      </c>
      <c r="B13" s="86" t="s">
        <v>131</v>
      </c>
      <c r="C13" s="86" t="s">
        <v>145</v>
      </c>
    </row>
    <row r="14" spans="1:3">
      <c r="A14" s="86" t="s">
        <v>147</v>
      </c>
      <c r="B14" s="86" t="s">
        <v>128</v>
      </c>
      <c r="C14" s="86" t="s">
        <v>147</v>
      </c>
    </row>
    <row r="15" spans="1:3">
      <c r="A15" s="86" t="s">
        <v>148</v>
      </c>
      <c r="B15" s="86" t="s">
        <v>131</v>
      </c>
      <c r="C15" s="86" t="s">
        <v>147</v>
      </c>
    </row>
    <row r="16" spans="1:3">
      <c r="A16" s="86" t="s">
        <v>149</v>
      </c>
      <c r="B16" s="86" t="s">
        <v>150</v>
      </c>
      <c r="C16" s="86" t="s">
        <v>147</v>
      </c>
    </row>
    <row r="17" spans="1:3">
      <c r="A17" s="86" t="s">
        <v>151</v>
      </c>
      <c r="B17" s="86" t="s">
        <v>152</v>
      </c>
      <c r="C17" s="86" t="s">
        <v>147</v>
      </c>
    </row>
    <row r="18" spans="1:3">
      <c r="A18" s="86" t="s">
        <v>153</v>
      </c>
      <c r="B18" s="86" t="s">
        <v>154</v>
      </c>
      <c r="C18" s="86" t="s">
        <v>147</v>
      </c>
    </row>
    <row r="19" spans="1:3">
      <c r="A19" s="86" t="s">
        <v>155</v>
      </c>
      <c r="B19" s="86" t="s">
        <v>156</v>
      </c>
      <c r="C19" s="86" t="s">
        <v>147</v>
      </c>
    </row>
    <row r="20" spans="1:3">
      <c r="A20" s="86" t="s">
        <v>157</v>
      </c>
      <c r="B20" s="86" t="s">
        <v>158</v>
      </c>
      <c r="C20" s="86" t="s">
        <v>159</v>
      </c>
    </row>
    <row r="21" spans="1:3">
      <c r="A21" s="86" t="s">
        <v>160</v>
      </c>
      <c r="B21" s="86" t="s">
        <v>161</v>
      </c>
      <c r="C21" s="86" t="s">
        <v>159</v>
      </c>
    </row>
    <row r="22" spans="1:3">
      <c r="A22" s="86" t="s">
        <v>162</v>
      </c>
      <c r="B22" s="86" t="s">
        <v>161</v>
      </c>
      <c r="C22" s="86" t="s">
        <v>159</v>
      </c>
    </row>
    <row r="23" spans="1:3">
      <c r="A23" s="86" t="s">
        <v>163</v>
      </c>
      <c r="B23" s="86" t="s">
        <v>164</v>
      </c>
      <c r="C23" s="86" t="s">
        <v>159</v>
      </c>
    </row>
    <row r="24" spans="1:3">
      <c r="A24" s="86" t="s">
        <v>165</v>
      </c>
      <c r="B24" s="86" t="s">
        <v>166</v>
      </c>
      <c r="C24" s="86" t="s">
        <v>167</v>
      </c>
    </row>
    <row r="25" spans="1:3">
      <c r="A25" s="86" t="s">
        <v>168</v>
      </c>
      <c r="B25" s="86"/>
      <c r="C25" s="86" t="s">
        <v>167</v>
      </c>
    </row>
    <row r="26" spans="1:3">
      <c r="A26" s="86" t="s">
        <v>169</v>
      </c>
      <c r="B26" s="86"/>
      <c r="C26" s="86" t="s">
        <v>167</v>
      </c>
    </row>
    <row r="27" spans="1:3">
      <c r="A27" s="86" t="s">
        <v>170</v>
      </c>
      <c r="B27" s="86"/>
      <c r="C27" s="86" t="s">
        <v>167</v>
      </c>
    </row>
    <row r="28" spans="1:3">
      <c r="A28" s="86" t="s">
        <v>171</v>
      </c>
      <c r="B28" s="86"/>
      <c r="C28" s="86" t="s">
        <v>171</v>
      </c>
    </row>
    <row r="29" spans="1:3">
      <c r="A29" s="86" t="s">
        <v>172</v>
      </c>
      <c r="B29" s="86"/>
      <c r="C29" s="86" t="s">
        <v>171</v>
      </c>
    </row>
    <row r="30" spans="1:3">
      <c r="A30" s="86" t="s">
        <v>173</v>
      </c>
      <c r="B30" s="86"/>
      <c r="C30" s="86" t="s">
        <v>171</v>
      </c>
    </row>
    <row r="31" spans="1:3">
      <c r="A31" s="86" t="s">
        <v>174</v>
      </c>
      <c r="B31" s="86"/>
      <c r="C31" s="86" t="s">
        <v>171</v>
      </c>
    </row>
    <row r="32" spans="1:3">
      <c r="A32" s="86" t="s">
        <v>175</v>
      </c>
      <c r="B32" s="86"/>
      <c r="C32" s="86" t="s">
        <v>176</v>
      </c>
    </row>
    <row r="33" spans="1:3">
      <c r="A33" s="86" t="s">
        <v>177</v>
      </c>
      <c r="B33" s="86" t="s">
        <v>128</v>
      </c>
      <c r="C33" s="86" t="s">
        <v>176</v>
      </c>
    </row>
    <row r="34" spans="1:3">
      <c r="A34" s="86" t="s">
        <v>178</v>
      </c>
      <c r="B34" s="86" t="s">
        <v>179</v>
      </c>
      <c r="C34" s="86" t="s">
        <v>176</v>
      </c>
    </row>
    <row r="35" spans="1:3">
      <c r="A35" s="86" t="s">
        <v>180</v>
      </c>
      <c r="B35" s="86"/>
      <c r="C35" s="86" t="s">
        <v>176</v>
      </c>
    </row>
    <row r="36" spans="1:3">
      <c r="A36" s="86" t="s">
        <v>181</v>
      </c>
      <c r="B36" s="86"/>
      <c r="C36" s="86" t="s">
        <v>176</v>
      </c>
    </row>
    <row r="37" spans="1:3">
      <c r="A37" s="86" t="s">
        <v>182</v>
      </c>
      <c r="B37" s="86"/>
      <c r="C37" s="86" t="s">
        <v>176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B5DC-3C88-472C-BE58-C8437DCD03AC}">
  <dimension ref="A1:E10"/>
  <sheetViews>
    <sheetView workbookViewId="0"/>
  </sheetViews>
  <sheetFormatPr baseColWidth="10" defaultColWidth="8.83203125" defaultRowHeight="13"/>
  <cols>
    <col min="1" max="1" width="36.6640625" style="72" customWidth="1"/>
    <col min="2" max="2" width="55.83203125" style="72" customWidth="1"/>
    <col min="3" max="16384" width="8.83203125" style="72"/>
  </cols>
  <sheetData>
    <row r="1" spans="1:5" ht="14">
      <c r="A1" s="71" t="s">
        <v>80</v>
      </c>
    </row>
    <row r="2" spans="1:5" ht="14">
      <c r="A2" s="73" t="s">
        <v>84</v>
      </c>
      <c r="B2" s="74" t="s">
        <v>85</v>
      </c>
    </row>
    <row r="3" spans="1:5" ht="14">
      <c r="A3" s="73" t="s">
        <v>110</v>
      </c>
      <c r="B3" s="74" t="s">
        <v>126</v>
      </c>
    </row>
    <row r="4" spans="1:5" ht="28">
      <c r="A4" s="73" t="s">
        <v>86</v>
      </c>
      <c r="B4" s="74" t="s">
        <v>87</v>
      </c>
    </row>
    <row r="5" spans="1:5" ht="14">
      <c r="A5" s="73" t="s">
        <v>88</v>
      </c>
      <c r="B5" s="74" t="s">
        <v>111</v>
      </c>
    </row>
    <row r="6" spans="1:5" ht="14">
      <c r="A6" s="73" t="s">
        <v>109</v>
      </c>
      <c r="B6" s="84">
        <v>99.9</v>
      </c>
    </row>
    <row r="7" spans="1:5" ht="28">
      <c r="A7" s="73" t="s">
        <v>83</v>
      </c>
      <c r="B7" s="74" t="s">
        <v>112</v>
      </c>
    </row>
    <row r="8" spans="1:5">
      <c r="A8" s="71"/>
    </row>
    <row r="9" spans="1:5" ht="14">
      <c r="A9" s="71" t="s">
        <v>81</v>
      </c>
      <c r="B9" s="74" t="s">
        <v>101</v>
      </c>
    </row>
    <row r="10" spans="1:5" ht="87" customHeight="1">
      <c r="A10" s="113" t="s">
        <v>215</v>
      </c>
      <c r="B10" s="113"/>
      <c r="C10" s="73"/>
      <c r="D10" s="73"/>
      <c r="E10" s="73"/>
    </row>
  </sheetData>
  <mergeCells count="1">
    <mergeCell ref="A10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Требования к производительности</vt:lpstr>
      <vt:lpstr>Первичная нагрузка </vt:lpstr>
      <vt:lpstr>Количество пользователей</vt:lpstr>
      <vt:lpstr>Сводная по часовым поясам</vt:lpstr>
      <vt:lpstr>Нагрузка на cистему</vt:lpstr>
      <vt:lpstr>Размер БД</vt:lpstr>
      <vt:lpstr>Размер элементов</vt:lpstr>
      <vt:lpstr>Выбор СУБД</vt:lpstr>
      <vt:lpstr>GoalUsers</vt:lpstr>
      <vt:lpstr>GoalUsersPersent</vt:lpstr>
      <vt:lpstr>Nagruzka</vt:lpstr>
      <vt:lpstr>NumForTimeZone</vt:lpstr>
      <vt:lpstr>NumForTimeZone2</vt:lpstr>
      <vt:lpstr>NumForTimeZone5</vt:lpstr>
      <vt:lpstr>Pipls2013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Борозняк Алена Вадимовна</dc:creator>
  <cp:lastModifiedBy>Kirill Sultanov</cp:lastModifiedBy>
  <dcterms:created xsi:type="dcterms:W3CDTF">2021-08-03T11:50:06Z</dcterms:created>
  <dcterms:modified xsi:type="dcterms:W3CDTF">2021-12-13T16:34:54Z</dcterms:modified>
</cp:coreProperties>
</file>