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saveExternalLinkValues="0" codeName="ThisWorkbook"/>
  <mc:AlternateContent xmlns:mc="http://schemas.openxmlformats.org/markup-compatibility/2006">
    <mc:Choice Requires="x15">
      <x15ac:absPath xmlns:x15ac="http://schemas.microsoft.com/office/spreadsheetml/2010/11/ac" url="/Users/Breanna/Desktop/Auburn/softwareProcess/working/CSSE/"/>
    </mc:Choice>
  </mc:AlternateContent>
  <bookViews>
    <workbookView xWindow="0" yWindow="460" windowWidth="25600" windowHeight="15460" tabRatio="892" activeTab="5"/>
  </bookViews>
  <sheets>
    <sheet name="Description" sheetId="4" r:id="rId1"/>
    <sheet name="Process" sheetId="5" r:id="rId2"/>
    <sheet name=" Customer Needs" sheetId="40" r:id="rId3"/>
    <sheet name="Stars" sheetId="41" r:id="rId4"/>
    <sheet name="Spec Notes" sheetId="30" state="hidden" r:id="rId5"/>
    <sheet name="Assessment" sheetId="1" r:id="rId6"/>
    <sheet name="Historical Data" sheetId="19" r:id="rId7"/>
    <sheet name="Review" sheetId="21" state="hidden" r:id="rId8"/>
    <sheet name="Acceptance" sheetId="16" r:id="rId9"/>
    <sheet name="Map" sheetId="29" state="hidden" r:id="rId10"/>
    <sheet name="Architecture" sheetId="22" r:id="rId11"/>
    <sheet name="Estimation" sheetId="24" state="hidden" r:id="rId12"/>
    <sheet name="Plan" sheetId="27" r:id="rId13"/>
    <sheet name="Iterations" sheetId="23" state="hidden" r:id="rId14"/>
    <sheet name="PlanSummary" sheetId="13" state="hidden" r:id="rId15"/>
    <sheet name="Change Log" sheetId="15" r:id="rId16"/>
    <sheet name="Time Log" sheetId="14" r:id="rId17"/>
    <sheet name="Lessons" sheetId="17" r:id="rId18"/>
    <sheet name="Source" sheetId="18" state="hidden" r:id="rId19"/>
    <sheet name="Constants" sheetId="31" state="hidden" r:id="rId20"/>
  </sheets>
  <externalReferences>
    <externalReference r:id="rId21"/>
  </externalReferences>
  <definedNames>
    <definedName name="A" localSheetId="10">[1]Assessment!#REF!</definedName>
    <definedName name="CodeChecklist" localSheetId="2">#REF!</definedName>
    <definedName name="CodeChecklist" localSheetId="10">#REF!</definedName>
    <definedName name="CodeChecklist" localSheetId="9">#REF!</definedName>
    <definedName name="CodeChecklist" localSheetId="12">#REF!</definedName>
    <definedName name="CodeChecklist" localSheetId="7">#REF!</definedName>
    <definedName name="CodeChecklist">#REF!</definedName>
    <definedName name="ConceptualDesign" localSheetId="2">#REF!</definedName>
    <definedName name="ConceptualDesign" localSheetId="10">#REF!</definedName>
    <definedName name="ConceptualDesign" localSheetId="9">#REF!</definedName>
    <definedName name="ConceptualDesign" localSheetId="12">#REF!</definedName>
    <definedName name="ConceptualDesign" localSheetId="7">#REF!</definedName>
    <definedName name="ConceptualDesign">#REF!</definedName>
    <definedName name="ConceptualDesign1" localSheetId="2">#REF!</definedName>
    <definedName name="ConceptualDesign1" localSheetId="10">#REF!</definedName>
    <definedName name="ConceptualDesign1" localSheetId="9">#REF!</definedName>
    <definedName name="ConceptualDesign1" localSheetId="12">#REF!</definedName>
    <definedName name="ConceptualDesign1" localSheetId="7">#REF!</definedName>
    <definedName name="ConceptualDesign1">#REF!</definedName>
    <definedName name="DefectLog1A" localSheetId="7">#REF!</definedName>
    <definedName name="DefectLog1A">#REF!</definedName>
    <definedName name="DefectLog2A" localSheetId="7">#REF!</definedName>
    <definedName name="DefectLog2A">#REF!</definedName>
    <definedName name="DefectLog4A" localSheetId="2">Assessment!#REF!</definedName>
    <definedName name="DefectLog4A" localSheetId="8">Acceptance!#REF!</definedName>
    <definedName name="DefectLog4A" localSheetId="10">Architecture!#REF!</definedName>
    <definedName name="DefectLog4A" localSheetId="15">'Change Log'!$A$45</definedName>
    <definedName name="DefectLog4A" localSheetId="6">'Historical Data'!#REF!</definedName>
    <definedName name="DefectLog4A" localSheetId="17">Lessons!#REF!</definedName>
    <definedName name="DefectLog4A" localSheetId="9">Map!#REF!</definedName>
    <definedName name="DefectLog4A" localSheetId="12">Plan!#REF!</definedName>
    <definedName name="DefectLog4A" localSheetId="14">PlanSummary!#REF!</definedName>
    <definedName name="DefectLog4A" localSheetId="7">Review!#REF!</definedName>
    <definedName name="DefectLog4A" localSheetId="18">Source!#REF!</definedName>
    <definedName name="DefectLog4A" localSheetId="16">'Time Log'!#REF!</definedName>
    <definedName name="DefectLog4A">Assessment!#REF!</definedName>
    <definedName name="DefectLog4AA" localSheetId="2">#REF!</definedName>
    <definedName name="DefectLog4AA" localSheetId="9">#REF!</definedName>
    <definedName name="DefectLog4AA" localSheetId="12">#REF!</definedName>
    <definedName name="DefectLog4AA">#REF!</definedName>
    <definedName name="DefectLog4AX" localSheetId="2">#REF!</definedName>
    <definedName name="DefectLog4AX" localSheetId="10">#REF!</definedName>
    <definedName name="DefectLog4AX" localSheetId="9">#REF!</definedName>
    <definedName name="DefectLog4AX" localSheetId="12">#REF!</definedName>
    <definedName name="DefectLog4AX">#REF!</definedName>
    <definedName name="Estimate_and_record_planned_effort_and" localSheetId="2">Process!#REF!</definedName>
    <definedName name="Estimate_and_record_planned_effort_and">Process!#REF!</definedName>
    <definedName name="FunctionalSpecification" localSheetId="2">#REF!</definedName>
    <definedName name="FunctionalSpecification" localSheetId="10">#REF!</definedName>
    <definedName name="FunctionalSpecification" localSheetId="9">#REF!</definedName>
    <definedName name="FunctionalSpecification" localSheetId="12">#REF!</definedName>
    <definedName name="FunctionalSpecification" localSheetId="7">#REF!</definedName>
    <definedName name="FunctionalSpecification">#REF!</definedName>
    <definedName name="FunctionalSpecification6A" localSheetId="2">Assessment!#REF!</definedName>
    <definedName name="FunctionalSpecification6A" localSheetId="8">Acceptance!#REF!</definedName>
    <definedName name="FunctionalSpecification6A" localSheetId="10">Architecture!#REF!</definedName>
    <definedName name="FunctionalSpecification6A" localSheetId="15">'Change Log'!#REF!</definedName>
    <definedName name="FunctionalSpecification6A" localSheetId="6">'Historical Data'!#REF!</definedName>
    <definedName name="FunctionalSpecification6A" localSheetId="17">Lessons!#REF!</definedName>
    <definedName name="FunctionalSpecification6A" localSheetId="9">Map!#REF!</definedName>
    <definedName name="FunctionalSpecification6A" localSheetId="12">Plan!#REF!</definedName>
    <definedName name="FunctionalSpecification6A" localSheetId="14">PlanSummary!#REF!</definedName>
    <definedName name="FunctionalSpecification6A" localSheetId="7">Review!#REF!</definedName>
    <definedName name="FunctionalSpecification6A" localSheetId="18">Source!#REF!</definedName>
    <definedName name="FunctionalSpecification6A" localSheetId="16">'Time Log'!#REF!</definedName>
    <definedName name="FunctionalSpecification6A">Assessment!#REF!</definedName>
    <definedName name="go_to" localSheetId="7">#REF!</definedName>
    <definedName name="go_to">#REF!</definedName>
    <definedName name="HistoricalData4A" localSheetId="2">Assessment!#REF!</definedName>
    <definedName name="HistoricalData4A" localSheetId="8">Acceptance!#REF!</definedName>
    <definedName name="HistoricalData4A" localSheetId="10">Architecture!#REF!</definedName>
    <definedName name="HistoricalData4A" localSheetId="15">'Change Log'!#REF!</definedName>
    <definedName name="HistoricalData4A" localSheetId="6">'Historical Data'!#REF!</definedName>
    <definedName name="HistoricalData4A" localSheetId="17">Lessons!#REF!</definedName>
    <definedName name="HistoricalData4A" localSheetId="9">Map!#REF!</definedName>
    <definedName name="HistoricalData4A" localSheetId="12">Plan!#REF!</definedName>
    <definedName name="HistoricalData4A" localSheetId="14">PlanSummary!#REF!</definedName>
    <definedName name="HistoricalData4A" localSheetId="7">Review!#REF!</definedName>
    <definedName name="HistoricalData4A" localSheetId="18">Source!#REF!</definedName>
    <definedName name="HistoricalData4A" localSheetId="16">'Time Log'!#REF!</definedName>
    <definedName name="HistoricalData4A">Assessment!#REF!</definedName>
    <definedName name="InstructorAssessment1A" localSheetId="7">#REF!</definedName>
    <definedName name="InstructorAssessment1A">#REF!</definedName>
    <definedName name="InstructorAssessment2A" localSheetId="7">#REF!</definedName>
    <definedName name="InstructorAssessment2A">#REF!</definedName>
    <definedName name="InstructorAssessment4A" localSheetId="8">Acceptance!#REF!</definedName>
    <definedName name="InstructorAssessment4A" localSheetId="10">Architecture!#REF!</definedName>
    <definedName name="InstructorAssessment4A" localSheetId="15">'Change Log'!#REF!</definedName>
    <definedName name="InstructorAssessment4A" localSheetId="6">'Historical Data'!#REF!</definedName>
    <definedName name="InstructorAssessment4A" localSheetId="17">Lessons!#REF!</definedName>
    <definedName name="InstructorAssessment4A" localSheetId="9">Map!#REF!</definedName>
    <definedName name="InstructorAssessment4A" localSheetId="12">Plan!#REF!</definedName>
    <definedName name="InstructorAssessment4A" localSheetId="14">PlanSummary!#REF!</definedName>
    <definedName name="InstructorAssessment4A" localSheetId="7">Review!#REF!</definedName>
    <definedName name="InstructorAssessment4A" localSheetId="18">Source!#REF!</definedName>
    <definedName name="InstructorAssessment4A" localSheetId="16">'Time Log'!#REF!</definedName>
    <definedName name="InstructorAssessment4A">Assessment!$A$53</definedName>
    <definedName name="l" localSheetId="2">#REF!</definedName>
    <definedName name="l" localSheetId="9">#REF!</definedName>
    <definedName name="l" localSheetId="12">#REF!</definedName>
    <definedName name="l">#REF!</definedName>
    <definedName name="LessonLearned4A" localSheetId="2">Assessment!#REF!</definedName>
    <definedName name="LessonLearned4A" localSheetId="8">Acceptance!#REF!</definedName>
    <definedName name="LessonLearned4A" localSheetId="10">Architecture!#REF!</definedName>
    <definedName name="LessonLearned4A" localSheetId="15">'Change Log'!#REF!</definedName>
    <definedName name="LessonLearned4A" localSheetId="6">'Historical Data'!#REF!</definedName>
    <definedName name="LessonLearned4A" localSheetId="17">Lessons!$A$1</definedName>
    <definedName name="LessonLearned4A" localSheetId="9">Map!#REF!</definedName>
    <definedName name="LessonLearned4A" localSheetId="12">Plan!#REF!</definedName>
    <definedName name="LessonLearned4A" localSheetId="14">PlanSummary!#REF!</definedName>
    <definedName name="LessonLearned4A" localSheetId="7">Review!#REF!</definedName>
    <definedName name="LessonLearned4A" localSheetId="18">Source!#REF!</definedName>
    <definedName name="LessonLearned4A" localSheetId="16">'Time Log'!#REF!</definedName>
    <definedName name="LessonLearned4A">Assessment!#REF!</definedName>
    <definedName name="Lessons1A" localSheetId="7">#REF!</definedName>
    <definedName name="Lessons1A">#REF!</definedName>
    <definedName name="LessonsLearned2A" localSheetId="7">#REF!</definedName>
    <definedName name="LessonsLearned2A">#REF!</definedName>
    <definedName name="OperationalSpecification" localSheetId="2">#REF!</definedName>
    <definedName name="OperationalSpecification" localSheetId="10">#REF!</definedName>
    <definedName name="OperationalSpecification" localSheetId="9">#REF!</definedName>
    <definedName name="OperationalSpecification" localSheetId="12">#REF!</definedName>
    <definedName name="OperationalSpecification" localSheetId="7">#REF!</definedName>
    <definedName name="OperationalSpecification">#REF!</definedName>
    <definedName name="OperationalSpecification6A" localSheetId="2">Assessment!#REF!</definedName>
    <definedName name="OperationalSpecification6A" localSheetId="8">Acceptance!#REF!</definedName>
    <definedName name="OperationalSpecification6A" localSheetId="10">Architecture!#REF!</definedName>
    <definedName name="OperationalSpecification6A" localSheetId="15">'Change Log'!#REF!</definedName>
    <definedName name="OperationalSpecification6A" localSheetId="6">'Historical Data'!#REF!</definedName>
    <definedName name="OperationalSpecification6A" localSheetId="17">Lessons!#REF!</definedName>
    <definedName name="OperationalSpecification6A" localSheetId="9">Map!#REF!</definedName>
    <definedName name="OperationalSpecification6A" localSheetId="12">Plan!#REF!</definedName>
    <definedName name="OperationalSpecification6A" localSheetId="14">PlanSummary!#REF!</definedName>
    <definedName name="OperationalSpecification6A" localSheetId="7">Review!#REF!</definedName>
    <definedName name="OperationalSpecification6A" localSheetId="18">Source!#REF!</definedName>
    <definedName name="OperationalSpecification6A" localSheetId="16">'Time Log'!#REF!</definedName>
    <definedName name="OperationalSpecification6A">Assessment!#REF!</definedName>
    <definedName name="PlanSummary1A" localSheetId="7">#REF!</definedName>
    <definedName name="PlanSummary1A">#REF!</definedName>
    <definedName name="_xlnm.Print_Area" localSheetId="10">Architecture!$B$3:$C$202</definedName>
    <definedName name="ProjectPlan2A" localSheetId="7">#REF!</definedName>
    <definedName name="ProjectPlan2A">#REF!</definedName>
    <definedName name="ProjectPlanSummary4A" localSheetId="2">Assessment!#REF!</definedName>
    <definedName name="ProjectPlanSummary4A" localSheetId="8">Acceptance!#REF!</definedName>
    <definedName name="ProjectPlanSummary4A" localSheetId="10">Architecture!#REF!</definedName>
    <definedName name="ProjectPlanSummary4A" localSheetId="15">'Change Log'!#REF!</definedName>
    <definedName name="ProjectPlanSummary4A" localSheetId="6">'Historical Data'!$A$45</definedName>
    <definedName name="ProjectPlanSummary4A" localSheetId="17">Lessons!#REF!</definedName>
    <definedName name="ProjectPlanSummary4A" localSheetId="9">Map!#REF!</definedName>
    <definedName name="ProjectPlanSummary4A" localSheetId="12">Plan!$A$45</definedName>
    <definedName name="ProjectPlanSummary4A" localSheetId="14">PlanSummary!$A$1</definedName>
    <definedName name="ProjectPlanSummary4A" localSheetId="7">Review!#REF!</definedName>
    <definedName name="ProjectPlanSummary4A" localSheetId="18">Source!#REF!</definedName>
    <definedName name="ProjectPlanSummary4A" localSheetId="16">'Time Log'!#REF!</definedName>
    <definedName name="ProjectPlanSummary4A">Assessment!#REF!</definedName>
    <definedName name="Schedule6A" localSheetId="2">Assessment!#REF!</definedName>
    <definedName name="Schedule6A" localSheetId="8">Acceptance!#REF!</definedName>
    <definedName name="Schedule6A" localSheetId="10">Architecture!#REF!</definedName>
    <definedName name="Schedule6A" localSheetId="15">'Change Log'!#REF!</definedName>
    <definedName name="Schedule6A" localSheetId="6">'Historical Data'!#REF!</definedName>
    <definedName name="Schedule6A" localSheetId="17">Lessons!#REF!</definedName>
    <definedName name="Schedule6A" localSheetId="9">Map!#REF!</definedName>
    <definedName name="Schedule6A" localSheetId="12">Plan!#REF!</definedName>
    <definedName name="Schedule6A" localSheetId="14">PlanSummary!#REF!</definedName>
    <definedName name="Schedule6A" localSheetId="7">Review!#REF!</definedName>
    <definedName name="Schedule6A" localSheetId="18">Source!#REF!</definedName>
    <definedName name="Schedule6A" localSheetId="16">'Time Log'!#REF!</definedName>
    <definedName name="Schedule6A">Assessment!#REF!</definedName>
    <definedName name="SizeEstimate4A" localSheetId="2">Assessment!#REF!</definedName>
    <definedName name="SizeEstimate4A" localSheetId="8">Acceptance!#REF!</definedName>
    <definedName name="SizeEstimate4A" localSheetId="10">Architecture!#REF!</definedName>
    <definedName name="SizeEstimate4A" localSheetId="15">'Change Log'!#REF!</definedName>
    <definedName name="SizeEstimate4A" localSheetId="6">'Historical Data'!#REF!</definedName>
    <definedName name="SizeEstimate4A" localSheetId="17">Lessons!#REF!</definedName>
    <definedName name="SizeEstimate4A" localSheetId="9">Map!#REF!</definedName>
    <definedName name="SizeEstimate4A" localSheetId="12">Plan!#REF!</definedName>
    <definedName name="SizeEstimate4A" localSheetId="14">PlanSummary!#REF!</definedName>
    <definedName name="SizeEstimate4A" localSheetId="7">Review!#REF!</definedName>
    <definedName name="SizeEstimate4A" localSheetId="18">Source!#REF!</definedName>
    <definedName name="SizeEstimate4A" localSheetId="16">'Time Log'!#REF!</definedName>
    <definedName name="SizeEstimate4A">Assessment!#REF!</definedName>
    <definedName name="Source1A" localSheetId="7">#REF!</definedName>
    <definedName name="Source1A">#REF!</definedName>
    <definedName name="SourceCode2A" localSheetId="7">#REF!</definedName>
    <definedName name="SourceCode2A">#REF!</definedName>
    <definedName name="SourceCode4A" localSheetId="2">Assessment!#REF!</definedName>
    <definedName name="SourceCode4A" localSheetId="8">Acceptance!#REF!</definedName>
    <definedName name="SourceCode4A" localSheetId="10">Architecture!#REF!</definedName>
    <definedName name="SourceCode4A" localSheetId="15">'Change Log'!#REF!</definedName>
    <definedName name="SourceCode4A" localSheetId="6">'Historical Data'!#REF!</definedName>
    <definedName name="SourceCode4A" localSheetId="17">Lessons!#REF!</definedName>
    <definedName name="SourceCode4A" localSheetId="9">Map!#REF!</definedName>
    <definedName name="SourceCode4A" localSheetId="12">Plan!#REF!</definedName>
    <definedName name="SourceCode4A" localSheetId="14">PlanSummary!#REF!</definedName>
    <definedName name="SourceCode4A" localSheetId="7">Review!#REF!</definedName>
    <definedName name="SourceCode4A" localSheetId="18">Source!$A$1</definedName>
    <definedName name="SourceCode4A" localSheetId="16">'Time Log'!#REF!</definedName>
    <definedName name="SourceCode4A">Assessment!#REF!</definedName>
    <definedName name="Standards1A" localSheetId="7">#REF!</definedName>
    <definedName name="Standards1A">#REF!</definedName>
    <definedName name="TaskPlan" localSheetId="2">#REF!</definedName>
    <definedName name="TaskPlan" localSheetId="10">#REF!</definedName>
    <definedName name="TaskPlan" localSheetId="9">#REF!</definedName>
    <definedName name="TaskPlan" localSheetId="12">#REF!</definedName>
    <definedName name="TaskPlan" localSheetId="7">#REF!</definedName>
    <definedName name="TaskPlan">#REF!</definedName>
    <definedName name="TaskPlan6A" localSheetId="2">Assessment!#REF!</definedName>
    <definedName name="TaskPlan6A" localSheetId="8">Acceptance!#REF!</definedName>
    <definedName name="TaskPlan6A" localSheetId="10">Architecture!#REF!</definedName>
    <definedName name="TaskPlan6A" localSheetId="15">'Change Log'!#REF!</definedName>
    <definedName name="TaskPlan6A" localSheetId="6">'Historical Data'!#REF!</definedName>
    <definedName name="TaskPlan6A" localSheetId="17">Lessons!#REF!</definedName>
    <definedName name="TaskPlan6A" localSheetId="9">Map!#REF!</definedName>
    <definedName name="TaskPlan6A" localSheetId="12">Plan!#REF!</definedName>
    <definedName name="TaskPlan6A" localSheetId="14">PlanSummary!#REF!</definedName>
    <definedName name="TaskPlan6A" localSheetId="7">Review!#REF!</definedName>
    <definedName name="TaskPlan6A" localSheetId="18">Source!#REF!</definedName>
    <definedName name="TaskPlan6A" localSheetId="16">'Time Log'!#REF!</definedName>
    <definedName name="TaskPlan6A">Assessment!#REF!</definedName>
    <definedName name="TestReport1A" localSheetId="7">#REF!</definedName>
    <definedName name="TestReport1A">#REF!</definedName>
    <definedName name="TestReport2A" localSheetId="7">#REF!</definedName>
    <definedName name="TestReport2A">#REF!</definedName>
    <definedName name="TestReport4A" localSheetId="2">Assessment!#REF!</definedName>
    <definedName name="TestReport4A" localSheetId="8">Acceptance!#REF!</definedName>
    <definedName name="TestReport4A" localSheetId="10">Architecture!#REF!</definedName>
    <definedName name="TestReport4A" localSheetId="15">'Change Log'!#REF!</definedName>
    <definedName name="TestReport4A" localSheetId="6">'Historical Data'!#REF!</definedName>
    <definedName name="TestReport4A" localSheetId="17">Lessons!#REF!</definedName>
    <definedName name="TestReport4A" localSheetId="9">Map!#REF!</definedName>
    <definedName name="TestReport4A" localSheetId="12">Plan!#REF!</definedName>
    <definedName name="TestReport4A" localSheetId="14">PlanSummary!#REF!</definedName>
    <definedName name="TestReport4A" localSheetId="7">Review!$A$1</definedName>
    <definedName name="TestReport4A" localSheetId="18">Source!#REF!</definedName>
    <definedName name="TestReport4A" localSheetId="16">'Time Log'!#REF!</definedName>
    <definedName name="TestReport4A">Assessment!#REF!</definedName>
    <definedName name="TimeLog1A" localSheetId="7">#REF!</definedName>
    <definedName name="TimeLog1A">#REF!</definedName>
    <definedName name="TimeLog4A" localSheetId="2">Assessment!#REF!</definedName>
    <definedName name="TimeLog4A" localSheetId="8">Acceptance!#REF!</definedName>
    <definedName name="TimeLog4A" localSheetId="10">Architecture!#REF!</definedName>
    <definedName name="TimeLog4A" localSheetId="15">'Change Log'!#REF!</definedName>
    <definedName name="TimeLog4A" localSheetId="6">'Historical Data'!#REF!</definedName>
    <definedName name="TimeLog4A" localSheetId="17">Lessons!#REF!</definedName>
    <definedName name="TimeLog4A" localSheetId="9">Map!#REF!</definedName>
    <definedName name="TimeLog4A" localSheetId="12">Plan!#REF!</definedName>
    <definedName name="TimeLog4A" localSheetId="14">PlanSummary!#REF!</definedName>
    <definedName name="TimeLog4A" localSheetId="7">Review!#REF!</definedName>
    <definedName name="TimeLog4A" localSheetId="18">Source!#REF!</definedName>
    <definedName name="TimeLog4A" localSheetId="16">'Time Log'!$A$45</definedName>
    <definedName name="TimeLog4A">Assessment!#REF!</definedName>
    <definedName name="TimeRecordingLog2A" localSheetId="7">#REF!</definedName>
    <definedName name="TimeRecordingLog2A">#REF!</definedName>
    <definedName name="toc6A" localSheetId="2">Assessment!#REF!</definedName>
    <definedName name="toc6A" localSheetId="8">Acceptance!#REF!</definedName>
    <definedName name="toc6A" localSheetId="10">Architecture!#REF!</definedName>
    <definedName name="toc6A" localSheetId="15">'Change Log'!#REF!</definedName>
    <definedName name="toc6A" localSheetId="6">'Historical Data'!#REF!</definedName>
    <definedName name="toc6A" localSheetId="17">Lessons!#REF!</definedName>
    <definedName name="toc6A" localSheetId="9">Map!#REF!</definedName>
    <definedName name="toc6A" localSheetId="12">Plan!#REF!</definedName>
    <definedName name="toc6A" localSheetId="14">PlanSummary!#REF!</definedName>
    <definedName name="toc6A" localSheetId="7">Review!#REF!</definedName>
    <definedName name="toc6A" localSheetId="18">Source!#REF!</definedName>
    <definedName name="toc6A" localSheetId="16">'Time Log'!#REF!</definedName>
    <definedName name="toc6A">Assessment!#REF!</definedName>
  </definedNames>
  <calcPr calcId="150001" concurrentCalc="0"/>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G121" i="40" l="1"/>
  <c r="F200" i="40"/>
  <c r="F222" i="40"/>
  <c r="F233" i="40"/>
  <c r="F231" i="40"/>
  <c r="F234" i="40"/>
  <c r="F292" i="40"/>
  <c r="F295" i="40"/>
  <c r="F283" i="40"/>
  <c r="F294" i="40"/>
  <c r="F291" i="40"/>
  <c r="F278" i="40"/>
  <c r="F281" i="40"/>
  <c r="F277" i="40"/>
  <c r="F276" i="40"/>
  <c r="F269" i="40"/>
  <c r="F262" i="40"/>
  <c r="F268" i="40"/>
  <c r="F261" i="40"/>
  <c r="E260" i="40"/>
  <c r="F216" i="40"/>
  <c r="F230" i="40"/>
  <c r="F215" i="40"/>
  <c r="F217" i="40"/>
  <c r="F220" i="40"/>
  <c r="F208" i="40"/>
  <c r="F201" i="40"/>
  <c r="F207" i="40"/>
  <c r="G80" i="40"/>
  <c r="E199" i="40"/>
  <c r="G166" i="40"/>
  <c r="G124" i="40"/>
  <c r="G165" i="40"/>
  <c r="E151" i="40"/>
  <c r="E114" i="40"/>
  <c r="G125" i="40"/>
  <c r="G122" i="40"/>
  <c r="G172" i="40"/>
  <c r="G171" i="40"/>
  <c r="G154" i="40"/>
  <c r="B58" i="1"/>
  <c r="F3" i="1"/>
  <c r="C73" i="1"/>
  <c r="F4" i="1"/>
  <c r="C74" i="1"/>
  <c r="F5" i="1"/>
  <c r="C75" i="1"/>
  <c r="F6" i="1"/>
  <c r="C76" i="1"/>
  <c r="F7" i="1"/>
  <c r="C77" i="1"/>
  <c r="F8" i="1"/>
  <c r="C78" i="1"/>
  <c r="F9" i="1"/>
  <c r="C79" i="1"/>
  <c r="F10" i="1"/>
  <c r="C80" i="1"/>
  <c r="F2" i="1"/>
  <c r="C72" i="1"/>
  <c r="C63" i="1"/>
  <c r="C64" i="1"/>
  <c r="C65" i="1"/>
  <c r="C66" i="1"/>
  <c r="C67" i="1"/>
  <c r="C68" i="1"/>
  <c r="C69" i="1"/>
  <c r="C70" i="1"/>
  <c r="C62" i="1"/>
  <c r="D50" i="19"/>
  <c r="G128" i="19"/>
  <c r="H128" i="19"/>
  <c r="G129" i="19"/>
  <c r="H129" i="19"/>
  <c r="G130" i="19"/>
  <c r="H130" i="19"/>
  <c r="G131" i="19"/>
  <c r="H131" i="19"/>
  <c r="G132" i="19"/>
  <c r="H132" i="19"/>
  <c r="G133" i="19"/>
  <c r="H133" i="19"/>
  <c r="G134" i="19"/>
  <c r="H134" i="19"/>
  <c r="G135" i="19"/>
  <c r="H135" i="19"/>
  <c r="G136" i="19"/>
  <c r="H136" i="19"/>
  <c r="G137" i="19"/>
  <c r="H137" i="19"/>
  <c r="G138" i="19"/>
  <c r="H138" i="19"/>
  <c r="H157" i="19"/>
  <c r="H158" i="19"/>
  <c r="D110" i="19"/>
  <c r="E110" i="19"/>
  <c r="F110" i="19"/>
  <c r="F128" i="19"/>
  <c r="E48" i="14"/>
  <c r="E49" i="14"/>
  <c r="B22" i="21"/>
  <c r="B54" i="21"/>
  <c r="C22" i="21"/>
  <c r="C54" i="21"/>
  <c r="B23" i="21"/>
  <c r="B55" i="21"/>
  <c r="C23" i="21"/>
  <c r="C55" i="21"/>
  <c r="B24" i="21"/>
  <c r="B56" i="21"/>
  <c r="C24" i="21"/>
  <c r="C56" i="21"/>
  <c r="B25" i="21"/>
  <c r="B57" i="21"/>
  <c r="C25" i="21"/>
  <c r="C57" i="21"/>
  <c r="B26" i="21"/>
  <c r="B58" i="21"/>
  <c r="C26" i="21"/>
  <c r="C58" i="21"/>
  <c r="B27" i="21"/>
  <c r="B59" i="21"/>
  <c r="C27" i="21"/>
  <c r="C59" i="21"/>
  <c r="B28" i="21"/>
  <c r="B60" i="21"/>
  <c r="C28" i="21"/>
  <c r="C60" i="21"/>
  <c r="B29" i="21"/>
  <c r="B61" i="21"/>
  <c r="C29" i="21"/>
  <c r="C61" i="21"/>
  <c r="B30" i="21"/>
  <c r="B62" i="21"/>
  <c r="C30" i="21"/>
  <c r="C62" i="21"/>
  <c r="B31" i="21"/>
  <c r="B63" i="21"/>
  <c r="C31" i="21"/>
  <c r="C63" i="21"/>
  <c r="C21" i="21"/>
  <c r="C53" i="21"/>
  <c r="B21" i="21"/>
  <c r="B53" i="21"/>
  <c r="B3" i="21"/>
  <c r="C3" i="21"/>
  <c r="D3" i="21"/>
  <c r="E3" i="21"/>
  <c r="F1" i="31"/>
  <c r="F3" i="21"/>
  <c r="G3" i="21"/>
  <c r="H3" i="21"/>
  <c r="I3" i="21"/>
  <c r="J3" i="21"/>
  <c r="B4" i="21"/>
  <c r="C4" i="21"/>
  <c r="D4" i="21"/>
  <c r="E4" i="21"/>
  <c r="F4" i="21"/>
  <c r="G4" i="21"/>
  <c r="H4" i="21"/>
  <c r="I4" i="21"/>
  <c r="J4" i="21"/>
  <c r="B5" i="21"/>
  <c r="C5" i="21"/>
  <c r="D5" i="21"/>
  <c r="E5" i="21"/>
  <c r="F5" i="21"/>
  <c r="G5" i="21"/>
  <c r="H5" i="21"/>
  <c r="I5" i="21"/>
  <c r="J5" i="21"/>
  <c r="B6" i="21"/>
  <c r="C6" i="21"/>
  <c r="D6" i="21"/>
  <c r="E6" i="21"/>
  <c r="F6" i="21"/>
  <c r="G6" i="21"/>
  <c r="H6" i="21"/>
  <c r="I6" i="21"/>
  <c r="J6" i="21"/>
  <c r="B7" i="21"/>
  <c r="C7" i="21"/>
  <c r="D7" i="21"/>
  <c r="E7" i="21"/>
  <c r="F7" i="21"/>
  <c r="G7" i="21"/>
  <c r="H7" i="21"/>
  <c r="I7" i="21"/>
  <c r="J7" i="21"/>
  <c r="B8" i="21"/>
  <c r="C8" i="21"/>
  <c r="D8" i="21"/>
  <c r="E8" i="21"/>
  <c r="F8" i="21"/>
  <c r="G8" i="21"/>
  <c r="H8" i="21"/>
  <c r="I8" i="21"/>
  <c r="J8" i="21"/>
  <c r="B9" i="21"/>
  <c r="C9" i="21"/>
  <c r="D9" i="21"/>
  <c r="E9" i="21"/>
  <c r="F9" i="21"/>
  <c r="G9" i="21"/>
  <c r="H9" i="21"/>
  <c r="I9" i="21"/>
  <c r="J9" i="21"/>
  <c r="B10" i="21"/>
  <c r="C10" i="21"/>
  <c r="D10" i="21"/>
  <c r="E10" i="21"/>
  <c r="F10" i="21"/>
  <c r="G10" i="21"/>
  <c r="H10" i="21"/>
  <c r="I10" i="21"/>
  <c r="J10" i="21"/>
  <c r="B11" i="21"/>
  <c r="C11" i="21"/>
  <c r="D11" i="21"/>
  <c r="E11" i="21"/>
  <c r="F11" i="21"/>
  <c r="G11" i="21"/>
  <c r="H11" i="21"/>
  <c r="I11" i="21"/>
  <c r="J11" i="21"/>
  <c r="B12" i="21"/>
  <c r="C12" i="21"/>
  <c r="D12" i="21"/>
  <c r="E12" i="21"/>
  <c r="F12" i="21"/>
  <c r="G12" i="21"/>
  <c r="H12" i="21"/>
  <c r="I12" i="21"/>
  <c r="J12" i="21"/>
  <c r="B13" i="21"/>
  <c r="C13" i="21"/>
  <c r="D13" i="21"/>
  <c r="E13" i="21"/>
  <c r="F13" i="21"/>
  <c r="G13" i="21"/>
  <c r="H13" i="21"/>
  <c r="I13" i="21"/>
  <c r="J13" i="21"/>
  <c r="B14" i="21"/>
  <c r="C14" i="21"/>
  <c r="D14" i="21"/>
  <c r="E14" i="21"/>
  <c r="F14" i="21"/>
  <c r="G14" i="21"/>
  <c r="H14" i="21"/>
  <c r="I14" i="21"/>
  <c r="J14" i="21"/>
  <c r="B15" i="21"/>
  <c r="C15" i="21"/>
  <c r="D15" i="21"/>
  <c r="E15" i="21"/>
  <c r="F15" i="21"/>
  <c r="G15" i="21"/>
  <c r="H15" i="21"/>
  <c r="I15" i="21"/>
  <c r="J15" i="21"/>
  <c r="B16" i="21"/>
  <c r="C16" i="21"/>
  <c r="D16" i="21"/>
  <c r="E16" i="21"/>
  <c r="F16" i="21"/>
  <c r="G16" i="21"/>
  <c r="H16" i="21"/>
  <c r="I16" i="21"/>
  <c r="J16" i="21"/>
  <c r="B17" i="21"/>
  <c r="C17" i="21"/>
  <c r="D17" i="21"/>
  <c r="E17" i="21"/>
  <c r="F17" i="21"/>
  <c r="G17" i="21"/>
  <c r="H17" i="21"/>
  <c r="I17" i="21"/>
  <c r="J17" i="21"/>
  <c r="B18" i="21"/>
  <c r="C18" i="21"/>
  <c r="D18" i="21"/>
  <c r="E18" i="21"/>
  <c r="F18" i="21"/>
  <c r="G18" i="21"/>
  <c r="H18" i="21"/>
  <c r="I18" i="21"/>
  <c r="J18" i="21"/>
  <c r="B19" i="21"/>
  <c r="C19" i="21"/>
  <c r="D19" i="21"/>
  <c r="E19" i="21"/>
  <c r="F19" i="21"/>
  <c r="G19" i="21"/>
  <c r="H19" i="21"/>
  <c r="I19" i="21"/>
  <c r="J19" i="21"/>
  <c r="B20" i="21"/>
  <c r="C20" i="21"/>
  <c r="D20" i="21"/>
  <c r="E20" i="21"/>
  <c r="F20" i="21"/>
  <c r="G20" i="21"/>
  <c r="H20" i="21"/>
  <c r="I20" i="21"/>
  <c r="J20" i="21"/>
  <c r="D21" i="21"/>
  <c r="E21" i="21"/>
  <c r="F21" i="21"/>
  <c r="G21" i="21"/>
  <c r="H21" i="21"/>
  <c r="I21" i="21"/>
  <c r="J21" i="21"/>
  <c r="D22" i="21"/>
  <c r="E22" i="21"/>
  <c r="F22" i="21"/>
  <c r="G22" i="21"/>
  <c r="H22" i="21"/>
  <c r="I22" i="21"/>
  <c r="J22" i="21"/>
  <c r="D23" i="21"/>
  <c r="E23" i="21"/>
  <c r="F23" i="21"/>
  <c r="G23" i="21"/>
  <c r="H23" i="21"/>
  <c r="I23" i="21"/>
  <c r="J23" i="21"/>
  <c r="D24" i="21"/>
  <c r="E24" i="21"/>
  <c r="F24" i="21"/>
  <c r="G24" i="21"/>
  <c r="H24" i="21"/>
  <c r="I24" i="21"/>
  <c r="J24" i="21"/>
  <c r="D25" i="21"/>
  <c r="E25" i="21"/>
  <c r="F25" i="21"/>
  <c r="G25" i="21"/>
  <c r="H25" i="21"/>
  <c r="I25" i="21"/>
  <c r="J25" i="21"/>
  <c r="D26" i="21"/>
  <c r="E26" i="21"/>
  <c r="F26" i="21"/>
  <c r="G26" i="21"/>
  <c r="H26" i="21"/>
  <c r="I26" i="21"/>
  <c r="J26" i="21"/>
  <c r="D27" i="21"/>
  <c r="E27" i="21"/>
  <c r="F27" i="21"/>
  <c r="G27" i="21"/>
  <c r="H27" i="21"/>
  <c r="I27" i="21"/>
  <c r="J27" i="21"/>
  <c r="D28" i="21"/>
  <c r="E28" i="21"/>
  <c r="F28" i="21"/>
  <c r="G28" i="21"/>
  <c r="H28" i="21"/>
  <c r="I28" i="21"/>
  <c r="J28" i="21"/>
  <c r="D29" i="21"/>
  <c r="E29" i="21"/>
  <c r="F29" i="21"/>
  <c r="G29" i="21"/>
  <c r="H29" i="21"/>
  <c r="I29" i="21"/>
  <c r="J29" i="21"/>
  <c r="D30" i="21"/>
  <c r="E30" i="21"/>
  <c r="F30" i="21"/>
  <c r="G30" i="21"/>
  <c r="H30" i="21"/>
  <c r="I30" i="21"/>
  <c r="J30" i="21"/>
  <c r="D31" i="21"/>
  <c r="E31" i="21"/>
  <c r="F31" i="21"/>
  <c r="G31" i="21"/>
  <c r="H31" i="21"/>
  <c r="I31" i="21"/>
  <c r="J31" i="21"/>
  <c r="B32" i="21"/>
  <c r="C32" i="21"/>
  <c r="D32" i="21"/>
  <c r="E32" i="21"/>
  <c r="F32" i="21"/>
  <c r="G32" i="21"/>
  <c r="H32" i="21"/>
  <c r="I32" i="21"/>
  <c r="J32" i="21"/>
  <c r="B33" i="21"/>
  <c r="C33" i="21"/>
  <c r="D33" i="21"/>
  <c r="E33" i="21"/>
  <c r="F33" i="21"/>
  <c r="G33" i="21"/>
  <c r="H33" i="21"/>
  <c r="I33" i="21"/>
  <c r="J33" i="21"/>
  <c r="B34" i="21"/>
  <c r="C34" i="21"/>
  <c r="D34" i="21"/>
  <c r="E34" i="21"/>
  <c r="F34" i="21"/>
  <c r="G34" i="21"/>
  <c r="H34" i="21"/>
  <c r="I34" i="21"/>
  <c r="J34" i="21"/>
  <c r="B35" i="21"/>
  <c r="C35" i="21"/>
  <c r="D35" i="21"/>
  <c r="E35" i="21"/>
  <c r="F35" i="21"/>
  <c r="G35" i="21"/>
  <c r="H35" i="21"/>
  <c r="I35" i="21"/>
  <c r="J35" i="21"/>
  <c r="B36" i="21"/>
  <c r="C36" i="21"/>
  <c r="D36" i="21"/>
  <c r="E36" i="21"/>
  <c r="F36" i="21"/>
  <c r="G36" i="21"/>
  <c r="H36" i="21"/>
  <c r="I36" i="21"/>
  <c r="J36" i="21"/>
  <c r="B37" i="21"/>
  <c r="C37" i="21"/>
  <c r="D37" i="21"/>
  <c r="E37" i="21"/>
  <c r="F37" i="21"/>
  <c r="G37" i="21"/>
  <c r="H37" i="21"/>
  <c r="I37" i="21"/>
  <c r="J37" i="21"/>
  <c r="B38" i="21"/>
  <c r="C38" i="21"/>
  <c r="D38" i="21"/>
  <c r="E38" i="21"/>
  <c r="F38" i="21"/>
  <c r="G38" i="21"/>
  <c r="H38" i="21"/>
  <c r="I38" i="21"/>
  <c r="J38" i="21"/>
  <c r="B39" i="21"/>
  <c r="C39" i="21"/>
  <c r="D39" i="21"/>
  <c r="E39" i="21"/>
  <c r="F39" i="21"/>
  <c r="G39" i="21"/>
  <c r="H39" i="21"/>
  <c r="I39" i="21"/>
  <c r="J39" i="21"/>
  <c r="B40" i="21"/>
  <c r="C40" i="21"/>
  <c r="D40" i="21"/>
  <c r="E40" i="21"/>
  <c r="F40" i="21"/>
  <c r="G40" i="21"/>
  <c r="H40" i="21"/>
  <c r="I40" i="21"/>
  <c r="J40" i="21"/>
  <c r="F41" i="31"/>
  <c r="E39" i="31"/>
  <c r="D39" i="31"/>
  <c r="C39" i="31"/>
  <c r="B39" i="31"/>
  <c r="B41" i="21"/>
  <c r="C41" i="21"/>
  <c r="D41" i="21"/>
  <c r="E41" i="21"/>
  <c r="F41" i="21"/>
  <c r="G41" i="21"/>
  <c r="H41" i="21"/>
  <c r="I41" i="21"/>
  <c r="J41" i="21"/>
  <c r="E40" i="31"/>
  <c r="D40" i="31"/>
  <c r="C40" i="31"/>
  <c r="B40" i="31"/>
  <c r="B42" i="21"/>
  <c r="C42" i="21"/>
  <c r="D42" i="21"/>
  <c r="E42" i="21"/>
  <c r="F42" i="21"/>
  <c r="G42" i="21"/>
  <c r="H42" i="21"/>
  <c r="I42" i="21"/>
  <c r="J42" i="21"/>
  <c r="B43" i="21"/>
  <c r="E41" i="31"/>
  <c r="D41" i="31"/>
  <c r="C41" i="31"/>
  <c r="C43" i="21"/>
  <c r="D43" i="21"/>
  <c r="E43" i="21"/>
  <c r="F43" i="21"/>
  <c r="G43" i="21"/>
  <c r="H43" i="21"/>
  <c r="I43" i="21"/>
  <c r="J43" i="21"/>
  <c r="B44" i="21"/>
  <c r="C44" i="21"/>
  <c r="D44" i="21"/>
  <c r="E44" i="21"/>
  <c r="F44" i="21"/>
  <c r="G44" i="21"/>
  <c r="H44" i="21"/>
  <c r="I44" i="21"/>
  <c r="J44" i="21"/>
  <c r="B45" i="21"/>
  <c r="C45" i="21"/>
  <c r="D45" i="21"/>
  <c r="E45" i="21"/>
  <c r="F45" i="21"/>
  <c r="G45" i="21"/>
  <c r="H45" i="21"/>
  <c r="I45" i="21"/>
  <c r="J45" i="21"/>
  <c r="B46" i="21"/>
  <c r="C46" i="21"/>
  <c r="D46" i="21"/>
  <c r="E46" i="21"/>
  <c r="F46" i="21"/>
  <c r="G46" i="21"/>
  <c r="H46" i="21"/>
  <c r="I46" i="21"/>
  <c r="J46" i="21"/>
  <c r="B47" i="21"/>
  <c r="C47" i="21"/>
  <c r="D47" i="21"/>
  <c r="E47" i="21"/>
  <c r="F47" i="21"/>
  <c r="G47" i="21"/>
  <c r="H47" i="21"/>
  <c r="I47" i="21"/>
  <c r="J47" i="21"/>
  <c r="B48" i="21"/>
  <c r="C48" i="21"/>
  <c r="D48" i="21"/>
  <c r="E48" i="21"/>
  <c r="F48" i="21"/>
  <c r="G48" i="21"/>
  <c r="H48" i="21"/>
  <c r="I48" i="21"/>
  <c r="J48" i="21"/>
  <c r="B49" i="21"/>
  <c r="C49" i="21"/>
  <c r="D49" i="21"/>
  <c r="E49" i="21"/>
  <c r="F49" i="21"/>
  <c r="G49" i="21"/>
  <c r="H49" i="21"/>
  <c r="I49" i="21"/>
  <c r="J49" i="21"/>
  <c r="A4"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3" i="21"/>
  <c r="E3" i="1"/>
  <c r="B73" i="1"/>
  <c r="E4" i="1"/>
  <c r="B74" i="1"/>
  <c r="E5" i="1"/>
  <c r="B75" i="1"/>
  <c r="E6" i="1"/>
  <c r="B76" i="1"/>
  <c r="E7" i="1"/>
  <c r="B77" i="1"/>
  <c r="E8" i="1"/>
  <c r="B78" i="1"/>
  <c r="E9" i="1"/>
  <c r="B79" i="1"/>
  <c r="E10" i="1"/>
  <c r="B80" i="1"/>
  <c r="E2" i="1"/>
  <c r="B72" i="1"/>
  <c r="F20" i="1"/>
  <c r="E20" i="1"/>
  <c r="F19" i="1"/>
  <c r="E19" i="1"/>
  <c r="F18" i="1"/>
  <c r="E18" i="1"/>
  <c r="F17" i="1"/>
  <c r="E17" i="1"/>
  <c r="F16" i="1"/>
  <c r="E16" i="1"/>
  <c r="F15" i="1"/>
  <c r="E15" i="1"/>
  <c r="F14" i="1"/>
  <c r="E14" i="1"/>
  <c r="F13" i="1"/>
  <c r="E13" i="1"/>
  <c r="F12" i="1"/>
  <c r="E12" i="1"/>
  <c r="B20" i="15"/>
  <c r="C49" i="15"/>
  <c r="B21" i="15"/>
  <c r="C50" i="15"/>
  <c r="B22" i="15"/>
  <c r="C51" i="15"/>
  <c r="B23" i="15"/>
  <c r="C52" i="15"/>
  <c r="B24" i="15"/>
  <c r="C53" i="15"/>
  <c r="B25" i="15"/>
  <c r="C54" i="15"/>
  <c r="B26" i="15"/>
  <c r="C55" i="15"/>
  <c r="B27" i="15"/>
  <c r="C56" i="15"/>
  <c r="B28" i="15"/>
  <c r="C57" i="15"/>
  <c r="B29" i="15"/>
  <c r="C58" i="15"/>
  <c r="B19" i="15"/>
  <c r="C48" i="15"/>
  <c r="C20" i="15"/>
  <c r="D49" i="15"/>
  <c r="C21" i="15"/>
  <c r="D50" i="15"/>
  <c r="C22" i="15"/>
  <c r="D51" i="15"/>
  <c r="C23" i="15"/>
  <c r="D52" i="15"/>
  <c r="C24" i="15"/>
  <c r="D53" i="15"/>
  <c r="C25" i="15"/>
  <c r="D54" i="15"/>
  <c r="C26" i="15"/>
  <c r="D55" i="15"/>
  <c r="C27" i="15"/>
  <c r="D56" i="15"/>
  <c r="C28" i="15"/>
  <c r="D57" i="15"/>
  <c r="C29" i="15"/>
  <c r="D58" i="15"/>
  <c r="C19" i="15"/>
  <c r="D48" i="15"/>
  <c r="A2" i="15"/>
  <c r="B2" i="15"/>
  <c r="C2" i="15"/>
  <c r="D2" i="15"/>
  <c r="E2" i="15"/>
  <c r="F2" i="15"/>
  <c r="G2" i="15"/>
  <c r="H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G8" i="15"/>
  <c r="H8" i="15"/>
  <c r="I8" i="15"/>
  <c r="A9" i="15"/>
  <c r="B9" i="15"/>
  <c r="C9" i="15"/>
  <c r="D9" i="15"/>
  <c r="E9" i="15"/>
  <c r="F9" i="15"/>
  <c r="G9" i="15"/>
  <c r="H9" i="15"/>
  <c r="I9" i="15"/>
  <c r="A10" i="15"/>
  <c r="B10" i="15"/>
  <c r="C10" i="15"/>
  <c r="D10" i="15"/>
  <c r="E10" i="15"/>
  <c r="F10" i="15"/>
  <c r="G10" i="15"/>
  <c r="H10" i="15"/>
  <c r="I10" i="15"/>
  <c r="A11" i="15"/>
  <c r="B11" i="15"/>
  <c r="C11" i="15"/>
  <c r="D11" i="15"/>
  <c r="E11" i="15"/>
  <c r="F11" i="15"/>
  <c r="G11" i="15"/>
  <c r="H11" i="15"/>
  <c r="I11" i="15"/>
  <c r="A12" i="15"/>
  <c r="B12" i="15"/>
  <c r="C12" i="15"/>
  <c r="D12" i="15"/>
  <c r="E12" i="15"/>
  <c r="F12" i="15"/>
  <c r="G12" i="15"/>
  <c r="H12" i="15"/>
  <c r="I12" i="15"/>
  <c r="A13" i="15"/>
  <c r="B13" i="15"/>
  <c r="C13" i="15"/>
  <c r="D13" i="15"/>
  <c r="E13" i="15"/>
  <c r="F13" i="15"/>
  <c r="G13" i="15"/>
  <c r="H13" i="15"/>
  <c r="I13" i="15"/>
  <c r="A14" i="15"/>
  <c r="B14" i="15"/>
  <c r="C14" i="15"/>
  <c r="D14" i="15"/>
  <c r="E14" i="15"/>
  <c r="F14" i="15"/>
  <c r="G14" i="15"/>
  <c r="H14" i="15"/>
  <c r="I14" i="15"/>
  <c r="A15" i="15"/>
  <c r="B15" i="15"/>
  <c r="C15" i="15"/>
  <c r="D15" i="15"/>
  <c r="E15" i="15"/>
  <c r="F15" i="15"/>
  <c r="G15" i="15"/>
  <c r="H15" i="15"/>
  <c r="I15" i="15"/>
  <c r="A16" i="15"/>
  <c r="B16" i="15"/>
  <c r="C16" i="15"/>
  <c r="D16" i="15"/>
  <c r="E16" i="15"/>
  <c r="F16" i="15"/>
  <c r="G16" i="15"/>
  <c r="H16" i="15"/>
  <c r="I16" i="15"/>
  <c r="A17" i="15"/>
  <c r="B17" i="15"/>
  <c r="C17" i="15"/>
  <c r="D17" i="15"/>
  <c r="E17" i="15"/>
  <c r="F17" i="15"/>
  <c r="G17" i="15"/>
  <c r="H17" i="15"/>
  <c r="I17" i="15"/>
  <c r="A18" i="15"/>
  <c r="B18" i="15"/>
  <c r="C18" i="15"/>
  <c r="D18" i="15"/>
  <c r="E18" i="15"/>
  <c r="F18" i="15"/>
  <c r="G18" i="15"/>
  <c r="H18" i="15"/>
  <c r="I18" i="15"/>
  <c r="A19" i="15"/>
  <c r="D19" i="15"/>
  <c r="E19" i="15"/>
  <c r="F19" i="15"/>
  <c r="G19" i="15"/>
  <c r="H19" i="15"/>
  <c r="I19" i="15"/>
  <c r="A20" i="15"/>
  <c r="D20" i="15"/>
  <c r="E20" i="15"/>
  <c r="F20" i="15"/>
  <c r="G20" i="15"/>
  <c r="H20" i="15"/>
  <c r="I20" i="15"/>
  <c r="A21" i="15"/>
  <c r="D21" i="15"/>
  <c r="E21" i="15"/>
  <c r="F21" i="15"/>
  <c r="G21" i="15"/>
  <c r="H21" i="15"/>
  <c r="I21" i="15"/>
  <c r="A22" i="15"/>
  <c r="D22" i="15"/>
  <c r="E22" i="15"/>
  <c r="F22" i="15"/>
  <c r="G22" i="15"/>
  <c r="H22" i="15"/>
  <c r="I22" i="15"/>
  <c r="A23" i="15"/>
  <c r="D23" i="15"/>
  <c r="E23" i="15"/>
  <c r="F23" i="15"/>
  <c r="G23" i="15"/>
  <c r="H23" i="15"/>
  <c r="I23" i="15"/>
  <c r="A24" i="15"/>
  <c r="D24" i="15"/>
  <c r="E24" i="15"/>
  <c r="F24" i="15"/>
  <c r="G24" i="15"/>
  <c r="H24" i="15"/>
  <c r="I24" i="15"/>
  <c r="A25" i="15"/>
  <c r="D25" i="15"/>
  <c r="E25" i="15"/>
  <c r="F25" i="15"/>
  <c r="G25" i="15"/>
  <c r="H25" i="15"/>
  <c r="I25" i="15"/>
  <c r="A26" i="15"/>
  <c r="D26" i="15"/>
  <c r="E26" i="15"/>
  <c r="F26" i="15"/>
  <c r="G26" i="15"/>
  <c r="H26" i="15"/>
  <c r="I26" i="15"/>
  <c r="A27" i="15"/>
  <c r="D27" i="15"/>
  <c r="E27" i="15"/>
  <c r="F27" i="15"/>
  <c r="G27" i="15"/>
  <c r="H27" i="15"/>
  <c r="I27" i="15"/>
  <c r="A28" i="15"/>
  <c r="D28" i="15"/>
  <c r="E28" i="15"/>
  <c r="F28" i="15"/>
  <c r="G28" i="15"/>
  <c r="H28" i="15"/>
  <c r="I28" i="15"/>
  <c r="A29" i="15"/>
  <c r="D29" i="15"/>
  <c r="E29" i="15"/>
  <c r="F29" i="15"/>
  <c r="G29" i="15"/>
  <c r="H29" i="15"/>
  <c r="I29" i="15"/>
  <c r="A30" i="15"/>
  <c r="B30" i="15"/>
  <c r="C30" i="15"/>
  <c r="D30" i="15"/>
  <c r="E30" i="15"/>
  <c r="F30" i="15"/>
  <c r="G30" i="15"/>
  <c r="H30" i="15"/>
  <c r="I30" i="15"/>
  <c r="A31" i="15"/>
  <c r="B31" i="15"/>
  <c r="C31" i="15"/>
  <c r="D31" i="15"/>
  <c r="E31" i="15"/>
  <c r="F31" i="15"/>
  <c r="G31" i="15"/>
  <c r="H31" i="15"/>
  <c r="I31" i="15"/>
  <c r="A32" i="15"/>
  <c r="B32" i="15"/>
  <c r="C32" i="15"/>
  <c r="D32" i="15"/>
  <c r="E32" i="15"/>
  <c r="F32" i="15"/>
  <c r="G32" i="15"/>
  <c r="H32" i="15"/>
  <c r="I32" i="15"/>
  <c r="A33" i="15"/>
  <c r="B33" i="15"/>
  <c r="C33" i="15"/>
  <c r="D33" i="15"/>
  <c r="E33" i="15"/>
  <c r="F33" i="15"/>
  <c r="G33" i="15"/>
  <c r="H33" i="15"/>
  <c r="I33" i="15"/>
  <c r="A34" i="15"/>
  <c r="B34" i="15"/>
  <c r="C34" i="15"/>
  <c r="D34" i="15"/>
  <c r="E34" i="15"/>
  <c r="F34" i="15"/>
  <c r="G34" i="15"/>
  <c r="H34" i="15"/>
  <c r="I34" i="15"/>
  <c r="A35" i="15"/>
  <c r="B35" i="15"/>
  <c r="C35" i="15"/>
  <c r="D35" i="15"/>
  <c r="E35" i="15"/>
  <c r="F35" i="15"/>
  <c r="G35" i="15"/>
  <c r="H35" i="15"/>
  <c r="I35" i="15"/>
  <c r="A36" i="15"/>
  <c r="B36" i="15"/>
  <c r="C36" i="15"/>
  <c r="D36" i="15"/>
  <c r="E36" i="15"/>
  <c r="F36" i="15"/>
  <c r="G36" i="15"/>
  <c r="H36" i="15"/>
  <c r="I36" i="15"/>
  <c r="A37" i="15"/>
  <c r="B37" i="15"/>
  <c r="C37" i="15"/>
  <c r="D37" i="15"/>
  <c r="E37" i="15"/>
  <c r="F37" i="15"/>
  <c r="G37" i="15"/>
  <c r="H37" i="15"/>
  <c r="I37" i="15"/>
  <c r="A38" i="15"/>
  <c r="B38" i="15"/>
  <c r="C38" i="15"/>
  <c r="D38" i="15"/>
  <c r="E38" i="15"/>
  <c r="F38" i="15"/>
  <c r="G38" i="15"/>
  <c r="H38" i="15"/>
  <c r="I38" i="15"/>
  <c r="A39" i="15"/>
  <c r="B39" i="15"/>
  <c r="C39" i="15"/>
  <c r="D39" i="15"/>
  <c r="E39" i="15"/>
  <c r="F39" i="15"/>
  <c r="G39" i="15"/>
  <c r="H39" i="15"/>
  <c r="I39" i="15"/>
  <c r="A40" i="15"/>
  <c r="B40" i="15"/>
  <c r="C40" i="15"/>
  <c r="D40" i="15"/>
  <c r="E40" i="15"/>
  <c r="F40" i="15"/>
  <c r="G40" i="15"/>
  <c r="H40" i="15"/>
  <c r="I40" i="15"/>
  <c r="A41" i="15"/>
  <c r="B41" i="15"/>
  <c r="C41" i="15"/>
  <c r="D41" i="15"/>
  <c r="E41" i="15"/>
  <c r="F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B5" i="27"/>
  <c r="A90" i="27"/>
  <c r="D90" i="27"/>
  <c r="B6" i="27"/>
  <c r="A91" i="27"/>
  <c r="D91" i="27"/>
  <c r="B7" i="27"/>
  <c r="A92" i="27"/>
  <c r="D92" i="27"/>
  <c r="B8" i="27"/>
  <c r="A93" i="27"/>
  <c r="D93" i="27"/>
  <c r="B9" i="27"/>
  <c r="A94" i="27"/>
  <c r="D94" i="27"/>
  <c r="B10" i="27"/>
  <c r="A95" i="27"/>
  <c r="D95" i="27"/>
  <c r="B11" i="27"/>
  <c r="A96" i="27"/>
  <c r="D96" i="27"/>
  <c r="B12" i="27"/>
  <c r="A97" i="27"/>
  <c r="D97" i="27"/>
  <c r="B13" i="27"/>
  <c r="A98" i="27"/>
  <c r="D98" i="27"/>
  <c r="B14" i="27"/>
  <c r="A99" i="27"/>
  <c r="D99" i="27"/>
  <c r="B4" i="27"/>
  <c r="A89" i="27"/>
  <c r="D89" i="27"/>
  <c r="A76" i="27"/>
  <c r="D76" i="27"/>
  <c r="A77" i="27"/>
  <c r="D77" i="27"/>
  <c r="A78" i="27"/>
  <c r="D78" i="27"/>
  <c r="A79" i="27"/>
  <c r="D79" i="27"/>
  <c r="A80" i="27"/>
  <c r="D80" i="27"/>
  <c r="A81" i="27"/>
  <c r="D81" i="27"/>
  <c r="A82" i="27"/>
  <c r="D82" i="27"/>
  <c r="A83" i="27"/>
  <c r="D83" i="27"/>
  <c r="A84" i="27"/>
  <c r="D84" i="27"/>
  <c r="A85" i="27"/>
  <c r="D85" i="27"/>
  <c r="A75" i="27"/>
  <c r="D75" i="27"/>
  <c r="F1" i="27"/>
  <c r="C62" i="27"/>
  <c r="C63" i="27"/>
  <c r="C64" i="27"/>
  <c r="C65" i="27"/>
  <c r="C66" i="27"/>
  <c r="C67" i="27"/>
  <c r="C68" i="27"/>
  <c r="C69" i="27"/>
  <c r="C70" i="27"/>
  <c r="C71" i="27"/>
  <c r="C61" i="27"/>
  <c r="A61" i="27"/>
  <c r="D61" i="27"/>
  <c r="B6" i="4"/>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64" i="21"/>
  <c r="E90" i="19"/>
  <c r="F64" i="21"/>
  <c r="C110" i="19"/>
  <c r="F129" i="19"/>
  <c r="F130" i="19"/>
  <c r="F131" i="19"/>
  <c r="F132" i="19"/>
  <c r="F133" i="19"/>
  <c r="F134" i="19"/>
  <c r="F135" i="19"/>
  <c r="F136" i="19"/>
  <c r="F137" i="19"/>
  <c r="F138" i="19"/>
  <c r="G139" i="19"/>
  <c r="F139" i="19"/>
  <c r="G140" i="19"/>
  <c r="F140" i="19"/>
  <c r="G141" i="19"/>
  <c r="F141" i="19"/>
  <c r="G142" i="19"/>
  <c r="F142" i="19"/>
  <c r="G143" i="19"/>
  <c r="F143" i="19"/>
  <c r="G144" i="19"/>
  <c r="F144" i="19"/>
  <c r="G145" i="19"/>
  <c r="F145" i="19"/>
  <c r="G146" i="19"/>
  <c r="F146" i="19"/>
  <c r="G147" i="19"/>
  <c r="F147" i="19"/>
  <c r="G148" i="19"/>
  <c r="F148" i="19"/>
  <c r="G149" i="19"/>
  <c r="F149" i="19"/>
  <c r="G150" i="19"/>
  <c r="F150" i="19"/>
  <c r="G151" i="19"/>
  <c r="F151" i="19"/>
  <c r="G152" i="19"/>
  <c r="F152" i="19"/>
  <c r="G153" i="19"/>
  <c r="F153" i="19"/>
  <c r="G154" i="19"/>
  <c r="F154" i="19"/>
  <c r="G155" i="19"/>
  <c r="F155" i="19"/>
  <c r="G156" i="19"/>
  <c r="F156" i="19"/>
  <c r="B119" i="19"/>
  <c r="B117" i="19"/>
  <c r="B13" i="5"/>
  <c r="B8" i="5"/>
  <c r="B6" i="5"/>
  <c r="B5" i="5"/>
  <c r="B4" i="5"/>
  <c r="B7" i="5"/>
  <c r="B14" i="5"/>
  <c r="C76" i="23"/>
  <c r="D76" i="23"/>
  <c r="E76" i="23"/>
  <c r="F76" i="23"/>
  <c r="G76" i="23"/>
  <c r="H76" i="23"/>
  <c r="I76" i="23"/>
  <c r="J76" i="23"/>
  <c r="K76" i="23"/>
  <c r="L76" i="23"/>
  <c r="C77" i="23"/>
  <c r="D77" i="23"/>
  <c r="E77" i="23"/>
  <c r="F77" i="23"/>
  <c r="G77" i="23"/>
  <c r="H77" i="23"/>
  <c r="I77" i="23"/>
  <c r="J77" i="23"/>
  <c r="K77" i="23"/>
  <c r="L77" i="23"/>
  <c r="M77" i="23"/>
  <c r="M76" i="23"/>
  <c r="B4" i="19"/>
  <c r="A93" i="19"/>
  <c r="A78" i="13"/>
  <c r="D78" i="13"/>
  <c r="B5" i="19"/>
  <c r="A94" i="19"/>
  <c r="A79" i="13"/>
  <c r="D79" i="13"/>
  <c r="B6" i="19"/>
  <c r="A95" i="19"/>
  <c r="A80" i="13"/>
  <c r="D80" i="13"/>
  <c r="B7" i="19"/>
  <c r="A96" i="19"/>
  <c r="A81" i="13"/>
  <c r="D81" i="13"/>
  <c r="B8" i="19"/>
  <c r="A97" i="19"/>
  <c r="A82" i="13"/>
  <c r="D82" i="13"/>
  <c r="B9" i="19"/>
  <c r="A98" i="19"/>
  <c r="A83" i="13"/>
  <c r="D83" i="13"/>
  <c r="B10" i="19"/>
  <c r="A99" i="19"/>
  <c r="A84" i="13"/>
  <c r="D84" i="13"/>
  <c r="B11" i="19"/>
  <c r="A100" i="19"/>
  <c r="A85" i="13"/>
  <c r="D85" i="13"/>
  <c r="B12" i="19"/>
  <c r="A101" i="19"/>
  <c r="A86" i="13"/>
  <c r="D86" i="13"/>
  <c r="B13" i="19"/>
  <c r="A102" i="19"/>
  <c r="A87" i="13"/>
  <c r="D87" i="13"/>
  <c r="B14" i="19"/>
  <c r="A103" i="19"/>
  <c r="A88" i="13"/>
  <c r="D88" i="13"/>
  <c r="D89" i="13"/>
  <c r="A79" i="19"/>
  <c r="A64" i="13"/>
  <c r="D64" i="13"/>
  <c r="A80" i="19"/>
  <c r="A65" i="13"/>
  <c r="D65" i="13"/>
  <c r="A81" i="19"/>
  <c r="A66" i="13"/>
  <c r="D66" i="13"/>
  <c r="A82" i="19"/>
  <c r="A67" i="13"/>
  <c r="D67" i="13"/>
  <c r="A83" i="19"/>
  <c r="A68" i="13"/>
  <c r="D68" i="13"/>
  <c r="A84" i="19"/>
  <c r="A69" i="13"/>
  <c r="D69" i="13"/>
  <c r="A85" i="19"/>
  <c r="A70" i="13"/>
  <c r="D70" i="13"/>
  <c r="A86" i="19"/>
  <c r="A71" i="13"/>
  <c r="D71" i="13"/>
  <c r="A87" i="19"/>
  <c r="A72" i="13"/>
  <c r="D72" i="13"/>
  <c r="A88" i="19"/>
  <c r="A73" i="13"/>
  <c r="D73" i="13"/>
  <c r="A89" i="19"/>
  <c r="A74" i="13"/>
  <c r="D74" i="13"/>
  <c r="D75" i="13"/>
  <c r="E79" i="13"/>
  <c r="E80" i="13"/>
  <c r="E81" i="13"/>
  <c r="E82" i="13"/>
  <c r="E83" i="13"/>
  <c r="E84" i="13"/>
  <c r="E85" i="13"/>
  <c r="E86" i="13"/>
  <c r="E87" i="13"/>
  <c r="E88" i="13"/>
  <c r="E78" i="13"/>
  <c r="E74" i="13"/>
  <c r="E75" i="13"/>
  <c r="A89" i="13"/>
  <c r="A77" i="13"/>
  <c r="A75" i="13"/>
  <c r="A63" i="13"/>
  <c r="A74" i="19"/>
  <c r="A59" i="13"/>
  <c r="E65" i="14"/>
  <c r="D59" i="13"/>
  <c r="E59" i="13"/>
  <c r="D50" i="13"/>
  <c r="D51" i="13"/>
  <c r="D52" i="13"/>
  <c r="D53" i="13"/>
  <c r="D54" i="13"/>
  <c r="D55" i="13"/>
  <c r="D56" i="13"/>
  <c r="D57" i="13"/>
  <c r="D58" i="13"/>
  <c r="D60" i="13"/>
  <c r="D61" i="13"/>
  <c r="E61" i="13"/>
  <c r="F61" i="13"/>
  <c r="A65" i="19"/>
  <c r="A50" i="13"/>
  <c r="A66" i="19"/>
  <c r="A51" i="13"/>
  <c r="E53" i="14"/>
  <c r="A67" i="19"/>
  <c r="A52" i="13"/>
  <c r="E50" i="14"/>
  <c r="E51" i="14"/>
  <c r="E52" i="14"/>
  <c r="A68" i="19"/>
  <c r="A53" i="13"/>
  <c r="A69" i="19"/>
  <c r="A54" i="13"/>
  <c r="E54" i="14"/>
  <c r="E56" i="14"/>
  <c r="E62" i="14"/>
  <c r="A70" i="19"/>
  <c r="A55" i="13"/>
  <c r="E64" i="14"/>
  <c r="A71" i="19"/>
  <c r="A56" i="13"/>
  <c r="E63" i="14"/>
  <c r="A72" i="19"/>
  <c r="A57" i="13"/>
  <c r="A73" i="19"/>
  <c r="A58" i="13"/>
  <c r="A75" i="19"/>
  <c r="A60" i="13"/>
  <c r="E55" i="14"/>
  <c r="E59" i="14"/>
  <c r="E76" i="19"/>
  <c r="E51" i="13"/>
  <c r="F51" i="13"/>
  <c r="E52" i="13"/>
  <c r="F52" i="13"/>
  <c r="E53" i="13"/>
  <c r="F53" i="13"/>
  <c r="E54" i="13"/>
  <c r="F54" i="13"/>
  <c r="E55" i="13"/>
  <c r="F55" i="13"/>
  <c r="E56" i="13"/>
  <c r="F56" i="13"/>
  <c r="E57" i="13"/>
  <c r="F57" i="13"/>
  <c r="E58" i="13"/>
  <c r="F58" i="13"/>
  <c r="F59" i="13"/>
  <c r="E60" i="13"/>
  <c r="F60" i="13"/>
  <c r="B116" i="19"/>
  <c r="D120" i="19"/>
  <c r="D101" i="24"/>
  <c r="D68" i="24"/>
  <c r="D69" i="24"/>
  <c r="D70" i="24"/>
  <c r="D71" i="24"/>
  <c r="D72" i="24"/>
  <c r="D73" i="24"/>
  <c r="D74" i="24"/>
  <c r="D75" i="24"/>
  <c r="D76" i="24"/>
  <c r="D77" i="24"/>
  <c r="D78" i="24"/>
  <c r="D79" i="24"/>
  <c r="D80" i="24"/>
  <c r="D81" i="24"/>
  <c r="D82" i="24"/>
  <c r="D83" i="24"/>
  <c r="D84" i="24"/>
  <c r="D85" i="24"/>
  <c r="D86" i="24"/>
  <c r="D87" i="24"/>
  <c r="D88" i="24"/>
  <c r="E64" i="24"/>
  <c r="D64" i="24"/>
  <c r="D100" i="24"/>
  <c r="D102" i="24"/>
  <c r="F120" i="19"/>
  <c r="D107" i="24"/>
  <c r="D108" i="24"/>
  <c r="D115" i="24"/>
  <c r="C61" i="13"/>
  <c r="C51" i="13"/>
  <c r="C52" i="13"/>
  <c r="C53" i="13"/>
  <c r="C54" i="13"/>
  <c r="C55" i="13"/>
  <c r="C56" i="13"/>
  <c r="C57" i="13"/>
  <c r="C58" i="13"/>
  <c r="C59" i="13"/>
  <c r="C60" i="13"/>
  <c r="C50" i="13"/>
  <c r="A61" i="13"/>
  <c r="A49" i="13"/>
  <c r="A41" i="13"/>
  <c r="A42" i="13"/>
  <c r="A43" i="13"/>
  <c r="A44" i="13"/>
  <c r="A45" i="13"/>
  <c r="A46" i="13"/>
  <c r="A40" i="13"/>
  <c r="E65" i="13"/>
  <c r="E66" i="13"/>
  <c r="E67" i="13"/>
  <c r="E68" i="13"/>
  <c r="E69" i="13"/>
  <c r="E70" i="13"/>
  <c r="E71" i="13"/>
  <c r="E72" i="13"/>
  <c r="E73" i="13"/>
  <c r="E64" i="13"/>
  <c r="H64" i="24"/>
  <c r="D42" i="13"/>
  <c r="E42" i="13"/>
  <c r="I64" i="24"/>
  <c r="D43" i="13"/>
  <c r="E43" i="13"/>
  <c r="J64" i="24"/>
  <c r="D44" i="13"/>
  <c r="E44" i="13"/>
  <c r="C97" i="24"/>
  <c r="D45" i="13"/>
  <c r="E45" i="13"/>
  <c r="H88" i="24"/>
  <c r="D46" i="13"/>
  <c r="E46" i="13"/>
  <c r="G64" i="24"/>
  <c r="D41" i="13"/>
  <c r="E41" i="13"/>
  <c r="D103" i="24"/>
  <c r="D111" i="24"/>
  <c r="C38" i="19"/>
  <c r="C107" i="19"/>
  <c r="C111" i="19"/>
  <c r="D38" i="19"/>
  <c r="D107" i="19"/>
  <c r="D111" i="19"/>
  <c r="E38" i="19"/>
  <c r="E107" i="19"/>
  <c r="E111" i="19"/>
  <c r="F38" i="19"/>
  <c r="F107" i="19"/>
  <c r="F111" i="19"/>
  <c r="B38" i="19"/>
  <c r="B107" i="19"/>
  <c r="B111" i="19"/>
  <c r="B39" i="19"/>
  <c r="H139" i="19"/>
  <c r="H140" i="19"/>
  <c r="H141" i="19"/>
  <c r="H142" i="19"/>
  <c r="H143" i="19"/>
  <c r="H144" i="19"/>
  <c r="H145" i="19"/>
  <c r="H146" i="19"/>
  <c r="H147" i="19"/>
  <c r="H148" i="19"/>
  <c r="H149" i="19"/>
  <c r="H150" i="19"/>
  <c r="H151" i="19"/>
  <c r="H152" i="19"/>
  <c r="H153" i="19"/>
  <c r="H154" i="19"/>
  <c r="H155" i="19"/>
  <c r="H156" i="19"/>
  <c r="B108" i="19"/>
  <c r="C39" i="19"/>
  <c r="C108" i="19"/>
  <c r="D39" i="19"/>
  <c r="D108" i="19"/>
  <c r="E39" i="19"/>
  <c r="E108" i="19"/>
  <c r="B40" i="19"/>
  <c r="B109" i="19"/>
  <c r="C40" i="19"/>
  <c r="C109" i="19"/>
  <c r="D40" i="19"/>
  <c r="D109" i="19"/>
  <c r="E40" i="19"/>
  <c r="E109" i="19"/>
  <c r="F40" i="19"/>
  <c r="F109" i="19"/>
  <c r="C41" i="19"/>
  <c r="D41" i="19"/>
  <c r="E41" i="19"/>
  <c r="F41" i="19"/>
  <c r="B41" i="19"/>
  <c r="F39" i="19"/>
  <c r="B42" i="19"/>
  <c r="E89" i="27"/>
  <c r="F89" i="27"/>
  <c r="F94" i="19"/>
  <c r="F95" i="19"/>
  <c r="F96" i="19"/>
  <c r="F97" i="19"/>
  <c r="F98" i="19"/>
  <c r="F99" i="19"/>
  <c r="F100" i="19"/>
  <c r="F101" i="19"/>
  <c r="F102" i="19"/>
  <c r="F103" i="19"/>
  <c r="E104" i="19"/>
  <c r="F104" i="19"/>
  <c r="F93" i="19"/>
  <c r="F80" i="19"/>
  <c r="F81" i="19"/>
  <c r="F82" i="19"/>
  <c r="F83" i="19"/>
  <c r="F84" i="19"/>
  <c r="F85" i="19"/>
  <c r="F86" i="19"/>
  <c r="F87" i="19"/>
  <c r="F88" i="19"/>
  <c r="F89" i="19"/>
  <c r="F90" i="19"/>
  <c r="F79" i="19"/>
  <c r="E90" i="27"/>
  <c r="F90" i="27"/>
  <c r="E91" i="27"/>
  <c r="D100" i="27"/>
  <c r="E100" i="27"/>
  <c r="F91" i="27"/>
  <c r="E92" i="27"/>
  <c r="F92" i="27"/>
  <c r="E93" i="27"/>
  <c r="F93" i="27"/>
  <c r="E94" i="27"/>
  <c r="F94" i="27"/>
  <c r="E95" i="27"/>
  <c r="F95" i="27"/>
  <c r="E96" i="27"/>
  <c r="F96" i="27"/>
  <c r="E97" i="27"/>
  <c r="F97" i="27"/>
  <c r="E98" i="27"/>
  <c r="F98" i="27"/>
  <c r="E99" i="27"/>
  <c r="F99" i="27"/>
  <c r="F100" i="27"/>
  <c r="E76" i="27"/>
  <c r="F76" i="27"/>
  <c r="E77" i="27"/>
  <c r="F77" i="27"/>
  <c r="E78" i="27"/>
  <c r="F78" i="27"/>
  <c r="E79" i="27"/>
  <c r="D86" i="27"/>
  <c r="E86" i="27"/>
  <c r="F79" i="27"/>
  <c r="E80" i="27"/>
  <c r="F80" i="27"/>
  <c r="E81" i="27"/>
  <c r="F81" i="27"/>
  <c r="E82" i="27"/>
  <c r="F82" i="27"/>
  <c r="E83" i="27"/>
  <c r="F83" i="27"/>
  <c r="E84" i="27"/>
  <c r="F84" i="27"/>
  <c r="E85" i="27"/>
  <c r="F85" i="27"/>
  <c r="F86" i="27"/>
  <c r="E75" i="27"/>
  <c r="F75" i="27"/>
  <c r="A62" i="27"/>
  <c r="D62" i="27"/>
  <c r="A63" i="27"/>
  <c r="D63" i="27"/>
  <c r="A64" i="27"/>
  <c r="D64" i="27"/>
  <c r="A65" i="27"/>
  <c r="D65" i="27"/>
  <c r="A66" i="27"/>
  <c r="D66" i="27"/>
  <c r="A67" i="27"/>
  <c r="D67" i="27"/>
  <c r="A68" i="27"/>
  <c r="D68" i="27"/>
  <c r="A69" i="27"/>
  <c r="D69" i="27"/>
  <c r="A70" i="27"/>
  <c r="D70" i="27"/>
  <c r="A71" i="27"/>
  <c r="D71" i="27"/>
  <c r="D72" i="27"/>
  <c r="E72" i="27"/>
  <c r="E62" i="27"/>
  <c r="E63" i="27"/>
  <c r="E64" i="27"/>
  <c r="E65" i="27"/>
  <c r="E66" i="27"/>
  <c r="E67" i="27"/>
  <c r="E68" i="27"/>
  <c r="E69" i="27"/>
  <c r="E70" i="27"/>
  <c r="E71" i="27"/>
  <c r="E61" i="27"/>
  <c r="E57" i="27"/>
  <c r="E58" i="27"/>
  <c r="E56" i="27"/>
  <c r="E49" i="27"/>
  <c r="E50" i="27"/>
  <c r="E51" i="27"/>
  <c r="E52" i="27"/>
  <c r="E53"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E137" i="14"/>
  <c r="I137" i="14"/>
  <c r="E136" i="14"/>
  <c r="I136" i="14"/>
  <c r="E135" i="14"/>
  <c r="I135" i="14"/>
  <c r="E134" i="14"/>
  <c r="I134" i="14"/>
  <c r="E133" i="14"/>
  <c r="I133" i="14"/>
  <c r="E132" i="14"/>
  <c r="I132" i="14"/>
  <c r="E131" i="14"/>
  <c r="I131" i="14"/>
  <c r="E130" i="14"/>
  <c r="I130" i="14"/>
  <c r="E129" i="14"/>
  <c r="I129" i="14"/>
  <c r="E128" i="14"/>
  <c r="I128" i="14"/>
  <c r="E127" i="14"/>
  <c r="I127" i="14"/>
  <c r="E126" i="14"/>
  <c r="I126" i="14"/>
  <c r="E125" i="14"/>
  <c r="I125" i="14"/>
  <c r="E124" i="14"/>
  <c r="I124" i="14"/>
  <c r="E123" i="14"/>
  <c r="I123" i="14"/>
  <c r="E122" i="14"/>
  <c r="I122" i="14"/>
  <c r="E121" i="14"/>
  <c r="I121" i="14"/>
  <c r="E120" i="14"/>
  <c r="I120" i="14"/>
  <c r="E119" i="14"/>
  <c r="I119" i="14"/>
  <c r="E118" i="14"/>
  <c r="I118" i="14"/>
  <c r="E117" i="14"/>
  <c r="I117" i="14"/>
  <c r="E116" i="14"/>
  <c r="I116" i="14"/>
  <c r="E115" i="14"/>
  <c r="I115" i="14"/>
  <c r="E114" i="14"/>
  <c r="I114" i="14"/>
  <c r="E113" i="14"/>
  <c r="I113" i="14"/>
  <c r="E112" i="14"/>
  <c r="I112" i="14"/>
  <c r="E111" i="14"/>
  <c r="I111" i="14"/>
  <c r="E110" i="14"/>
  <c r="I110" i="14"/>
  <c r="E109" i="14"/>
  <c r="I109" i="14"/>
  <c r="E108" i="14"/>
  <c r="I108" i="14"/>
  <c r="E107" i="14"/>
  <c r="I107" i="14"/>
  <c r="E106" i="14"/>
  <c r="I106" i="14"/>
  <c r="E105" i="14"/>
  <c r="I105" i="14"/>
  <c r="E104" i="14"/>
  <c r="I104" i="14"/>
  <c r="E103" i="14"/>
  <c r="I103" i="14"/>
  <c r="E102" i="14"/>
  <c r="I102" i="14"/>
  <c r="E101" i="14"/>
  <c r="I101" i="14"/>
  <c r="E100" i="14"/>
  <c r="I100" i="14"/>
  <c r="E99" i="14"/>
  <c r="I99" i="14"/>
  <c r="E98" i="14"/>
  <c r="I98" i="14"/>
  <c r="E97" i="14"/>
  <c r="I97" i="14"/>
  <c r="E96" i="14"/>
  <c r="I96" i="14"/>
  <c r="E95" i="14"/>
  <c r="I95" i="14"/>
  <c r="E94" i="14"/>
  <c r="I94" i="14"/>
  <c r="E93" i="14"/>
  <c r="I93" i="14"/>
  <c r="E92" i="14"/>
  <c r="I92" i="14"/>
  <c r="E91" i="14"/>
  <c r="I91" i="14"/>
  <c r="E90" i="14"/>
  <c r="I90" i="14"/>
  <c r="E89" i="14"/>
  <c r="I89" i="14"/>
  <c r="E88" i="14"/>
  <c r="I88" i="14"/>
  <c r="E87" i="14"/>
  <c r="I87" i="14"/>
  <c r="E86" i="14"/>
  <c r="I86" i="14"/>
  <c r="E85" i="14"/>
  <c r="I85" i="14"/>
  <c r="E84" i="14"/>
  <c r="I84" i="14"/>
  <c r="E83" i="14"/>
  <c r="I83" i="14"/>
  <c r="E82" i="14"/>
  <c r="I82" i="14"/>
  <c r="E81" i="14"/>
  <c r="I81" i="14"/>
  <c r="E80" i="14"/>
  <c r="I80" i="14"/>
  <c r="E79" i="14"/>
  <c r="I79" i="14"/>
  <c r="E78" i="14"/>
  <c r="I78" i="14"/>
  <c r="E77" i="14"/>
  <c r="I77" i="14"/>
  <c r="E76" i="14"/>
  <c r="I76" i="14"/>
  <c r="E75" i="14"/>
  <c r="I75" i="14"/>
  <c r="E74" i="14"/>
  <c r="I74" i="14"/>
  <c r="E73" i="14"/>
  <c r="I73" i="14"/>
  <c r="E72" i="14"/>
  <c r="I72" i="14"/>
  <c r="E71" i="14"/>
  <c r="I71" i="14"/>
  <c r="E70" i="14"/>
  <c r="I70" i="14"/>
  <c r="E69" i="14"/>
  <c r="I69" i="14"/>
  <c r="E68" i="14"/>
  <c r="I68" i="14"/>
  <c r="E67" i="14"/>
  <c r="I67" i="14"/>
  <c r="E66" i="14"/>
  <c r="I66" i="14"/>
  <c r="I65" i="14"/>
  <c r="I64" i="14"/>
  <c r="I63" i="14"/>
  <c r="I62" i="14"/>
  <c r="E61" i="14"/>
  <c r="I61" i="14"/>
  <c r="E60" i="14"/>
  <c r="I60" i="14"/>
  <c r="I59" i="14"/>
  <c r="E58" i="14"/>
  <c r="I58" i="14"/>
  <c r="E57" i="14"/>
  <c r="I57" i="14"/>
  <c r="I56" i="14"/>
  <c r="I55" i="14"/>
  <c r="I54" i="14"/>
  <c r="I53" i="14"/>
  <c r="I52" i="14"/>
  <c r="I51" i="14"/>
  <c r="I50" i="14"/>
  <c r="I49" i="14"/>
  <c r="B42" i="14"/>
  <c r="C42" i="14"/>
  <c r="D42" i="14"/>
  <c r="E42" i="14"/>
  <c r="F42" i="14"/>
  <c r="B43" i="14"/>
  <c r="C43" i="14"/>
  <c r="D43" i="14"/>
  <c r="E43" i="14"/>
  <c r="F43" i="14"/>
  <c r="B44" i="14"/>
  <c r="C44" i="14"/>
  <c r="D44" i="14"/>
  <c r="E44" i="14"/>
  <c r="F44" i="14"/>
  <c r="A43" i="14"/>
  <c r="A44" i="14"/>
  <c r="B1" i="14"/>
  <c r="C1" i="14"/>
  <c r="D1" i="14"/>
  <c r="E1" i="14"/>
  <c r="F1" i="14"/>
  <c r="A1" i="14"/>
  <c r="A3" i="14"/>
  <c r="B3" i="14"/>
  <c r="C3" i="14"/>
  <c r="D3" i="14"/>
  <c r="E3" i="14"/>
  <c r="F3" i="14"/>
  <c r="A4" i="14"/>
  <c r="B4" i="14"/>
  <c r="C4" i="14"/>
  <c r="D4" i="14"/>
  <c r="E4" i="14"/>
  <c r="F4" i="14"/>
  <c r="A5" i="14"/>
  <c r="B5" i="14"/>
  <c r="C5" i="14"/>
  <c r="D5" i="14"/>
  <c r="E5" i="14"/>
  <c r="F5" i="14"/>
  <c r="A6" i="14"/>
  <c r="B6" i="14"/>
  <c r="C6" i="14"/>
  <c r="D6" i="14"/>
  <c r="E6" i="14"/>
  <c r="F6" i="14"/>
  <c r="A7" i="14"/>
  <c r="B7" i="14"/>
  <c r="C7" i="14"/>
  <c r="D7" i="14"/>
  <c r="E7" i="14"/>
  <c r="F7" i="14"/>
  <c r="A8" i="14"/>
  <c r="B8" i="14"/>
  <c r="C8" i="14"/>
  <c r="D8" i="14"/>
  <c r="E8" i="14"/>
  <c r="F8" i="14"/>
  <c r="A9" i="14"/>
  <c r="B9" i="14"/>
  <c r="C9" i="14"/>
  <c r="D9" i="14"/>
  <c r="E9" i="14"/>
  <c r="F9" i="14"/>
  <c r="A10" i="14"/>
  <c r="B10" i="14"/>
  <c r="C10" i="14"/>
  <c r="D10" i="14"/>
  <c r="E10" i="14"/>
  <c r="F10" i="14"/>
  <c r="A11" i="14"/>
  <c r="B11" i="14"/>
  <c r="C11" i="14"/>
  <c r="D11" i="14"/>
  <c r="E11" i="14"/>
  <c r="F11" i="14"/>
  <c r="A12" i="14"/>
  <c r="B12" i="14"/>
  <c r="C12" i="14"/>
  <c r="D12" i="14"/>
  <c r="E12" i="14"/>
  <c r="F12" i="14"/>
  <c r="A13" i="14"/>
  <c r="B13" i="14"/>
  <c r="C13" i="14"/>
  <c r="D13" i="14"/>
  <c r="E13" i="14"/>
  <c r="F13" i="14"/>
  <c r="A14" i="14"/>
  <c r="B14" i="14"/>
  <c r="C14" i="14"/>
  <c r="D14" i="14"/>
  <c r="E14" i="14"/>
  <c r="F14" i="14"/>
  <c r="A15" i="14"/>
  <c r="B15" i="14"/>
  <c r="C15" i="14"/>
  <c r="D15" i="14"/>
  <c r="E15" i="14"/>
  <c r="F15" i="14"/>
  <c r="A16" i="14"/>
  <c r="B16" i="14"/>
  <c r="C16" i="14"/>
  <c r="D16" i="14"/>
  <c r="E16" i="14"/>
  <c r="F16" i="14"/>
  <c r="A17" i="14"/>
  <c r="B17" i="14"/>
  <c r="C17" i="14"/>
  <c r="D17" i="14"/>
  <c r="E17" i="14"/>
  <c r="F17" i="14"/>
  <c r="A18" i="14"/>
  <c r="B18" i="14"/>
  <c r="C18" i="14"/>
  <c r="D18" i="14"/>
  <c r="E18" i="14"/>
  <c r="F18" i="14"/>
  <c r="A19" i="14"/>
  <c r="B19" i="14"/>
  <c r="C19" i="14"/>
  <c r="D19" i="14"/>
  <c r="E19" i="14"/>
  <c r="F19" i="14"/>
  <c r="A20" i="14"/>
  <c r="B20" i="14"/>
  <c r="C20" i="14"/>
  <c r="D20" i="14"/>
  <c r="E20" i="14"/>
  <c r="F20" i="14"/>
  <c r="A21" i="14"/>
  <c r="B21" i="14"/>
  <c r="C21" i="14"/>
  <c r="D21" i="14"/>
  <c r="E21" i="14"/>
  <c r="F21" i="14"/>
  <c r="A22" i="14"/>
  <c r="B22" i="14"/>
  <c r="C22" i="14"/>
  <c r="D22" i="14"/>
  <c r="E22" i="14"/>
  <c r="F22" i="14"/>
  <c r="A23" i="14"/>
  <c r="B23" i="14"/>
  <c r="C23" i="14"/>
  <c r="D23" i="14"/>
  <c r="E23" i="14"/>
  <c r="F23" i="14"/>
  <c r="A24" i="14"/>
  <c r="B24" i="14"/>
  <c r="C24" i="14"/>
  <c r="D24" i="14"/>
  <c r="E24" i="14"/>
  <c r="F24" i="14"/>
  <c r="A25" i="14"/>
  <c r="B25" i="14"/>
  <c r="C25" i="14"/>
  <c r="D25" i="14"/>
  <c r="E25" i="14"/>
  <c r="F25" i="14"/>
  <c r="A26" i="14"/>
  <c r="B26" i="14"/>
  <c r="C26" i="14"/>
  <c r="D26" i="14"/>
  <c r="E26" i="14"/>
  <c r="F26" i="14"/>
  <c r="A27" i="14"/>
  <c r="B27" i="14"/>
  <c r="C27" i="14"/>
  <c r="D27" i="14"/>
  <c r="E27" i="14"/>
  <c r="F27" i="14"/>
  <c r="A28" i="14"/>
  <c r="B28" i="14"/>
  <c r="C28" i="14"/>
  <c r="D28" i="14"/>
  <c r="E28" i="14"/>
  <c r="F28" i="14"/>
  <c r="A29" i="14"/>
  <c r="B29" i="14"/>
  <c r="C29" i="14"/>
  <c r="D29" i="14"/>
  <c r="E29" i="14"/>
  <c r="F29" i="14"/>
  <c r="A30" i="14"/>
  <c r="B30" i="14"/>
  <c r="C30" i="14"/>
  <c r="D30" i="14"/>
  <c r="E30" i="14"/>
  <c r="F30" i="14"/>
  <c r="A31" i="14"/>
  <c r="B31" i="14"/>
  <c r="C31" i="14"/>
  <c r="D31" i="14"/>
  <c r="E31" i="14"/>
  <c r="F31" i="14"/>
  <c r="A32" i="14"/>
  <c r="B32" i="14"/>
  <c r="C32" i="14"/>
  <c r="D32" i="14"/>
  <c r="E32" i="14"/>
  <c r="F32" i="14"/>
  <c r="A33" i="14"/>
  <c r="B33" i="14"/>
  <c r="C33" i="14"/>
  <c r="D33" i="14"/>
  <c r="E33" i="14"/>
  <c r="F33" i="14"/>
  <c r="A34" i="14"/>
  <c r="B34" i="14"/>
  <c r="C34" i="14"/>
  <c r="D34" i="14"/>
  <c r="E34" i="14"/>
  <c r="F34" i="14"/>
  <c r="A35" i="14"/>
  <c r="B35" i="14"/>
  <c r="C35" i="14"/>
  <c r="D35" i="14"/>
  <c r="E35" i="14"/>
  <c r="F35" i="14"/>
  <c r="A36" i="14"/>
  <c r="B36" i="14"/>
  <c r="C36" i="14"/>
  <c r="D36" i="14"/>
  <c r="E36" i="14"/>
  <c r="F36" i="14"/>
  <c r="A37" i="14"/>
  <c r="B37" i="14"/>
  <c r="C37" i="14"/>
  <c r="D37" i="14"/>
  <c r="E37" i="14"/>
  <c r="F37" i="14"/>
  <c r="A38" i="14"/>
  <c r="B38" i="14"/>
  <c r="C38" i="14"/>
  <c r="D38" i="14"/>
  <c r="E38" i="14"/>
  <c r="F38" i="14"/>
  <c r="A39" i="14"/>
  <c r="B39" i="14"/>
  <c r="C39" i="14"/>
  <c r="D39" i="14"/>
  <c r="E39" i="14"/>
  <c r="F39" i="14"/>
  <c r="A40" i="14"/>
  <c r="B40" i="14"/>
  <c r="C40" i="14"/>
  <c r="D40" i="14"/>
  <c r="E40" i="14"/>
  <c r="F40" i="14"/>
  <c r="A41" i="14"/>
  <c r="B41" i="14"/>
  <c r="C41" i="14"/>
  <c r="D41" i="14"/>
  <c r="E41" i="14"/>
  <c r="F41" i="14"/>
  <c r="A42" i="14"/>
  <c r="B2" i="14"/>
  <c r="C2" i="14"/>
  <c r="D2" i="14"/>
  <c r="E2" i="14"/>
  <c r="F2" i="14"/>
  <c r="A2" i="14"/>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11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60" i="15"/>
  <c r="F71" i="27"/>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B39" i="27"/>
  <c r="C39" i="27"/>
  <c r="D39" i="27"/>
  <c r="E39" i="27"/>
  <c r="F39" i="27"/>
  <c r="A40" i="27"/>
  <c r="B40" i="27"/>
  <c r="C40" i="27"/>
  <c r="D40" i="27"/>
  <c r="E40" i="27"/>
  <c r="F40" i="27"/>
  <c r="A41" i="27"/>
  <c r="B41" i="27"/>
  <c r="C41" i="27"/>
  <c r="D41" i="27"/>
  <c r="E41" i="27"/>
  <c r="F41" i="27"/>
  <c r="A42" i="27"/>
  <c r="B42" i="27"/>
  <c r="C42" i="27"/>
  <c r="D42" i="27"/>
  <c r="E42" i="27"/>
  <c r="F42" i="27"/>
  <c r="A43" i="27"/>
  <c r="B43" i="27"/>
  <c r="C43" i="27"/>
  <c r="D43" i="27"/>
  <c r="E43" i="27"/>
  <c r="F43" i="27"/>
  <c r="A44" i="27"/>
  <c r="B44" i="27"/>
  <c r="C44" i="27"/>
  <c r="D44" i="27"/>
  <c r="E44" i="27"/>
  <c r="F44" i="27"/>
  <c r="B1" i="27"/>
  <c r="C1" i="27"/>
  <c r="D1" i="27"/>
  <c r="E1" i="27"/>
  <c r="A1" i="27"/>
  <c r="B63" i="1"/>
  <c r="B64" i="1"/>
  <c r="B65" i="1"/>
  <c r="B66" i="1"/>
  <c r="B67" i="1"/>
  <c r="B68" i="1"/>
  <c r="B69" i="1"/>
  <c r="B70" i="1"/>
  <c r="B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B39" i="1"/>
  <c r="C39" i="1"/>
  <c r="D39" i="1"/>
  <c r="E39" i="1"/>
  <c r="F39" i="1"/>
  <c r="A40" i="1"/>
  <c r="B40" i="1"/>
  <c r="C40" i="1"/>
  <c r="D40" i="1"/>
  <c r="E40" i="1"/>
  <c r="F40" i="1"/>
  <c r="A41" i="1"/>
  <c r="B41" i="1"/>
  <c r="C41" i="1"/>
  <c r="D41" i="1"/>
  <c r="E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B44" i="5"/>
  <c r="D44" i="5"/>
  <c r="E44" i="5"/>
  <c r="B1" i="5"/>
  <c r="C1" i="5"/>
  <c r="D1" i="5"/>
  <c r="E1" i="5"/>
  <c r="A1" i="5"/>
  <c r="B1" i="16"/>
  <c r="C1" i="16"/>
  <c r="D1" i="16"/>
  <c r="E1" i="16"/>
  <c r="F1" i="16"/>
  <c r="G1" i="16"/>
  <c r="B2" i="16"/>
  <c r="C2" i="16"/>
  <c r="D2" i="16"/>
  <c r="E2" i="16"/>
  <c r="F2" i="16"/>
  <c r="G2" i="16"/>
  <c r="B3" i="16"/>
  <c r="C3" i="16"/>
  <c r="D3" i="16"/>
  <c r="E3" i="16"/>
  <c r="F3" i="16"/>
  <c r="G3" i="16"/>
  <c r="B4" i="16"/>
  <c r="C4" i="16"/>
  <c r="D4" i="16"/>
  <c r="E4" i="16"/>
  <c r="F4" i="16"/>
  <c r="G4" i="16"/>
  <c r="B5" i="16"/>
  <c r="C5" i="16"/>
  <c r="D5" i="16"/>
  <c r="E5" i="16"/>
  <c r="F5" i="16"/>
  <c r="G5" i="16"/>
  <c r="B6" i="16"/>
  <c r="C6" i="16"/>
  <c r="D6" i="16"/>
  <c r="E6" i="16"/>
  <c r="F6" i="16"/>
  <c r="G6" i="16"/>
  <c r="B7" i="16"/>
  <c r="C7" i="16"/>
  <c r="D7" i="16"/>
  <c r="E7" i="16"/>
  <c r="F7" i="16"/>
  <c r="G7" i="16"/>
  <c r="B8" i="16"/>
  <c r="C8" i="16"/>
  <c r="D8" i="16"/>
  <c r="E8" i="16"/>
  <c r="F8" i="16"/>
  <c r="G8" i="16"/>
  <c r="B9" i="16"/>
  <c r="C9" i="16"/>
  <c r="D9" i="16"/>
  <c r="E9" i="16"/>
  <c r="F9" i="16"/>
  <c r="G9" i="16"/>
  <c r="B10" i="16"/>
  <c r="C10" i="16"/>
  <c r="D10" i="16"/>
  <c r="E10" i="16"/>
  <c r="F10" i="16"/>
  <c r="G10" i="16"/>
  <c r="B11" i="16"/>
  <c r="C11" i="16"/>
  <c r="D11" i="16"/>
  <c r="E11" i="16"/>
  <c r="F11" i="16"/>
  <c r="G11" i="16"/>
  <c r="B12" i="16"/>
  <c r="C12" i="16"/>
  <c r="D12" i="16"/>
  <c r="E12" i="16"/>
  <c r="F12" i="16"/>
  <c r="G12" i="16"/>
  <c r="B13" i="16"/>
  <c r="C13" i="16"/>
  <c r="D13" i="16"/>
  <c r="E13" i="16"/>
  <c r="F13" i="16"/>
  <c r="G13" i="16"/>
  <c r="B14" i="16"/>
  <c r="C14" i="16"/>
  <c r="D14" i="16"/>
  <c r="E14" i="16"/>
  <c r="F14" i="16"/>
  <c r="G14" i="16"/>
  <c r="B15" i="16"/>
  <c r="C15" i="16"/>
  <c r="D15" i="16"/>
  <c r="E15" i="16"/>
  <c r="F15" i="16"/>
  <c r="G15" i="16"/>
  <c r="B16" i="16"/>
  <c r="C16" i="16"/>
  <c r="D16" i="16"/>
  <c r="E16" i="16"/>
  <c r="F16" i="16"/>
  <c r="G16" i="16"/>
  <c r="B17" i="16"/>
  <c r="C17" i="16"/>
  <c r="D17" i="16"/>
  <c r="E17" i="16"/>
  <c r="F17" i="16"/>
  <c r="G17" i="16"/>
  <c r="B18" i="16"/>
  <c r="C18" i="16"/>
  <c r="D18" i="16"/>
  <c r="E18" i="16"/>
  <c r="F18" i="16"/>
  <c r="G18" i="16"/>
  <c r="B19" i="16"/>
  <c r="C19" i="16"/>
  <c r="D19" i="16"/>
  <c r="E19" i="16"/>
  <c r="F19" i="16"/>
  <c r="G19" i="16"/>
  <c r="B20" i="16"/>
  <c r="C20" i="16"/>
  <c r="D20" i="16"/>
  <c r="E20" i="16"/>
  <c r="F20" i="16"/>
  <c r="G20" i="16"/>
  <c r="B21" i="16"/>
  <c r="C21" i="16"/>
  <c r="D21" i="16"/>
  <c r="E21" i="16"/>
  <c r="F21" i="16"/>
  <c r="G21" i="16"/>
  <c r="B22" i="16"/>
  <c r="C22" i="16"/>
  <c r="D22" i="16"/>
  <c r="E22" i="16"/>
  <c r="F22" i="16"/>
  <c r="G22" i="16"/>
  <c r="B23" i="16"/>
  <c r="C23" i="16"/>
  <c r="D23" i="16"/>
  <c r="E23" i="16"/>
  <c r="F23" i="16"/>
  <c r="G23" i="16"/>
  <c r="B24" i="16"/>
  <c r="C24" i="16"/>
  <c r="D24" i="16"/>
  <c r="E24" i="16"/>
  <c r="F24" i="16"/>
  <c r="G24" i="16"/>
  <c r="B25" i="16"/>
  <c r="C25" i="16"/>
  <c r="D25" i="16"/>
  <c r="E25" i="16"/>
  <c r="F25" i="16"/>
  <c r="G25" i="16"/>
  <c r="B26" i="16"/>
  <c r="C26" i="16"/>
  <c r="D26" i="16"/>
  <c r="E26" i="16"/>
  <c r="F26" i="16"/>
  <c r="G26" i="16"/>
  <c r="B27" i="16"/>
  <c r="C27" i="16"/>
  <c r="D27" i="16"/>
  <c r="E27" i="16"/>
  <c r="F27" i="16"/>
  <c r="G27" i="16"/>
  <c r="B28" i="16"/>
  <c r="C28" i="16"/>
  <c r="D28" i="16"/>
  <c r="E28" i="16"/>
  <c r="F28" i="16"/>
  <c r="G28" i="16"/>
  <c r="B29" i="16"/>
  <c r="C29" i="16"/>
  <c r="D29" i="16"/>
  <c r="E29" i="16"/>
  <c r="F29" i="16"/>
  <c r="G29" i="16"/>
  <c r="B30" i="16"/>
  <c r="C30" i="16"/>
  <c r="D30" i="16"/>
  <c r="E30" i="16"/>
  <c r="F30" i="16"/>
  <c r="G30" i="16"/>
  <c r="B31" i="16"/>
  <c r="C31" i="16"/>
  <c r="D31" i="16"/>
  <c r="E31" i="16"/>
  <c r="F31" i="16"/>
  <c r="G31" i="16"/>
  <c r="B32" i="16"/>
  <c r="C32" i="16"/>
  <c r="D32" i="16"/>
  <c r="E32" i="16"/>
  <c r="F32" i="16"/>
  <c r="G32" i="16"/>
  <c r="B33" i="16"/>
  <c r="C33" i="16"/>
  <c r="D33" i="16"/>
  <c r="E33" i="16"/>
  <c r="F33" i="16"/>
  <c r="G33" i="16"/>
  <c r="B34" i="16"/>
  <c r="C34" i="16"/>
  <c r="D34" i="16"/>
  <c r="E34" i="16"/>
  <c r="F34" i="16"/>
  <c r="G34" i="16"/>
  <c r="B35" i="16"/>
  <c r="C35" i="16"/>
  <c r="D35" i="16"/>
  <c r="E35" i="16"/>
  <c r="F35" i="16"/>
  <c r="G35" i="16"/>
  <c r="B36" i="16"/>
  <c r="C36" i="16"/>
  <c r="D36" i="16"/>
  <c r="E36" i="16"/>
  <c r="F36" i="16"/>
  <c r="G36" i="16"/>
  <c r="B37" i="16"/>
  <c r="C37" i="16"/>
  <c r="D37" i="16"/>
  <c r="E37" i="16"/>
  <c r="F37" i="16"/>
  <c r="G37" i="16"/>
  <c r="B38" i="16"/>
  <c r="C38" i="16"/>
  <c r="D38" i="16"/>
  <c r="E38" i="16"/>
  <c r="F38" i="16"/>
  <c r="G38" i="16"/>
  <c r="B39" i="16"/>
  <c r="C39" i="16"/>
  <c r="D39" i="16"/>
  <c r="E39" i="16"/>
  <c r="F39" i="16"/>
  <c r="G39" i="16"/>
  <c r="B40" i="16"/>
  <c r="C40" i="16"/>
  <c r="D40" i="16"/>
  <c r="E40" i="16"/>
  <c r="F40" i="16"/>
  <c r="G40" i="16"/>
  <c r="B41" i="16"/>
  <c r="C41" i="16"/>
  <c r="D41" i="16"/>
  <c r="E41" i="16"/>
  <c r="F41" i="16"/>
  <c r="G41" i="16"/>
  <c r="B42" i="16"/>
  <c r="C42" i="16"/>
  <c r="D42" i="16"/>
  <c r="E42" i="16"/>
  <c r="F42" i="16"/>
  <c r="G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0" i="19"/>
  <c r="C120" i="19"/>
  <c r="E111" i="24"/>
  <c r="G4" i="4"/>
  <c r="C5" i="4"/>
  <c r="B57" i="23"/>
  <c r="B58" i="23"/>
  <c r="B59" i="23"/>
  <c r="B60" i="23"/>
  <c r="B61" i="23"/>
  <c r="B62" i="23"/>
  <c r="B63" i="23"/>
  <c r="B64" i="23"/>
  <c r="B65" i="23"/>
  <c r="B66" i="23"/>
  <c r="B67" i="23"/>
  <c r="B68" i="23"/>
  <c r="B69" i="23"/>
  <c r="B70" i="23"/>
  <c r="B71" i="23"/>
  <c r="B72" i="23"/>
  <c r="B73" i="23"/>
  <c r="B74" i="23"/>
  <c r="B75" i="23"/>
  <c r="B56" i="23"/>
  <c r="B5" i="4"/>
  <c r="B45" i="23"/>
  <c r="C46" i="13"/>
  <c r="B97" i="24"/>
  <c r="C45" i="13"/>
  <c r="C44" i="13"/>
  <c r="C43" i="13"/>
  <c r="C64" i="24"/>
  <c r="C42" i="13"/>
  <c r="B64" i="24"/>
  <c r="C41" i="13"/>
  <c r="B8" i="29"/>
  <c r="B9" i="29"/>
  <c r="B10" i="29"/>
  <c r="B11" i="29"/>
  <c r="B12" i="29"/>
  <c r="B13" i="29"/>
  <c r="B14" i="29"/>
  <c r="B15" i="29"/>
  <c r="B7" i="29"/>
  <c r="A60" i="22"/>
  <c r="A77" i="22"/>
  <c r="A94" i="22"/>
  <c r="A111" i="22"/>
  <c r="A128" i="22"/>
  <c r="A145" i="22"/>
  <c r="A162" i="22"/>
  <c r="A179" i="22"/>
  <c r="A196" i="22"/>
  <c r="A213" i="22"/>
  <c r="A230" i="22"/>
  <c r="A247" i="22"/>
  <c r="A264" i="22"/>
  <c r="A281" i="22"/>
  <c r="C281" i="22"/>
  <c r="C264" i="22"/>
  <c r="C247" i="22"/>
  <c r="C230" i="22"/>
  <c r="C213" i="22"/>
  <c r="G5" i="4"/>
  <c r="F62" i="27"/>
  <c r="F63" i="27"/>
  <c r="F64" i="27"/>
  <c r="F65" i="27"/>
  <c r="F66" i="27"/>
  <c r="F67" i="27"/>
  <c r="F68" i="27"/>
  <c r="F69" i="27"/>
  <c r="F70" i="27"/>
  <c r="I48" i="14"/>
  <c r="F72" i="27"/>
  <c r="F61" i="27"/>
  <c r="D114" i="24"/>
  <c r="H116" i="19"/>
  <c r="H117" i="19"/>
  <c r="H118" i="19"/>
  <c r="H119" i="19"/>
  <c r="D110" i="24"/>
  <c r="D109" i="24"/>
  <c r="G116" i="19"/>
  <c r="G117" i="19"/>
  <c r="G118" i="19"/>
  <c r="G119" i="19"/>
  <c r="G120" i="19"/>
  <c r="H120" i="19"/>
  <c r="I120" i="19"/>
  <c r="B123" i="19"/>
  <c r="D106" i="24"/>
  <c r="B124" i="19"/>
  <c r="I88" i="24"/>
  <c r="E88" i="24"/>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F81" i="23"/>
  <c r="F82" i="23"/>
  <c r="F83" i="23"/>
  <c r="F84" i="23"/>
  <c r="F85" i="23"/>
  <c r="F86" i="23"/>
  <c r="F87" i="23"/>
  <c r="F88" i="23"/>
  <c r="F89" i="23"/>
  <c r="F90" i="23"/>
  <c r="D81" i="23"/>
  <c r="D82" i="23"/>
  <c r="D83" i="23"/>
  <c r="D84" i="23"/>
  <c r="D85" i="23"/>
  <c r="D86" i="23"/>
  <c r="D87" i="23"/>
  <c r="D88" i="23"/>
  <c r="D89" i="23"/>
  <c r="D90" i="23"/>
  <c r="F53" i="21"/>
  <c r="F54" i="21"/>
  <c r="F55" i="21"/>
  <c r="F56" i="21"/>
  <c r="F57" i="21"/>
  <c r="F58" i="21"/>
  <c r="F59" i="21"/>
  <c r="F60" i="21"/>
  <c r="F61" i="21"/>
  <c r="F62" i="21"/>
  <c r="F63" i="21"/>
  <c r="E50" i="13"/>
  <c r="F50" i="13"/>
  <c r="E103" i="24"/>
  <c r="E89" i="13"/>
</calcChain>
</file>

<file path=xl/comments1.xml><?xml version="1.0" encoding="utf-8"?>
<comments xmlns="http://schemas.openxmlformats.org/spreadsheetml/2006/main">
  <authors>
    <author>David Umphress</author>
  </authors>
  <commentList>
    <comment ref="C52" authorId="0">
      <text>
        <r>
          <rPr>
            <b/>
            <sz val="9"/>
            <color indexed="81"/>
            <rFont val="Arial"/>
          </rPr>
          <t xml:space="preserve">Estimate of the number of lines deleted from previously-written code
</t>
        </r>
      </text>
    </comment>
    <comment ref="C53" authorId="0">
      <text>
        <r>
          <rPr>
            <b/>
            <sz val="9"/>
            <color indexed="81"/>
            <rFont val="Arial"/>
          </rPr>
          <t xml:space="preserve">Estimated of the number of lines modified from previously-written code
</t>
        </r>
      </text>
    </comment>
    <comment ref="C54" authorId="0">
      <text>
        <r>
          <rPr>
            <b/>
            <sz val="9"/>
            <color indexed="81"/>
            <rFont val="Arial"/>
          </rPr>
          <t xml:space="preserve">Estimate of the number of lines added to previously-written code to bring it to the point where new functionality can be added
</t>
        </r>
      </text>
    </comment>
    <comment ref="C55" authorId="0">
      <text>
        <r>
          <rPr>
            <b/>
            <sz val="9"/>
            <color indexed="81"/>
            <rFont val="Arial"/>
          </rPr>
          <t xml:space="preserve">Count of the number of lines of reused source code
</t>
        </r>
      </text>
    </comment>
    <comment ref="C56" authorId="0">
      <text>
        <r>
          <rPr>
            <b/>
            <sz val="8"/>
            <color indexed="81"/>
            <rFont val="Tahoma"/>
          </rPr>
          <t>Estimate the number of new lines of code that provide new functionality to meet the specifications of 
this assignment.</t>
        </r>
        <r>
          <rPr>
            <sz val="8"/>
            <color indexed="81"/>
            <rFont val="Tahoma"/>
          </rPr>
          <t xml:space="preserve">
</t>
        </r>
      </text>
    </comment>
    <comment ref="C60" authorId="0">
      <text>
        <r>
          <rPr>
            <b/>
            <sz val="9"/>
            <color indexed="81"/>
            <rFont val="Arial"/>
          </rPr>
          <t xml:space="preserve">Estimate of the number of previously-written components that require modification
</t>
        </r>
      </text>
    </comment>
    <comment ref="C61" authorId="0">
      <text>
        <r>
          <rPr>
            <b/>
            <sz val="9"/>
            <color indexed="81"/>
            <rFont val="Arial"/>
          </rPr>
          <t xml:space="preserve">Estimate of the number of entirely new components
</t>
        </r>
      </text>
    </comment>
  </commentList>
</comments>
</file>

<file path=xl/comments2.xml><?xml version="1.0" encoding="utf-8"?>
<comments xmlns="http://schemas.openxmlformats.org/spreadsheetml/2006/main">
  <authors>
    <author>David Umphress</author>
  </authors>
  <commentList>
    <comment ref="A51" authorId="0">
      <text>
        <r>
          <rPr>
            <b/>
            <sz val="9"/>
            <color indexed="81"/>
            <rFont val="Arial"/>
          </rPr>
          <t>Establish traceability between the tests and requirements.</t>
        </r>
      </text>
    </comment>
    <comment ref="B51" authorId="0">
      <text>
        <r>
          <rPr>
            <sz val="9"/>
            <color indexed="81"/>
            <rFont val="Arial"/>
            <family val="2"/>
          </rPr>
          <t>Defines observable tests that have quantifiable resutls.</t>
        </r>
      </text>
    </comment>
    <comment ref="C51" authorId="0">
      <text>
        <r>
          <rPr>
            <sz val="9"/>
            <color indexed="81"/>
            <rFont val="Arial"/>
            <family val="2"/>
          </rPr>
          <t xml:space="preserve">Specifies the result that that the test is anticipated to produce.  </t>
        </r>
      </text>
    </comment>
    <comment ref="E51" authorId="0">
      <text>
        <r>
          <rPr>
            <sz val="9"/>
            <color indexed="81"/>
            <rFont val="Arial"/>
            <family val="2"/>
          </rPr>
          <t xml:space="preserve">Defines the result of running the test in relation to the expected result.  </t>
        </r>
      </text>
    </comment>
    <comment ref="F51" authorId="0">
      <text>
        <r>
          <rPr>
            <sz val="9"/>
            <color indexed="81"/>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authors>
    <author>David Umphress</author>
  </authors>
  <commentList>
    <comment ref="B43" authorId="0">
      <text>
        <r>
          <rPr>
            <b/>
            <sz val="8"/>
            <color indexed="81"/>
            <rFont val="Tahoma"/>
          </rPr>
          <t>Identifying name for this design class or function.</t>
        </r>
        <r>
          <rPr>
            <sz val="8"/>
            <color indexed="81"/>
            <rFont val="Tahoma"/>
          </rPr>
          <t xml:space="preserve">
</t>
        </r>
      </text>
    </comment>
    <comment ref="B44" authorId="0">
      <text>
        <r>
          <rPr>
            <b/>
            <sz val="8"/>
            <color indexed="81"/>
            <rFont val="Tahoma"/>
          </rPr>
          <t>Indicate if this design component will follow an object-oriented approach or a functional approach.</t>
        </r>
      </text>
    </comment>
    <comment ref="B45" authorId="0">
      <text>
        <r>
          <rPr>
            <b/>
            <sz val="8"/>
            <color indexed="81"/>
            <rFont val="Tahoma"/>
          </rPr>
          <t>Superclass of this design component.  Leave blank if no superclass.</t>
        </r>
      </text>
    </comment>
    <comment ref="B46" authorId="0">
      <text>
        <r>
          <rPr>
            <b/>
            <sz val="8"/>
            <color indexed="81"/>
            <rFont val="Tahoma"/>
          </rPr>
          <t>Attributes (e.g., public fields, public constants) associated with this design component.  OPTIONAL</t>
        </r>
      </text>
    </comment>
    <comment ref="B47" authorId="0">
      <text>
        <r>
          <rPr>
            <b/>
            <sz val="8"/>
            <color indexed="81"/>
            <rFont val="Tahoma"/>
          </rPr>
          <t>Standard category of the design component.</t>
        </r>
      </text>
    </comment>
    <comment ref="B48" authorId="0">
      <text>
        <r>
          <rPr>
            <b/>
            <sz val="8"/>
            <color indexed="81"/>
            <rFont val="Tahoma"/>
          </rPr>
          <t>List components that this component calls upon to fulfill its purpose.</t>
        </r>
      </text>
    </comment>
    <comment ref="B49" authorId="0">
      <text>
        <r>
          <rPr>
            <b/>
            <sz val="8"/>
            <color indexed="81"/>
            <rFont val="Tahoma"/>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authors>
    <author>David Umphress</author>
  </authors>
  <commentList>
    <comment ref="C48" authorId="0">
      <text>
        <r>
          <rPr>
            <b/>
            <sz val="9"/>
            <color indexed="81"/>
            <rFont val="Arial"/>
          </rPr>
          <t xml:space="preserve">Number of lines used from previously-written code
</t>
        </r>
      </text>
    </comment>
    <comment ref="C49" authorId="0">
      <text>
        <r>
          <rPr>
            <b/>
            <sz val="9"/>
            <color indexed="81"/>
            <rFont val="Arial"/>
          </rPr>
          <t xml:space="preserve">Estimate of the number of lines deleted from previously-written code
</t>
        </r>
      </text>
    </comment>
    <comment ref="C50" authorId="0">
      <text>
        <r>
          <rPr>
            <b/>
            <sz val="9"/>
            <color indexed="81"/>
            <rFont val="Arial"/>
          </rPr>
          <t xml:space="preserve">Estimated of the number of lines modified from previously-written code
</t>
        </r>
      </text>
    </comment>
    <comment ref="C51" authorId="0">
      <text>
        <r>
          <rPr>
            <b/>
            <sz val="9"/>
            <color indexed="81"/>
            <rFont val="Arial"/>
          </rPr>
          <t xml:space="preserve">Estimate of the number of lines added to previously-written code to bring it to the point where new functionality can be added
</t>
        </r>
      </text>
    </comment>
    <comment ref="C52" authorId="0">
      <text>
        <r>
          <rPr>
            <b/>
            <sz val="9"/>
            <color indexed="81"/>
            <rFont val="Arial"/>
          </rPr>
          <t xml:space="preserve">Count of the number of lines of reused source code
</t>
        </r>
      </text>
    </comment>
    <comment ref="C53" authorId="0">
      <text>
        <r>
          <rPr>
            <b/>
            <sz val="8"/>
            <color indexed="81"/>
            <rFont val="Tahoma"/>
          </rPr>
          <t>Estimate the number of new lines of production code that provide new functionality to meet the specifications of 
this assignment.</t>
        </r>
      </text>
    </comment>
    <comment ref="C56" authorId="0">
      <text>
        <r>
          <rPr>
            <b/>
            <sz val="9"/>
            <color indexed="81"/>
            <rFont val="Arial"/>
          </rPr>
          <t xml:space="preserve">Number of reusable components that will be reused.
</t>
        </r>
      </text>
    </comment>
    <comment ref="C57" authorId="0">
      <text>
        <r>
          <rPr>
            <b/>
            <sz val="9"/>
            <color indexed="81"/>
            <rFont val="Arial"/>
          </rPr>
          <t xml:space="preserve">Estimate of the number of previously-delivered components that will be used.  </t>
        </r>
      </text>
    </comment>
    <comment ref="C58" authorId="0">
      <text>
        <r>
          <rPr>
            <b/>
            <sz val="9"/>
            <color indexed="81"/>
            <rFont val="Arial"/>
          </rPr>
          <t xml:space="preserve">Estimate of the number of new components to be built.  </t>
        </r>
      </text>
    </comment>
    <comment ref="C72" authorId="0">
      <text>
        <r>
          <rPr>
            <b/>
            <sz val="9"/>
            <color indexed="81"/>
            <rFont val="Arial"/>
          </rPr>
          <t>Estimate in minutes how much time you plan to expend on this assignment.</t>
        </r>
        <r>
          <rPr>
            <sz val="9"/>
            <color indexed="81"/>
            <rFont val="Arial"/>
            <family val="2"/>
          </rPr>
          <t xml:space="preserve">
</t>
        </r>
      </text>
    </comment>
  </commentList>
</comments>
</file>

<file path=xl/sharedStrings.xml><?xml version="1.0" encoding="utf-8"?>
<sst xmlns="http://schemas.openxmlformats.org/spreadsheetml/2006/main" count="2104" uniqueCount="1199">
  <si>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</si>
  <si>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</si>
  <si>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</si>
  <si>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</si>
  <si>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</si>
  <si>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</si>
  <si>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</si>
  <si>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</si>
  <si>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</si>
  <si>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</si>
  <si>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</si>
  <si>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</si>
  <si>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</si>
  <si>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</si>
  <si>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</si>
  <si>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</si>
  <si>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</si>
  <si>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</si>
  <si>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</si>
  <si>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</si>
  <si>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</si>
  <si>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</si>
  <si>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</si>
  <si>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</si>
  <si>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</si>
  <si>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</si>
  <si>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</si>
  <si>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</si>
  <si>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</si>
  <si>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</si>
  <si>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</si>
  <si>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</si>
  <si>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</si>
  <si>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</si>
  <si>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</si>
  <si>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</si>
  <si>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</si>
  <si>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</si>
  <si>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Project Plan Summary From</t>
    <phoneticPr fontId="14"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</si>
  <si>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</si>
  <si>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</si>
  <si>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</si>
  <si>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</si>
  <si>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</si>
  <si>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</si>
  <si>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</si>
  <si>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</si>
  <si>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</si>
  <si>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</si>
  <si>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</si>
  <si>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</si>
  <si>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</si>
  <si>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</si>
  <si>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</si>
  <si>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</si>
  <si>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</si>
  <si>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</si>
  <si>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</si>
  <si>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</si>
  <si>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</si>
  <si>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</si>
  <si>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</si>
  <si>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</si>
  <si>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</si>
  <si>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</si>
  <si>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</si>
  <si>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</si>
  <si>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</si>
  <si>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</si>
  <si>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</si>
  <si>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</si>
  <si>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</si>
  <si>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</si>
  <si>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Inject Iteration</t>
    <phoneticPr fontId="0" type="noConversion"/>
  </si>
  <si>
    <t>Remove Iteration</t>
    <phoneticPr fontId="0" type="noConversion"/>
  </si>
  <si>
    <t>Fix Reference</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</si>
  <si>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</si>
  <si>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</si>
  <si>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</si>
  <si>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</si>
  <si>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</si>
  <si>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</si>
  <si>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</si>
  <si>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</si>
  <si>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</si>
  <si>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</si>
  <si>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</si>
  <si>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</si>
  <si>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</si>
  <si>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</si>
  <si>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</si>
  <si>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Number</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</si>
  <si>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</si>
  <si>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</si>
  <si>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</si>
  <si>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</si>
  <si>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</si>
  <si>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</si>
  <si>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</si>
  <si>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</si>
  <si>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</si>
  <si>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</si>
  <si>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</si>
  <si>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</si>
  <si>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</si>
  <si>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</si>
  <si>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</si>
  <si>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</si>
  <si>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</si>
  <si>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</si>
  <si>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</si>
  <si>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</si>
  <si>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</si>
  <si>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</si>
  <si>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</si>
  <si>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</si>
  <si>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</si>
  <si>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</si>
  <si>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</si>
  <si>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</si>
  <si>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blackout begins at 6pm on</t>
    <phoneticPr fontId="0" type="noConversion"/>
  </si>
  <si>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</si>
  <si>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</si>
  <si>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</si>
  <si>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</si>
  <si>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</si>
  <si>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</si>
  <si>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</si>
  <si>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</si>
  <si>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</si>
  <si>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Assignment:</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</si>
  <si>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</si>
  <si>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</si>
  <si>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</si>
  <si>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</si>
  <si>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</si>
  <si>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</si>
  <si>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</si>
  <si>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</si>
  <si>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</si>
  <si>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</si>
  <si>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</si>
  <si>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</si>
  <si>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</si>
  <si>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</si>
  <si>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</si>
  <si>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</si>
  <si>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</si>
  <si>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</si>
  <si>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</si>
  <si>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</si>
  <si>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</si>
  <si>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</si>
  <si>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</si>
  <si>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</si>
  <si>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</si>
  <si>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</si>
  <si>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Name of deliverables:</t>
    <phoneticPr fontId="0" type="noConversion"/>
  </si>
  <si>
    <t>COMP 5700/6700/6706 -- Software Process</t>
  </si>
  <si>
    <t>5700/6700 due date:</t>
  </si>
  <si>
    <t>6706 due date:</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</si>
  <si>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</si>
  <si>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</si>
  <si>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</si>
  <si>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</si>
  <si>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</si>
  <si>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</si>
  <si>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</si>
  <si>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</si>
  <si>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</si>
  <si>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</si>
  <si>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</si>
  <si>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</si>
  <si>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</si>
  <si>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</si>
  <si>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Is there at least one test case for each component?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</si>
  <si>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</si>
  <si>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</si>
  <si>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</si>
  <si>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</si>
  <si>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</si>
  <si>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</si>
  <si>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</si>
  <si>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</si>
  <si>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</si>
  <si>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</si>
  <si>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</si>
  <si>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</si>
  <si>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</si>
  <si>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</si>
  <si>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</si>
  <si>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</si>
  <si>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</si>
  <si>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</si>
  <si>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</si>
  <si>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</si>
  <si>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</si>
  <si>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</si>
  <si>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</si>
  <si>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</si>
  <si>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</si>
  <si>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</si>
  <si>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</si>
  <si>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</si>
  <si>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</si>
  <si>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</si>
  <si>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</si>
  <si>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</si>
  <si>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</si>
  <si>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</si>
  <si>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</si>
  <si>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</si>
  <si>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</si>
  <si>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</si>
  <si>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</si>
  <si>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</si>
  <si>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</si>
  <si>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</si>
  <si>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</si>
  <si>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</si>
  <si>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</si>
  <si>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</si>
  <si>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</si>
  <si>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</si>
  <si>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</si>
  <si>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</si>
  <si>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</si>
  <si>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</si>
  <si>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</si>
  <si>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</si>
  <si>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</si>
  <si>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</si>
  <si>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</si>
  <si>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</si>
  <si>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</si>
  <si>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</si>
  <si>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</si>
  <si>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</si>
  <si>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</si>
  <si>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</si>
  <si>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</si>
  <si>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</si>
  <si>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</si>
  <si>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</si>
  <si>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</si>
  <si>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</si>
  <si>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</si>
  <si>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</si>
  <si>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</si>
  <si>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</si>
  <si>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</si>
  <si>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</si>
  <si>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</si>
  <si>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</si>
  <si>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</si>
  <si>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</si>
  <si>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</si>
  <si>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</si>
  <si>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</si>
  <si>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Rel Size</t>
  </si>
  <si>
    <t>LOCr</t>
    <phoneticPr fontId="9" type="noConversion"/>
  </si>
  <si>
    <t>Reuseable?</t>
  </si>
  <si>
    <t>LOCa</t>
    <phoneticPr fontId="9" type="noConversion"/>
  </si>
  <si>
    <t>Reusable?</t>
  </si>
  <si>
    <t>Reused Parts</t>
  </si>
  <si>
    <t>LOC</t>
    <phoneticPr fontId="15" type="noConversion"/>
  </si>
  <si>
    <t>Size Calculation</t>
    <phoneticPr fontId="9" type="noConversion"/>
  </si>
  <si>
    <t>LOCr=</t>
    <phoneticPr fontId="9" type="noConversion"/>
  </si>
  <si>
    <t>sum(LOCa)/sum(LOCr)=</t>
    <phoneticPr fontId="9" type="noConversion"/>
  </si>
  <si>
    <t>LOCp=</t>
    <phoneticPr fontId="9" type="noConversion"/>
  </si>
  <si>
    <t>LPI=</t>
    <phoneticPr fontId="9" type="noConversion"/>
  </si>
  <si>
    <t>UPI=</t>
    <phoneticPr fontId="9" type="noConversion"/>
  </si>
  <si>
    <t>confidence=</t>
    <phoneticPr fontId="9" type="noConversion"/>
  </si>
  <si>
    <t>Productivity=</t>
    <phoneticPr fontId="9" type="noConversion"/>
  </si>
  <si>
    <t>sum(Ea)/sum(LOCa)=</t>
    <phoneticPr fontId="9" type="noConversion"/>
  </si>
  <si>
    <t>Ep=</t>
    <phoneticPr fontId="9" type="noConversion"/>
  </si>
  <si>
    <t>Estimation Override</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</si>
  <si>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</si>
  <si>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</si>
  <si>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</si>
  <si>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</si>
  <si>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</si>
  <si>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</si>
  <si>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</si>
  <si>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</si>
  <si>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</si>
  <si>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</si>
  <si>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</si>
  <si>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</si>
  <si>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</si>
  <si>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</si>
  <si>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</si>
  <si>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</si>
  <si>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</si>
  <si>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</si>
  <si>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</si>
  <si>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</si>
  <si>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</si>
  <si>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</si>
  <si>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</si>
  <si>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</si>
  <si>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</si>
  <si>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Repatterning</t>
  </si>
  <si>
    <t>New components</t>
  </si>
  <si>
    <t>Component Count</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</si>
  <si>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</si>
  <si>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</si>
  <si>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</si>
  <si>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</si>
  <si>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</si>
  <si>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</si>
  <si>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</si>
  <si>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Is the project file in the proper format with the required name?</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</si>
  <si>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</si>
  <si>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</si>
  <si>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</si>
  <si>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</si>
  <si>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</si>
  <si>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</si>
  <si>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</si>
  <si>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</si>
  <si>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</si>
  <si>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</si>
  <si>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</si>
  <si>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</si>
  <si>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</si>
  <si>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</si>
  <si>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</si>
  <si>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</si>
  <si>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</si>
  <si>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</si>
  <si>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</si>
  <si>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</si>
  <si>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</si>
  <si>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</si>
  <si>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</si>
  <si>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</si>
  <si>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</si>
  <si>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</si>
  <si>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New component lines of code</t>
  </si>
  <si>
    <t>Specification Notes</t>
  </si>
  <si>
    <t>Client clarification:</t>
  </si>
  <si>
    <t>Mid</t>
  </si>
  <si>
    <t>Lower</t>
  </si>
  <si>
    <t>Upper</t>
  </si>
  <si>
    <t>Acceptance Test Report</t>
  </si>
  <si>
    <t>Passed with issues</t>
  </si>
  <si>
    <t>Not applicable</t>
  </si>
  <si>
    <t>Project planning</t>
  </si>
  <si>
    <t>Integration test</t>
  </si>
  <si>
    <t>Interation planning</t>
  </si>
  <si>
    <t>Issues</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</si>
  <si>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</si>
  <si>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</si>
  <si>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</si>
  <si>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</si>
  <si>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</si>
  <si>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</si>
  <si>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</si>
  <si>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</si>
  <si>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</si>
  <si>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Do actual results marked as "Passed with issues" include a comment?</t>
  </si>
  <si>
    <t xml:space="preserve">Will the code compile without change? </t>
  </si>
  <si>
    <t>Does the code contain no unspecified packages?</t>
  </si>
  <si>
    <t>out of</t>
  </si>
  <si>
    <t>Changes Injected</t>
  </si>
  <si>
    <t>Changes Implemented</t>
  </si>
  <si>
    <t>Where Injected</t>
  </si>
  <si>
    <t>Where Removed</t>
  </si>
  <si>
    <t>Client Clarification 2:</t>
  </si>
  <si>
    <t>Method interfaces should be constructed so that parameters can be specified by position (where possible) or name.</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</si>
  <si>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</si>
  <si>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</si>
  <si>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</si>
  <si>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</si>
  <si>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</si>
  <si>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</si>
  <si>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</si>
  <si>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</si>
  <si>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</si>
  <si>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</si>
  <si>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Changes traced to</t>
  </si>
  <si>
    <t>Changes implemented in</t>
  </si>
  <si>
    <t>-</t>
  </si>
  <si>
    <t>Actual to Date</t>
  </si>
  <si>
    <t>Actual To Date</t>
  </si>
  <si>
    <t>Actual to Date %</t>
  </si>
  <si>
    <t>Develop CRC cards only for the production code needed to implement the specifications.  Do not include CRC cards for test drivers.</t>
  </si>
  <si>
    <t>upper</t>
  </si>
  <si>
    <t>mid</t>
  </si>
  <si>
    <t>lower</t>
  </si>
  <si>
    <t>big</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</si>
  <si>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</si>
  <si>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</si>
  <si>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</si>
  <si>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</si>
  <si>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</si>
  <si>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</si>
  <si>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</si>
  <si>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</si>
  <si>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</si>
  <si>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</si>
  <si>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</si>
  <si>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</si>
  <si>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</si>
  <si>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</si>
  <si>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</si>
  <si>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</si>
  <si>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</si>
  <si>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</si>
  <si>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</si>
  <si>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</si>
  <si>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</si>
  <si>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</si>
  <si>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</si>
  <si>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</si>
  <si>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</si>
  <si>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</si>
  <si>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</si>
  <si>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</si>
  <si>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</si>
  <si>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</si>
  <si>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</si>
  <si>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</si>
  <si>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</si>
  <si>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</si>
  <si>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</si>
  <si>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</si>
  <si>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</si>
  <si>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</si>
  <si>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</si>
  <si>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</si>
  <si>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</si>
  <si>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</si>
  <si>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</si>
  <si>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</si>
  <si>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rPr>
      <t>Please plan for more than one iteration.</t>
    </r>
  </si>
  <si>
    <t>Is more than one iteration planned?</t>
  </si>
  <si>
    <t>Conversation with the customer:</t>
  </si>
  <si>
    <t>User name:</t>
  </si>
  <si>
    <r>
      <t xml:space="preserve">Record estimated/actual LOC, nuber of components, and time of your primary deliverable(s).  </t>
    </r>
    <r>
      <rPr>
        <b/>
        <sz val="10"/>
        <rFont val="Arial"/>
      </rPr>
      <t>Do not include test code.</t>
    </r>
  </si>
  <si>
    <t>Specifications</t>
  </si>
  <si>
    <t>Abstraction:</t>
  </si>
  <si>
    <t>description</t>
    <phoneticPr fontId="0" type="noConversion"/>
  </si>
  <si>
    <t>Parameters:</t>
  </si>
  <si>
    <t>Returns:</t>
  </si>
  <si>
    <t>State change:</t>
  </si>
  <si>
    <t>Exit conditions:</t>
  </si>
  <si>
    <t>This tab is optional.  Use it to record great ideas, suggestions, etc.</t>
  </si>
  <si>
    <t>CA04</t>
  </si>
  <si>
    <t>CA02</t>
  </si>
  <si>
    <t>username.zip</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</si>
  <si>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</si>
  <si>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</si>
  <si>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</si>
  <si>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</si>
  <si>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</si>
  <si>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</si>
  <si>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</si>
  <si>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</si>
  <si>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</si>
  <si>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</si>
  <si>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</si>
  <si>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</si>
  <si>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</si>
  <si>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</si>
  <si>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</si>
  <si>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</si>
  <si>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</si>
  <si>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</si>
  <si>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</si>
  <si>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</si>
  <si>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</si>
  <si>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</si>
  <si>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</si>
  <si>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</si>
  <si>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</si>
  <si>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Plan Project</t>
  </si>
  <si>
    <t>Minimal Effective Practices</t>
  </si>
  <si>
    <t>Background:</t>
  </si>
  <si>
    <t>The production code must contain, at a minimum, the  components listed below:</t>
  </si>
  <si>
    <t>Specification by Example</t>
  </si>
  <si>
    <t>Requirements Change</t>
  </si>
  <si>
    <t>Requirements Clarification</t>
  </si>
  <si>
    <t>Changes to requirements</t>
  </si>
  <si>
    <t>Clarifications to requirements</t>
  </si>
  <si>
    <t>Use this worksheet to record tests that, if passed, tell you that your software is complete.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</si>
  <si>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</si>
  <si>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</si>
  <si>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</si>
  <si>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</si>
  <si>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</si>
  <si>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</si>
  <si>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</si>
  <si>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</si>
  <si>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</si>
  <si>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</si>
  <si>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</si>
  <si>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</si>
  <si>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Does your git respository reflect commits at the specified process points?</t>
  </si>
  <si>
    <t>Grading rubric:  Product Aspect</t>
  </si>
  <si>
    <t>Grading rubic: Process Aspect</t>
  </si>
  <si>
    <t>Process Assessment:</t>
  </si>
  <si>
    <t>Product Assessment</t>
  </si>
  <si>
    <t>Process has insignificant exceptions</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</si>
  <si>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</si>
  <si>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</si>
  <si>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</si>
  <si>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</si>
  <si>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</si>
  <si>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</si>
  <si>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</si>
  <si>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Spreadsheet tab on which to document MEP:</t>
  </si>
  <si>
    <t>Time Log</t>
  </si>
  <si>
    <t>• Guess projected effort (in minutes)</t>
  </si>
  <si>
    <t>Completed spreadsheet</t>
  </si>
  <si>
    <t xml:space="preserve">did not follow </t>
  </si>
  <si>
    <t>very painful</t>
  </si>
  <si>
    <t>painful</t>
  </si>
  <si>
    <t>neutral</t>
  </si>
  <si>
    <t>helpful</t>
  </si>
  <si>
    <t>very helpful</t>
  </si>
  <si>
    <t>• Record time spent in each activity.</t>
  </si>
  <si>
    <t>• Record defects, changes to requirements.</t>
  </si>
  <si>
    <t>Are the dates and times in the change  log consistent with the dates and times in the time recording log?</t>
  </si>
  <si>
    <t>Does the code follow the prescribed directory format (i.e., prod, test, sandbox)?</t>
  </si>
  <si>
    <t>The following is an example of how your customer plans to use the code:</t>
  </si>
  <si>
    <t xml:space="preserve"> - </t>
  </si>
  <si>
    <t>Submitted on time</t>
  </si>
  <si>
    <t>Meets delivery requirements.</t>
  </si>
  <si>
    <t>Boundary Value Analysis</t>
  </si>
  <si>
    <t>Evident on spreadsheet</t>
  </si>
  <si>
    <t xml:space="preserve">Historical Data </t>
  </si>
  <si>
    <t>Monitor</t>
  </si>
  <si>
    <t>• Transfer process information from the previous assignment</t>
  </si>
  <si>
    <t>• repeat</t>
  </si>
  <si>
    <t>• • select/write a test case and run it as a red light test</t>
  </si>
  <si>
    <t>• • while the test is not red</t>
  </si>
  <si>
    <t>• • • diagnose why the test was not red</t>
  </si>
  <si>
    <t>• • • if the problem was due to incorrect test code</t>
  </si>
  <si>
    <t>• • • • fix the defect and log it in the change log</t>
  </si>
  <si>
    <t>• • • else</t>
  </si>
  <si>
    <t>• • • • continue to the next red light test</t>
  </si>
  <si>
    <t>• • • build enough production code to make the test pass</t>
  </si>
  <si>
    <t>• • • run the test as a green light test</t>
  </si>
  <si>
    <t>• • • while the test is not green</t>
  </si>
  <si>
    <t>• • • • run the test as a green light test</t>
  </si>
  <si>
    <t>• • • clean up the code as appropriate</t>
  </si>
  <si>
    <t>• until test coverage is sufficient and all tests pass</t>
  </si>
  <si>
    <r>
      <t xml:space="preserve">• </t>
    </r>
    <r>
      <rPr>
        <sz val="11"/>
        <color indexed="8"/>
        <rFont val="Calibri"/>
        <family val="2"/>
      </rPr>
      <t>Commit all code to git.</t>
    </r>
  </si>
  <si>
    <t>• Perform rubber duck review of test code</t>
  </si>
  <si>
    <t>• else</t>
  </si>
  <si>
    <t>observation</t>
  </si>
  <si>
    <t>height</t>
  </si>
  <si>
    <t>temperature</t>
  </si>
  <si>
    <t>pressure</t>
  </si>
  <si>
    <t>horizon</t>
  </si>
  <si>
    <t>• Guess projected LOC and number of components (classes)</t>
  </si>
  <si>
    <t>• Count components</t>
  </si>
  <si>
    <t>d is the character "d" and used to separate degrees from minutes</t>
  </si>
  <si>
    <t>x is the degree portion of the altitude.  It is a postive integer .GE. 0 and .LT. 90</t>
  </si>
  <si>
    <t xml:space="preserve">Angle of the sighting relative to a reference point.  This angle is referred to as the "observed altitude".  It is a mandatory string in the form xdy.y where  </t>
  </si>
  <si>
    <t>What the observed altitude is relative to.  It is one of the following case-insensitive strings:  "artificial" or "natural".   Optional, defaults to "natural" if missing.</t>
  </si>
  <si>
    <t>• if the observation is relative to a natural horizon</t>
  </si>
  <si>
    <t>• Commit all code to git.</t>
  </si>
  <si>
    <t>• Push to GitHub.com</t>
  </si>
  <si>
    <t xml:space="preserve">Via Canvas:  </t>
  </si>
  <si>
    <t>Via GitHub:</t>
  </si>
  <si>
    <t>Has all the code been pushed to GitHub?</t>
  </si>
  <si>
    <t xml:space="preserve">Acceptance </t>
  </si>
  <si>
    <t>Base components</t>
  </si>
  <si>
    <t>Submit the following:</t>
  </si>
  <si>
    <t>1) The URL of your GitHub account.</t>
  </si>
  <si>
    <t>2) The URL of your AWL Lambda function</t>
  </si>
  <si>
    <t>Push your code and your spreadsheet to GitHub.com</t>
  </si>
  <si>
    <t>• Upload completed spreadsheet to Github</t>
  </si>
  <si>
    <t>• Deploy code to AWS Lambda</t>
  </si>
  <si>
    <t>dispatch</t>
  </si>
  <si>
    <t>method</t>
  </si>
  <si>
    <t>No state is retained or changed.</t>
  </si>
  <si>
    <t>Input:</t>
  </si>
  <si>
    <t>def dispatch</t>
  </si>
  <si>
    <t>dispatch(values)</t>
  </si>
  <si>
    <t>Desired behavior (normal):</t>
  </si>
  <si>
    <t>Desired behavior (errors):</t>
  </si>
  <si>
    <r>
      <t xml:space="preserve">lambda_handler   </t>
    </r>
    <r>
      <rPr>
        <sz val="10"/>
        <rFont val="Arial"/>
      </rPr>
      <t>… provided to you and will not need modification</t>
    </r>
  </si>
  <si>
    <r>
      <t xml:space="preserve">dispatch   </t>
    </r>
    <r>
      <rPr>
        <sz val="10"/>
        <rFont val="Arial"/>
      </rPr>
      <t>… provided to you as a partially-completed function</t>
    </r>
  </si>
  <si>
    <t>Action:</t>
  </si>
  <si>
    <r>
      <t xml:space="preserve">• </t>
    </r>
    <r>
      <rPr>
        <i/>
        <sz val="10"/>
        <color indexed="8"/>
        <rFont val="Arial"/>
      </rPr>
      <t>values</t>
    </r>
    <r>
      <rPr>
        <sz val="10"/>
        <color indexed="8"/>
        <rFont val="Arial"/>
      </rPr>
      <t xml:space="preserve"> violates the parameter description above, or</t>
    </r>
  </si>
  <si>
    <t xml:space="preserve">No further processing takes place once an error is discovered. </t>
  </si>
  <si>
    <r>
      <t xml:space="preserve">Valid </t>
    </r>
    <r>
      <rPr>
        <i/>
        <sz val="10"/>
        <color indexed="8"/>
        <rFont val="Arial"/>
      </rPr>
      <t>values</t>
    </r>
  </si>
  <si>
    <r>
      <t>values</t>
    </r>
    <r>
      <rPr>
        <sz val="10"/>
        <rFont val="Arial"/>
      </rPr>
      <t xml:space="preserve"> is a dictionary of one or more key-value pairs.  Mandatory.  Arrives unvalidated.</t>
    </r>
  </si>
  <si>
    <r>
      <t xml:space="preserve">Invalid </t>
    </r>
    <r>
      <rPr>
        <i/>
        <sz val="10"/>
        <color indexed="8"/>
        <rFont val="Arial"/>
      </rPr>
      <t>values</t>
    </r>
  </si>
  <si>
    <t>{'op': 'adjust'}</t>
  </si>
  <si>
    <t>{}</t>
  </si>
  <si>
    <t>Functional Specifications:</t>
  </si>
  <si>
    <t>Height (in feet) at which the observation was made.  It is a string of a numeric value .GE. 0. Optional, deaults to '0' if missing.</t>
  </si>
  <si>
    <t>Temperature (in degrees F) at the time of the observation.  It is a string of an integer in the range .GE. -20 and .LE. 120.  Optional, defaults to '72' if missing.</t>
  </si>
  <si>
    <t>Barometric pressure (in mbar) at the time of the observation. It is a string of an integer in the range .GE. 100 and .LE. 1100.  Optional, defaults to '1010' if missing.</t>
  </si>
  <si>
    <t xml:space="preserve">We are developing a set of microservices that derives geographic position from star sighting information.  Each microservice receives its input as a Python dictionary represented by a URL-encoded string and outputs its result as UTF-8 string of a Python dictionary.   This assignment has you to write a function that adjusts celestial sightings based on the circumstances of how the sighting was made.   </t>
  </si>
  <si>
    <t>If:</t>
  </si>
  <si>
    <t>Adjusts the celestial sighting according to amospheric conditions</t>
  </si>
  <si>
    <t>Performs the navigational calculation specified by the "op" dictionary element passed as a parameter.</t>
  </si>
  <si>
    <t>description</t>
  </si>
  <si>
    <t>{'op':'adjust'}</t>
  </si>
  <si>
    <t>{'op':'locate'}</t>
  </si>
  <si>
    <t>{'op':'correct'}</t>
  </si>
  <si>
    <t>{'op':'predict'}</t>
  </si>
  <si>
    <t>Operation Name</t>
  </si>
  <si>
    <t>Operation Description</t>
  </si>
  <si>
    <t>{'op': 'predict'}</t>
  </si>
  <si>
    <t>A dictionary containing the results of the "predict" calculation</t>
  </si>
  <si>
    <t>A dictionary containing the results of the "adjust" calculation</t>
  </si>
  <si>
    <t>{'op': 'unknown'}</t>
  </si>
  <si>
    <t>General examples:</t>
  </si>
  <si>
    <t>operation</t>
  </si>
  <si>
    <t>A description of each operation is given in the  "operation" section below.</t>
  </si>
  <si>
    <t>Dictionary elements not specified above are ignored.</t>
  </si>
  <si>
    <r>
      <t xml:space="preserve">Performs the calculation named by the 'op' dictionary key.  </t>
    </r>
    <r>
      <rPr>
        <sz val="10"/>
        <rFont val="Arial"/>
      </rPr>
      <t xml:space="preserve">Returns a dictionary containing the results.  Calculations are:   </t>
    </r>
  </si>
  <si>
    <t xml:space="preserve">• altitude = observation + dip + refraction </t>
  </si>
  <si>
    <t>• round altitude to the nearest 0.1 arc-minute</t>
  </si>
  <si>
    <t>•• dip = 0</t>
  </si>
  <si>
    <t>•• dip = ( -0.97 * sqrt( height ) ) / 60</t>
  </si>
  <si>
    <t>x is the degree portion of the altitude, represented as a string of an integer .GT. -90 and .LT. 90 with no leading zeroes.</t>
  </si>
  <si>
    <t xml:space="preserve">y.y is the minute portion of the altitude, represented as a string of a positive floating point value in the range .GE. 0.0 and .LT. 60.0, formatted with two digits to the left of the decimal point and one digit to the right. </t>
  </si>
  <si>
    <t>• convert alltitude to a string having the format xdyy.y, where</t>
  </si>
  <si>
    <t xml:space="preserve">• add the string to the input dictionary using a key named "altitude".   </t>
  </si>
  <si>
    <t>• 'observation' is .LT. 0d0.1</t>
  </si>
  <si>
    <t>Calculation-specific examples:</t>
  </si>
  <si>
    <t>{'op': 'correct'}</t>
  </si>
  <si>
    <t>{'op': 'locate'}</t>
  </si>
  <si>
    <t>Predicts the angle at which the celestial body should be observed.</t>
  </si>
  <si>
    <t>Finds the difference between the observed and expected angle</t>
  </si>
  <si>
    <t xml:space="preserve">Determines geo position based on triangulation of multiple sightings  </t>
  </si>
  <si>
    <r>
      <t xml:space="preserve">Stubbed:  does not change </t>
    </r>
    <r>
      <rPr>
        <i/>
        <sz val="10"/>
        <rFont val="Arial"/>
      </rPr>
      <t>values</t>
    </r>
    <r>
      <rPr>
        <sz val="10"/>
        <rFont val="Arial"/>
      </rPr>
      <t xml:space="preserve">.  </t>
    </r>
  </si>
  <si>
    <t>{'observation': '30d1.5', 'height': '19.0', 'pressure': '1000', 'horizon': 'artificial', 'op': 'adjust', 'temperature': '85'}</t>
  </si>
  <si>
    <t>{'altitude':'29d59.9', 'observation': '30d1.5', 'height': '19.0', 'pressure': '1000', 'horizon': 'artificial', 'op': 'adjust', 'temperature': '85'}</t>
  </si>
  <si>
    <t>{'observation': '45d15.2', 'height': '6', 'pressure': '1010', 'horizon': 'natural', 'op': 'adjust', 'temperature': '71'}</t>
  </si>
  <si>
    <t>{'observation': '42d0.0',  'op': 'adjust'}</t>
  </si>
  <si>
    <t xml:space="preserve">{'altitude':'41d59.0', 'observation': '42d0.0',  'op': 'adjust'}  </t>
  </si>
  <si>
    <t>{'observation': '42d0.0',  'op': 'adjust', 'extraKey':'ignore'}</t>
  </si>
  <si>
    <t xml:space="preserve">{'altitude':'41d59.0', 'observation': '42d0.0',  'op': 'adjust', 'extraKey':'ignore'}  </t>
  </si>
  <si>
    <t>{'error':'no op  is specified'}</t>
  </si>
  <si>
    <t>{'error':'parameter is not a dictionary'}</t>
  </si>
  <si>
    <t>{'error':'op is not a legal operation'}</t>
  </si>
  <si>
    <t>{'error':'dictionary is missing'}</t>
  </si>
  <si>
    <t>{'observation': '101d15.2', 'height': '6', 'pressure': '1010', 'horizon': 'natural', 'op': 'adjust', 'temperature': '71'}</t>
  </si>
  <si>
    <t>{'observation': '45d15.2', 'height': 'a', 'pressure': '1010', 'horizon': 'natural', 'op': 'adjust', 'temperature': '71'}</t>
  </si>
  <si>
    <r>
      <rPr>
        <i/>
        <sz val="10"/>
        <rFont val="Arial"/>
      </rPr>
      <t>dispatch</t>
    </r>
    <r>
      <rPr>
        <sz val="10"/>
        <rFont val="Arial"/>
      </rPr>
      <t xml:space="preserve"> performs a specific navigational calculation based on information it receives via its parameters.  </t>
    </r>
  </si>
  <si>
    <t>Adjusts observed angle to compensate for sighting circumstances.</t>
  </si>
  <si>
    <t>Determines geo position based on triangulation of multiple sightings</t>
  </si>
  <si>
    <t>{'observation': '15d04.9', 'height': '6.0', 'pressure': '1010', 'horizon': 'artificial', 'op': 'adjust', 'temperature': '72'}</t>
  </si>
  <si>
    <t>{'observation': '15d04.9', 'height': '6.0', 'pressure': '1010', 'horizon': 'artificial', 'temperature': '72'}</t>
  </si>
  <si>
    <t>• refraction=(-0.00452*pressure) / (273+convert_to_celsius(temperature))/tangent(altitude)</t>
  </si>
  <si>
    <t>• 'altitude' already exists in the input dictionary, or</t>
  </si>
  <si>
    <r>
      <t xml:space="preserve">Add to </t>
    </r>
    <r>
      <rPr>
        <i/>
        <sz val="10"/>
        <color indexed="8"/>
        <rFont val="Arial"/>
      </rPr>
      <t xml:space="preserve">values </t>
    </r>
    <r>
      <rPr>
        <sz val="10"/>
        <color indexed="8"/>
        <rFont val="Arial"/>
      </rPr>
      <t xml:space="preserve">a  dictionary element having 'error' as  the key and a diagnostic string as its value.  Return </t>
    </r>
    <r>
      <rPr>
        <i/>
        <sz val="10"/>
        <color indexed="8"/>
        <rFont val="Arial"/>
      </rPr>
      <t>values.</t>
    </r>
  </si>
  <si>
    <t>{'altitude':'45d11.9', 'observation': '30d1.5', 'height': '19.0', 'pressure': '1000', 'horizon': 'artificial', 'op': 'adjust', 'temperature': '85'}</t>
  </si>
  <si>
    <t>{'observation': '101d15.2', 'height': '6', 'pressure': '1010', 'horizon': 'natural', 'op': 'adjust', 'temperature': '71', 'error':'observation is invalid'}</t>
  </si>
  <si>
    <t>{'observation': '45d15.2', 'height': 'a', 'pressure': '1010', 'horizon': 'natural', 'op': 'adjust', 'temperature': '71', 'error':'height is invalid'}</t>
  </si>
  <si>
    <t>{'observation': '45d15.2', 'height': '6', 'horizon': '   ', 'pressure': '1010', 'op': 'adjust', 'temperature': '71'}</t>
  </si>
  <si>
    <t>{'observation': '45d15.2', 'height': '6', 'horizon': '   ', 'pressure': '1010', 'op': 'adjust', 'temperature': '71', 'error':'horizon is invalid'}</t>
  </si>
  <si>
    <r>
      <t xml:space="preserve">import </t>
    </r>
    <r>
      <rPr>
        <sz val="9"/>
        <color indexed="8"/>
        <rFont val="Menlo"/>
      </rPr>
      <t xml:space="preserve">dispatch </t>
    </r>
    <r>
      <rPr>
        <b/>
        <sz val="9"/>
        <color indexed="32"/>
        <rFont val="Menlo"/>
      </rPr>
      <t xml:space="preserve">as </t>
    </r>
    <r>
      <rPr>
        <sz val="9"/>
        <color indexed="8"/>
        <rFont val="Menlo"/>
      </rPr>
      <t>dispatch</t>
    </r>
  </si>
  <si>
    <t>AWL Lambda</t>
  </si>
  <si>
    <r>
      <t>sighting = {</t>
    </r>
    <r>
      <rPr>
        <b/>
        <sz val="9"/>
        <color indexed="17"/>
        <rFont val="Menlo"/>
      </rPr>
      <t>'op'</t>
    </r>
    <r>
      <rPr>
        <sz val="9"/>
        <color indexed="8"/>
        <rFont val="Menlo"/>
      </rPr>
      <t>:</t>
    </r>
    <r>
      <rPr>
        <b/>
        <sz val="9"/>
        <color indexed="17"/>
        <rFont val="Menlo"/>
      </rPr>
      <t>'adjust'</t>
    </r>
    <r>
      <rPr>
        <sz val="9"/>
        <color indexed="8"/>
        <rFont val="Menlo"/>
      </rPr>
      <t xml:space="preserve">, </t>
    </r>
    <r>
      <rPr>
        <b/>
        <sz val="9"/>
        <color indexed="17"/>
        <rFont val="Menlo"/>
      </rPr>
      <t>'observation'</t>
    </r>
    <r>
      <rPr>
        <sz val="9"/>
        <color indexed="8"/>
        <rFont val="Menlo"/>
      </rPr>
      <t>:</t>
    </r>
    <r>
      <rPr>
        <b/>
        <sz val="9"/>
        <color indexed="17"/>
        <rFont val="Menlo"/>
      </rPr>
      <t>'015d04.9'</t>
    </r>
    <r>
      <rPr>
        <sz val="9"/>
        <color indexed="8"/>
        <rFont val="Menlo"/>
      </rPr>
      <t xml:space="preserve">, </t>
    </r>
    <r>
      <rPr>
        <b/>
        <sz val="9"/>
        <color indexed="17"/>
        <rFont val="Menlo"/>
      </rPr>
      <t>'height'</t>
    </r>
    <r>
      <rPr>
        <sz val="9"/>
        <color indexed="8"/>
        <rFont val="Menlo"/>
      </rPr>
      <t>:</t>
    </r>
    <r>
      <rPr>
        <b/>
        <sz val="9"/>
        <color indexed="17"/>
        <rFont val="Menlo"/>
      </rPr>
      <t>'6.0'</t>
    </r>
    <r>
      <rPr>
        <sz val="9"/>
        <color indexed="8"/>
        <rFont val="Menlo"/>
      </rPr>
      <t xml:space="preserve">, </t>
    </r>
    <r>
      <rPr>
        <b/>
        <sz val="9"/>
        <color indexed="17"/>
        <rFont val="Menlo"/>
      </rPr>
      <t>'temperature'</t>
    </r>
    <r>
      <rPr>
        <sz val="9"/>
        <color indexed="8"/>
        <rFont val="Menlo"/>
      </rPr>
      <t>:</t>
    </r>
    <r>
      <rPr>
        <b/>
        <sz val="9"/>
        <color indexed="17"/>
        <rFont val="Menlo"/>
      </rPr>
      <t>'72'</t>
    </r>
    <r>
      <rPr>
        <sz val="9"/>
        <color indexed="8"/>
        <rFont val="Menlo"/>
      </rPr>
      <t>,</t>
    </r>
    <r>
      <rPr>
        <b/>
        <sz val="9"/>
        <color indexed="17"/>
        <rFont val="Menlo"/>
      </rPr>
      <t>'pressure'</t>
    </r>
    <r>
      <rPr>
        <sz val="9"/>
        <color indexed="8"/>
        <rFont val="Menlo"/>
      </rPr>
      <t>:</t>
    </r>
    <r>
      <rPr>
        <b/>
        <sz val="9"/>
        <color indexed="17"/>
        <rFont val="Menlo"/>
      </rPr>
      <t>'1010'</t>
    </r>
    <r>
      <rPr>
        <sz val="9"/>
        <color indexed="8"/>
        <rFont val="Menlo"/>
      </rPr>
      <t xml:space="preserve">, </t>
    </r>
    <r>
      <rPr>
        <b/>
        <sz val="9"/>
        <color indexed="17"/>
        <rFont val="Menlo"/>
      </rPr>
      <t>'horizon'</t>
    </r>
    <r>
      <rPr>
        <sz val="9"/>
        <color indexed="8"/>
        <rFont val="Menlo"/>
      </rPr>
      <t>:</t>
    </r>
    <r>
      <rPr>
        <b/>
        <sz val="9"/>
        <color indexed="17"/>
        <rFont val="Menlo"/>
      </rPr>
      <t>'artificial'</t>
    </r>
    <r>
      <rPr>
        <sz val="9"/>
        <color indexed="8"/>
        <rFont val="Menlo"/>
      </rPr>
      <t>}</t>
    </r>
  </si>
  <si>
    <t>https://2kr26wpool.execute-api.us-east-1.amazonaws.com/prod/navigate/?op=adjust&amp;observation=015d04.9&amp;height=6.0&amp;temperature=72&amp;pressure=1010&amp;horizon=artificial</t>
  </si>
  <si>
    <t>dispatch function</t>
  </si>
  <si>
    <t>locate calculation</t>
  </si>
  <si>
    <t>adjust calculation</t>
  </si>
  <si>
    <t>predict calculation</t>
  </si>
  <si>
    <t>correct calculation</t>
  </si>
  <si>
    <t>• Write as many acceptance tests as you feel are necessary to understand the assignment</t>
  </si>
  <si>
    <t>• Count production LOC</t>
  </si>
  <si>
    <r>
      <t xml:space="preserve">• </t>
    </r>
    <r>
      <rPr>
        <sz val="11"/>
        <color indexed="8"/>
        <rFont val="Calibri"/>
        <family val="2"/>
      </rPr>
      <t>Record acceptance test results</t>
    </r>
  </si>
  <si>
    <t>You are free to implement additional classes and methods.</t>
  </si>
  <si>
    <r>
      <t xml:space="preserve">• </t>
    </r>
    <r>
      <rPr>
        <i/>
        <sz val="10"/>
        <color indexed="8"/>
        <rFont val="Arial"/>
      </rPr>
      <t>values</t>
    </r>
    <r>
      <rPr>
        <sz val="10"/>
        <color indexed="8"/>
        <rFont val="Arial"/>
      </rPr>
      <t xml:space="preserve"> does not contain 'op' as a key</t>
    </r>
  </si>
  <si>
    <t>{'observation': '15d04.9', 'height': '6.0', 'pressure': '1010', 'horizon': 'artificial', 'temperature': '72' 'error':'no op is specified'}</t>
  </si>
  <si>
    <t>Relevant dictionary elements:</t>
  </si>
  <si>
    <t>y.y is the minute portion of the altitude.  It is a positive floating point value with one digit to the right of the decimal point and is in the range .GE. 0.0 and .LT. 60.0.</t>
  </si>
  <si>
    <t>• any dictionary element violates the description above, or</t>
  </si>
  <si>
    <r>
      <t xml:space="preserve">Add to </t>
    </r>
    <r>
      <rPr>
        <i/>
        <sz val="10"/>
        <color indexed="8"/>
        <rFont val="Arial"/>
      </rPr>
      <t>values</t>
    </r>
    <r>
      <rPr>
        <sz val="10"/>
        <color indexed="8"/>
        <rFont val="Arial"/>
      </rPr>
      <t xml:space="preserve"> a dictionary element having 'error' as  the key and a diagnostic string as its value.  Return </t>
    </r>
    <r>
      <rPr>
        <i/>
        <sz val="10"/>
        <color indexed="8"/>
        <rFont val="Arial"/>
      </rPr>
      <t>values.</t>
    </r>
  </si>
  <si>
    <t>GitHub account name</t>
  </si>
  <si>
    <t>AWL Lambda URL</t>
  </si>
  <si>
    <t>Has the spreadsheet been uploaded to GitHub</t>
  </si>
  <si>
    <t>Is the test code in a "test" folder?</t>
  </si>
  <si>
    <t>Did you follow the design -&gt; red light-&gt; write producton code -&gt; green light -&gt; clean up (if necessary) -&gt; repeat pattern?</t>
  </si>
  <si>
    <t>Has the code been deployed?</t>
  </si>
  <si>
    <t>Product passes all major tests, fails &gt;0% and &lt;10% of minor tests</t>
  </si>
  <si>
    <t>Product passes all major tests, fails &gt;=10% and &lt;25% of minor tests</t>
  </si>
  <si>
    <t>Product passes all major tests, fails &gt;=25% of minor tests</t>
  </si>
  <si>
    <t>Product fails &gt;0% and &lt;10% of major tests</t>
  </si>
  <si>
    <t>Product fails &gt;=10% and &lt;25% of major tests</t>
  </si>
  <si>
    <t>Product fails &gt;=25% of major tests</t>
  </si>
  <si>
    <t>Product must be modified to run.</t>
  </si>
  <si>
    <t>Product shows lack of comprehension of concepts, or is incomplete</t>
  </si>
  <si>
    <t>Write software to predict a star's position.</t>
  </si>
  <si>
    <t>{'error':'mandatory information is missing', 'op': 'adjust'}</t>
  </si>
  <si>
    <t>body</t>
  </si>
  <si>
    <t>Alpheratz</t>
  </si>
  <si>
    <t>357d41.7</t>
  </si>
  <si>
    <t>29d10.9</t>
  </si>
  <si>
    <t>Ankaa</t>
  </si>
  <si>
    <t>353d14.1</t>
  </si>
  <si>
    <t>-42d13.4</t>
  </si>
  <si>
    <t>Schedar</t>
  </si>
  <si>
    <t>349d38.4</t>
  </si>
  <si>
    <t>56d37.7</t>
  </si>
  <si>
    <t>Diphda</t>
  </si>
  <si>
    <t>348d54.1</t>
  </si>
  <si>
    <t>-17d54.1</t>
  </si>
  <si>
    <t>Achernar</t>
  </si>
  <si>
    <t>335d25.5</t>
  </si>
  <si>
    <t>-57d09.7</t>
  </si>
  <si>
    <t>Hamal</t>
  </si>
  <si>
    <t>327d58.7</t>
  </si>
  <si>
    <t>23d32.3</t>
  </si>
  <si>
    <t>Polaris</t>
  </si>
  <si>
    <t>316d41.3</t>
  </si>
  <si>
    <t>89d20.1</t>
  </si>
  <si>
    <t>Akamar</t>
  </si>
  <si>
    <t>315d16.8</t>
  </si>
  <si>
    <t>-40d14.8</t>
  </si>
  <si>
    <t>Menkar</t>
  </si>
  <si>
    <t>314d13.0</t>
  </si>
  <si>
    <t>4d09.0</t>
  </si>
  <si>
    <t>Mirfak</t>
  </si>
  <si>
    <t>308d37.4</t>
  </si>
  <si>
    <t>49d55.1</t>
  </si>
  <si>
    <t>Aldebaran</t>
  </si>
  <si>
    <t>290d47.1</t>
  </si>
  <si>
    <t>16d32.3</t>
  </si>
  <si>
    <t>Rigel</t>
  </si>
  <si>
    <t>281d10.1</t>
  </si>
  <si>
    <t>-8d11.3</t>
  </si>
  <si>
    <t>Capella</t>
  </si>
  <si>
    <t>280d31.4</t>
  </si>
  <si>
    <t>46d00.7</t>
  </si>
  <si>
    <t>Bellatrix</t>
  </si>
  <si>
    <t>278d29.8</t>
  </si>
  <si>
    <t>6d21.6</t>
  </si>
  <si>
    <t>Elnath</t>
  </si>
  <si>
    <t>278d10.1</t>
  </si>
  <si>
    <t>28d37.1</t>
  </si>
  <si>
    <t>Alnilam</t>
  </si>
  <si>
    <t>275d44.3</t>
  </si>
  <si>
    <t>-1d11.8</t>
  </si>
  <si>
    <t>Betelgeuse</t>
  </si>
  <si>
    <t>270d59.1</t>
  </si>
  <si>
    <t>7d24.3</t>
  </si>
  <si>
    <t>Canopus</t>
  </si>
  <si>
    <t>263d54.8</t>
  </si>
  <si>
    <t>-52d42.5</t>
  </si>
  <si>
    <t>Sirius</t>
  </si>
  <si>
    <t>258d31.7</t>
  </si>
  <si>
    <t>-16d44.3</t>
  </si>
  <si>
    <t>Adara</t>
  </si>
  <si>
    <t>255d10.8</t>
  </si>
  <si>
    <t>-28d59.9</t>
  </si>
  <si>
    <t>Procyon</t>
  </si>
  <si>
    <t>244d57.5</t>
  </si>
  <si>
    <t>5d10.9</t>
  </si>
  <si>
    <t>Pollux</t>
  </si>
  <si>
    <t>243d25.2</t>
  </si>
  <si>
    <t>27d59.0</t>
  </si>
  <si>
    <t>Avior</t>
  </si>
  <si>
    <t>234d16.6</t>
  </si>
  <si>
    <t>-59d33.7</t>
  </si>
  <si>
    <t>Suhail</t>
  </si>
  <si>
    <t>222d50.7</t>
  </si>
  <si>
    <t>-43d29.8</t>
  </si>
  <si>
    <t>Miaplacidus</t>
  </si>
  <si>
    <t>221d38.4</t>
  </si>
  <si>
    <t>-69d46.9</t>
  </si>
  <si>
    <t>Alphard</t>
  </si>
  <si>
    <t>217d54.1</t>
  </si>
  <si>
    <t>-8d43.8</t>
  </si>
  <si>
    <t>Regulus</t>
  </si>
  <si>
    <t>207d41.4</t>
  </si>
  <si>
    <t>11d53.2</t>
  </si>
  <si>
    <t>Dubhe</t>
  </si>
  <si>
    <t>193d49.4</t>
  </si>
  <si>
    <t>61d39.5</t>
  </si>
  <si>
    <t>Denebola</t>
  </si>
  <si>
    <t>182d31.8</t>
  </si>
  <si>
    <t>14d28.9</t>
  </si>
  <si>
    <t>Gienah</t>
  </si>
  <si>
    <t>175d50.4</t>
  </si>
  <si>
    <t>-17d37.7</t>
  </si>
  <si>
    <t>Acrux</t>
  </si>
  <si>
    <t>173d07.2</t>
  </si>
  <si>
    <t>-63d10.9</t>
  </si>
  <si>
    <t>Gacrux</t>
  </si>
  <si>
    <t>171d58.8</t>
  </si>
  <si>
    <t>-57d11.9</t>
  </si>
  <si>
    <t>Alioth</t>
  </si>
  <si>
    <t>166d19.4</t>
  </si>
  <si>
    <t>55d52.1</t>
  </si>
  <si>
    <t>Spica</t>
  </si>
  <si>
    <t>158d29.5</t>
  </si>
  <si>
    <t>-11d14.5</t>
  </si>
  <si>
    <t>Alcaid</t>
  </si>
  <si>
    <t>152d57.8</t>
  </si>
  <si>
    <t>49d13.8</t>
  </si>
  <si>
    <t>Hadar</t>
  </si>
  <si>
    <t>148d45.5</t>
  </si>
  <si>
    <t>-60d26.6</t>
  </si>
  <si>
    <t>Menkent</t>
  </si>
  <si>
    <t>148d05.6</t>
  </si>
  <si>
    <t>-36d26.6</t>
  </si>
  <si>
    <t>Arcturus</t>
  </si>
  <si>
    <t>145d54.2</t>
  </si>
  <si>
    <t>19d06.2</t>
  </si>
  <si>
    <t>Rigil Kent.</t>
  </si>
  <si>
    <t>139d49.6</t>
  </si>
  <si>
    <t>-60d53.6</t>
  </si>
  <si>
    <t>Zubenelg.</t>
  </si>
  <si>
    <t>137d03.7</t>
  </si>
  <si>
    <t>-16d06.3</t>
  </si>
  <si>
    <t>Kochab</t>
  </si>
  <si>
    <t>137d21.0</t>
  </si>
  <si>
    <t>74d05.2</t>
  </si>
  <si>
    <t>Alphecca</t>
  </si>
  <si>
    <t>126d09.9</t>
  </si>
  <si>
    <t>26d39.7</t>
  </si>
  <si>
    <t>Antares</t>
  </si>
  <si>
    <t>112d24.4</t>
  </si>
  <si>
    <t>-26d27.8</t>
  </si>
  <si>
    <t>Atria</t>
  </si>
  <si>
    <t>107d25.2</t>
  </si>
  <si>
    <t>-69d03.0</t>
  </si>
  <si>
    <t>Sabik</t>
  </si>
  <si>
    <t>102d10.9</t>
  </si>
  <si>
    <t>-15d44.4</t>
  </si>
  <si>
    <t>Shaula</t>
  </si>
  <si>
    <t>96d20.0</t>
  </si>
  <si>
    <t>-37d06.6</t>
  </si>
  <si>
    <t>Rasalhague</t>
  </si>
  <si>
    <t>96d05.2</t>
  </si>
  <si>
    <t>12d33.1</t>
  </si>
  <si>
    <t>Etamin</t>
  </si>
  <si>
    <t>90d45.9</t>
  </si>
  <si>
    <t>51d29.3</t>
  </si>
  <si>
    <t>Kaus Aust.</t>
  </si>
  <si>
    <t>83d41.9</t>
  </si>
  <si>
    <t>-34d22.4</t>
  </si>
  <si>
    <t>Vega</t>
  </si>
  <si>
    <t>80d38.2</t>
  </si>
  <si>
    <t>38d48.1</t>
  </si>
  <si>
    <t>Nunki</t>
  </si>
  <si>
    <t>75d56.6</t>
  </si>
  <si>
    <t>-26d16.4</t>
  </si>
  <si>
    <t>Altair</t>
  </si>
  <si>
    <t>62d06.9</t>
  </si>
  <si>
    <t>8d54.8</t>
  </si>
  <si>
    <t>Peacock</t>
  </si>
  <si>
    <t>53d17.2</t>
  </si>
  <si>
    <t>-56d41.0</t>
  </si>
  <si>
    <t>Deneb</t>
  </si>
  <si>
    <t>49d30.7</t>
  </si>
  <si>
    <t>45d20.5</t>
  </si>
  <si>
    <t>Enif</t>
  </si>
  <si>
    <t>33d45.7</t>
  </si>
  <si>
    <t>9d57.0</t>
  </si>
  <si>
    <t>Alnair</t>
  </si>
  <si>
    <t>27d42.0</t>
  </si>
  <si>
    <t>-46d53.1</t>
  </si>
  <si>
    <t>Fomalhaut</t>
  </si>
  <si>
    <t>15d22.4</t>
  </si>
  <si>
    <t>-29d32.3</t>
  </si>
  <si>
    <t>Scheat</t>
  </si>
  <si>
    <t>13d51.8</t>
  </si>
  <si>
    <t>28d10.3</t>
  </si>
  <si>
    <t>Markab</t>
  </si>
  <si>
    <t>13d36.7</t>
  </si>
  <si>
    <t>15d17.6</t>
  </si>
  <si>
    <t>Navigable Stars</t>
  </si>
  <si>
    <t>Name</t>
  </si>
  <si>
    <t>Declination</t>
  </si>
  <si>
    <t>date</t>
  </si>
  <si>
    <t>time</t>
  </si>
  <si>
    <t xml:space="preserve">Time (Universal Time) of the sighting.  It is a string in hh:mm:ss  format.   Optional, defaults to "00:00:00" if missing. </t>
  </si>
  <si>
    <t>• any dictionary element violates the description above</t>
  </si>
  <si>
    <t>The name of the celestial body that has been sighted.  It is a string that matches the name of one of the navigable stars (included as a tab with this spreadsheet).  Mandatory.</t>
  </si>
  <si>
    <t xml:space="preserve">sighting['op']='predict' </t>
  </si>
  <si>
    <t xml:space="preserve">sighting['date']='2016-01-17' </t>
  </si>
  <si>
    <t xml:space="preserve">sighting['time']='03:15:42' </t>
  </si>
  <si>
    <t>https://2kr26wpool.execute-api.us-east-1.amazonaws.com/prod/navigate/?op=predict&amp;observation=015d04.9&amp;height=6.0&amp;temperature=72&amp;pressure=1010&amp;horizon=artificial</t>
  </si>
  <si>
    <t xml:space="preserve">&amp;name=Betelgeuse&amp;date=2016-01-17%time=03%3A15%3A42
</t>
  </si>
  <si>
    <t xml:space="preserve">Navigation requires that we know where the earth's prime meridian is rotated relative to Aries then we can determine the position of a star. </t>
  </si>
  <si>
    <t>A.  Find the angular displacement of the star relative to Aries.</t>
  </si>
  <si>
    <t>1. Locate the observed body in the star table.</t>
  </si>
  <si>
    <t>Star</t>
  </si>
  <si>
    <t>Dec</t>
  </si>
  <si>
    <t>2.  Let lattitude be the star's declination obtained from the table.</t>
  </si>
  <si>
    <t>latitude =</t>
  </si>
  <si>
    <t xml:space="preserve">Interpretation:  </t>
  </si>
  <si>
    <r>
      <t>3.  Let SHA</t>
    </r>
    <r>
      <rPr>
        <vertAlign val="subscript"/>
        <sz val="10"/>
        <rFont val="Verdana"/>
      </rPr>
      <t>star</t>
    </r>
    <r>
      <rPr>
        <sz val="10"/>
        <rFont val="Arial"/>
      </rPr>
      <t xml:space="preserve"> be the Sidereal Hour Angle obtained from the table.</t>
    </r>
  </si>
  <si>
    <t>Interpretation:</t>
  </si>
  <si>
    <t>B.  Calculate the Greenwich Hour Angle of Aries for the date and time of the observation.</t>
  </si>
  <si>
    <t>1. Establish a reference angle based on a known Greenwich Hour Angle (GHA) for Aries.</t>
  </si>
  <si>
    <t>We will be basing our calculations on how far the earth has rotated away from the vernal equinox (a.k.a., first point of Aries) at 00:00:00 on 1 January 2001.</t>
  </si>
  <si>
    <t>Time (UTC)</t>
  </si>
  <si>
    <r>
      <t>GHA</t>
    </r>
    <r>
      <rPr>
        <vertAlign val="subscript"/>
        <sz val="10"/>
        <rFont val="Verdana"/>
      </rPr>
      <t>Aries2001-01-01 00:00:00</t>
    </r>
  </si>
  <si>
    <t>2.  Determine where the prime meridian is relative to Aries for the year of the observation</t>
  </si>
  <si>
    <t>a.  Determine angular difference for each year</t>
  </si>
  <si>
    <t xml:space="preserve">Reference Year = </t>
  </si>
  <si>
    <t xml:space="preserve">Observation Year = </t>
  </si>
  <si>
    <t xml:space="preserve">Difference = </t>
  </si>
  <si>
    <t xml:space="preserve">Cumulative Progression = </t>
  </si>
  <si>
    <t>b.  Take into account leap years</t>
  </si>
  <si>
    <t xml:space="preserve">Earth rotational period = </t>
  </si>
  <si>
    <t>seconds</t>
  </si>
  <si>
    <t xml:space="preserve">Earth clock period = </t>
  </si>
  <si>
    <t xml:space="preserve">Amount of daily rotation = </t>
  </si>
  <si>
    <t>abs(360d0.00 - rotation / clock * 360d00.0) =</t>
  </si>
  <si>
    <t>Total progression =</t>
  </si>
  <si>
    <t>c.  Calculate how far the prime meridian has rotated since the beginning of the observation year.</t>
  </si>
  <si>
    <r>
      <t>GHAAries</t>
    </r>
    <r>
      <rPr>
        <vertAlign val="subscript"/>
        <sz val="10"/>
        <rFont val="Verdana"/>
      </rPr>
      <t>2016-01-01 00:00:00</t>
    </r>
    <r>
      <rPr>
        <sz val="10"/>
        <rFont val="Arial"/>
      </rPr>
      <t xml:space="preserve"> =</t>
    </r>
  </si>
  <si>
    <r>
      <t>GHA</t>
    </r>
    <r>
      <rPr>
        <vertAlign val="subscript"/>
        <sz val="10"/>
        <rFont val="Verdana"/>
      </rPr>
      <t>Aries2001-01-01 00:00:00</t>
    </r>
    <r>
      <rPr>
        <sz val="10"/>
        <rFont val="Verdana"/>
      </rPr>
      <t xml:space="preserve"> + Cum Progression + Leap Progression</t>
    </r>
  </si>
  <si>
    <t>d.  Calculate the angle of the earth's rotation since the beginning of the observation's year</t>
  </si>
  <si>
    <t xml:space="preserve">Amount of rotation = </t>
  </si>
  <si>
    <r>
      <t>GHAAries</t>
    </r>
    <r>
      <rPr>
        <vertAlign val="subscript"/>
        <sz val="10"/>
        <rFont val="Verdana"/>
      </rPr>
      <t>2016-01-17 03:15:42</t>
    </r>
    <r>
      <rPr>
        <sz val="10"/>
        <rFont val="Arial"/>
      </rPr>
      <t xml:space="preserve"> =</t>
    </r>
  </si>
  <si>
    <r>
      <t>GHAAries</t>
    </r>
    <r>
      <rPr>
        <vertAlign val="subscript"/>
        <sz val="10"/>
        <rFont val="Verdana"/>
      </rPr>
      <t>2016-01-01 00:00:00</t>
    </r>
    <r>
      <rPr>
        <sz val="10"/>
        <rFont val="Arial"/>
      </rPr>
      <t xml:space="preserve"> + rotation in observation year = </t>
    </r>
  </si>
  <si>
    <t>C.  Calculate the star's GHA</t>
  </si>
  <si>
    <t>3.  Add GHA and latitude to dictionary</t>
  </si>
  <si>
    <t>{"long":</t>
  </si>
  <si>
    <t>{"lat":</t>
  </si>
  <si>
    <t xml:space="preserve">The star table (attached) lists the positions of the primary navigable stars.  </t>
  </si>
  <si>
    <t>100d42.6</t>
  </si>
  <si>
    <r>
      <t>The earth rotates 360 degrees every 86,164.1 seconds, somewhat short of the 24*60*60=86400 seconds we normally use.  This means GHA</t>
    </r>
    <r>
      <rPr>
        <vertAlign val="subscript"/>
        <sz val="10"/>
        <rFont val="Arial"/>
        <family val="2"/>
      </rPr>
      <t>Aries</t>
    </r>
    <r>
      <rPr>
        <sz val="10"/>
        <rFont val="Arial"/>
      </rPr>
      <t xml:space="preserve"> decreases by approximately 0d14.31667 each year.  We offset each leap year by adding a day to the number of time the earth rotates.</t>
    </r>
  </si>
  <si>
    <t>Number of leap years after 2001 and before 2016:   3</t>
  </si>
  <si>
    <t>15 years</t>
  </si>
  <si>
    <t>15 * -0d14.31667 = -3d34.8</t>
  </si>
  <si>
    <t>86164.1 seconds</t>
  </si>
  <si>
    <t>86400 seconds</t>
  </si>
  <si>
    <t>0d59.0 * 3 =</t>
  </si>
  <si>
    <t>2d56.9</t>
  </si>
  <si>
    <t xml:space="preserve"> = 1394142</t>
  </si>
  <si>
    <t xml:space="preserve"> = 64d49.7</t>
  </si>
  <si>
    <t>e.  Calculate total</t>
  </si>
  <si>
    <t>Backtround:</t>
  </si>
  <si>
    <t xml:space="preserve"> = 0d59.0</t>
  </si>
  <si>
    <t xml:space="preserve"> = 100d42.6 + -3d34.8 + 2d56.9 = </t>
  </si>
  <si>
    <t xml:space="preserve"> = 100d4.8</t>
  </si>
  <si>
    <t>201720Assignment5</t>
  </si>
  <si>
    <t>Refactor</t>
  </si>
  <si>
    <t>• Refactor production code to remove odious smells</t>
  </si>
  <si>
    <t>Predicts the geographical location at which the celestial body is directly overhead.</t>
  </si>
  <si>
    <t xml:space="preserve">When navigation by the stars, we need to understand two things.  First, the stars are fixed in their positions relative to each other, moving insignificant amounts from year to year.  Second, the earth rotates, giving the impression that the stars move across the sky.   If we know  where we are on earth and the time of day, we can predict where each star will be.  Looking at it another way, we can determine our position on earth by knowing where stars are at a specific time of day.  </t>
  </si>
  <si>
    <t>The challenge to navigation is knowing that where we are located on earth and where the night sky is pointing are both relative to fixed reference points.  We establish our earthly location relative to a point on the equator where the line running from the north pole to the south pole intersects Greenwich, England.  We express our earthly position relative to how far east or west we are of this line and how far north or south we are of the equator.  There are known as longitude and latitude, respectively.  We express how much the earth has rotated relative to the position of the earth at the time of the vernal equinox,  the exact time in the spring when the sun is directly over the equator.    In navigational lingo, this is referred to as the FirstPoint of Aries, a term used by ancient astronomers and connoted by the symbol "♈".   It is the analog of the prime meridianin the celestial sphere.  Stars positions are expressed relative to it.</t>
  </si>
  <si>
    <t>Date of the observation.   It is a string in yyyy-mm-dd format, where yyyy is .GE. 2001.  Optional, defaults to "2001-01-01" if missing.</t>
  </si>
  <si>
    <t>Sidereal Hour Angle</t>
  </si>
  <si>
    <r>
      <t>SHA</t>
    </r>
    <r>
      <rPr>
        <vertAlign val="subscript"/>
        <sz val="10"/>
        <rFont val="Arial"/>
        <family val="2"/>
      </rPr>
      <t>star</t>
    </r>
    <r>
      <rPr>
        <sz val="10"/>
        <rFont val="Arial"/>
      </rPr>
      <t xml:space="preserve">  =</t>
    </r>
  </si>
  <si>
    <t xml:space="preserve"> = 164d54.5</t>
  </si>
  <si>
    <t xml:space="preserve"> = 100d4.8 + 64d49.7</t>
  </si>
  <si>
    <r>
      <t>1.  Let GHA</t>
    </r>
    <r>
      <rPr>
        <vertAlign val="subscript"/>
        <sz val="10"/>
        <rFont val="Arial"/>
        <family val="2"/>
      </rPr>
      <t>star</t>
    </r>
    <r>
      <rPr>
        <sz val="10"/>
        <rFont val="Arial"/>
      </rPr>
      <t xml:space="preserve"> be the GHA of Aries + SHA of the star</t>
    </r>
  </si>
  <si>
    <r>
      <t>2.  Clean up GHA</t>
    </r>
    <r>
      <rPr>
        <vertAlign val="subscript"/>
        <sz val="10"/>
        <rFont val="Verdana"/>
      </rPr>
      <t>star</t>
    </r>
    <r>
      <rPr>
        <sz val="10"/>
        <rFont val="Arial"/>
      </rPr>
      <t xml:space="preserve"> by mod'ing it to fall in the range [0,360) and round to nearest 0.1 arc minute</t>
    </r>
  </si>
  <si>
    <r>
      <t>GHA</t>
    </r>
    <r>
      <rPr>
        <vertAlign val="subscript"/>
        <sz val="10"/>
        <rFont val="Verdana"/>
      </rPr>
      <t>star</t>
    </r>
    <r>
      <rPr>
        <sz val="10"/>
        <rFont val="Arial"/>
      </rPr>
      <t xml:space="preserve">  = </t>
    </r>
  </si>
  <si>
    <r>
      <t>GHA</t>
    </r>
    <r>
      <rPr>
        <vertAlign val="subscript"/>
        <sz val="10"/>
        <rFont val="Verdana"/>
      </rPr>
      <t>star</t>
    </r>
    <r>
      <rPr>
        <sz val="10"/>
        <rFont val="Arial"/>
      </rPr>
      <t xml:space="preserve"> = GHA</t>
    </r>
    <r>
      <rPr>
        <vertAlign val="subscript"/>
        <sz val="10"/>
        <rFont val="Verdana"/>
      </rPr>
      <t>Aries</t>
    </r>
    <r>
      <rPr>
        <sz val="10"/>
        <rFont val="Arial"/>
      </rPr>
      <t xml:space="preserve"> + SHA</t>
    </r>
    <r>
      <rPr>
        <vertAlign val="subscript"/>
        <sz val="10"/>
        <rFont val="Verdana"/>
      </rPr>
      <t>star</t>
    </r>
  </si>
  <si>
    <t>{'op':'predict', 'body': 'Betelgeuse', 'date': '2016-01-17', 'time': '03:15:42'}</t>
  </si>
  <si>
    <t>{'op':'predict', 'body': 'Betelgeuse', 'date': '2016-01-17', 'time': '03:15:42', 'long':'75d53.6', 'lat':'7d24.3'}</t>
  </si>
  <si>
    <t>{'error':'mandatory information is missing', 'op': 'predict'}</t>
  </si>
  <si>
    <t>{'op':'predict', 'body': 'unknown', 'date': '2016-01-17', 'time': '03:15:42'}</t>
  </si>
  <si>
    <t>{'op':'predict', 'body': 'unknown', 'date': '2016-01-17', 'time': '03:15:42', 'error':'star not in catalog'}</t>
  </si>
  <si>
    <t>{'op':'predict', 'body': 'Betelgeuse', 'date': '2016-99-17', 'time': '03:15:42'}</t>
  </si>
  <si>
    <t>{'op':'predict', 'body': 'Betelgeuse', 'date': '2016-99-17', 'time': '03:15:42', 'error':'invalid date'}</t>
  </si>
  <si>
    <t>{'op':'predict', 'body': 'Betelgeuse', 'date': '2016-01-17', 'time': '03:15:99'}</t>
  </si>
  <si>
    <t>{'op':'predict', 'body': 'Betelgeuse', 'date': '2016-01-17', 'time': '03:15:99', 'error':'invalid time'}</t>
  </si>
  <si>
    <t>Note:  changes to specifications are designated with a red revision bar.</t>
  </si>
  <si>
    <t xml:space="preserve">The "correct" step of navigation entails determining how different our actual star sighting is from its predicted location. </t>
  </si>
  <si>
    <t>assumedLat</t>
  </si>
  <si>
    <t>lat</t>
  </si>
  <si>
    <t>long</t>
  </si>
  <si>
    <t>assumedLong</t>
  </si>
  <si>
    <t>altitude</t>
  </si>
  <si>
    <r>
      <rPr>
        <i/>
        <sz val="10"/>
        <rFont val="Arial"/>
      </rPr>
      <t>long</t>
    </r>
    <r>
      <rPr>
        <sz val="10"/>
        <rFont val="Arial"/>
      </rPr>
      <t xml:space="preserve"> is the longitude at which the star is predicted to be in the zenith position.  This value is obtained from the 'op':'predict' operation.  It is a string having the format xdyy.y, where x is an integral number of degrees .GE. 0 and .LT. 360,  yy.y is a portion of a degree accurate to 1/10 of an arc-minute, and 'd' is a literal character that separates degrees from minutes.  Mandatory.</t>
    </r>
  </si>
  <si>
    <r>
      <rPr>
        <i/>
        <sz val="10"/>
        <rFont val="Arial"/>
      </rPr>
      <t>lat</t>
    </r>
    <r>
      <rPr>
        <sz val="10"/>
        <rFont val="Arial"/>
      </rPr>
      <t xml:space="preserve"> is the latitude at which the star is predicted to be in the zenith position.  This value is obtained from the 'op':'predict' operation.  It is a string having the format xdyy.y, where x is an integral number of degrees .GT. -90 and .LT. 90,  yy.y is a portion of a degree accurate to 1/10 of an arc-minute in the range .GE. 0 and .LT. 60.0  , and 'd' is a literal character that separates degrees from minutes.  Mandatory.</t>
    </r>
  </si>
  <si>
    <r>
      <rPr>
        <i/>
        <sz val="10"/>
        <rFont val="Arial"/>
      </rPr>
      <t>altitude</t>
    </r>
    <r>
      <rPr>
        <sz val="10"/>
        <rFont val="Arial"/>
      </rPr>
      <t xml:space="preserve"> is the angle of the star sighting that has been adjusted for atmospheric conditions.  The value is obtained from the 'op':'adjust' operation.    IIt is a string having the format xdyy.y, where x is an integral number of degrees .GT. 0 and .LT. 90,  yy.y is a portion of a degree accurate to 1/10 of an arc-minute in the range .GE. 0 and .LT. 60.0  , and 'd' is a literal character that separates degrees from minutes.  Mandatory.</t>
    </r>
  </si>
  <si>
    <t>assumedLat is the estimated latitude of the navigator.   It is a string having the format xdyy.y, where x is an integral number of degrees .GT. -90 and .LT. 90,  yy.y is a portion of a degree accurate to 1/10 of an arc-minute in the range .GE. 0 and .LT. 60.0  , and 'd' is a literal character that separates degrees from minutes.  Mandatory.</t>
  </si>
  <si>
    <r>
      <rPr>
        <i/>
        <sz val="10"/>
        <rFont val="Arial"/>
      </rPr>
      <t>assumedLong</t>
    </r>
    <r>
      <rPr>
        <sz val="10"/>
        <rFont val="Arial"/>
      </rPr>
      <t xml:space="preserve"> is the estimated longitude of the navigator.  It is a string having the format xdyy.y, where x is an integral number of degrees .GE. 0 and .LT. 360,  yy.y is a portion of a degree accurate to 1/10 of an arc-minute in the range .GE. 0 and .LT. 60.0  , and 'd' is a literal character that separates degrees from minutes.  Mandatory.</t>
    </r>
  </si>
  <si>
    <t>A.  Calculate the local hour angle of the navigator:</t>
  </si>
  <si>
    <t>B.  Calculate the angle by which to adjust the observed altitude to match the star observed from the assumed position:</t>
  </si>
  <si>
    <t>)</t>
  </si>
  <si>
    <t>D.  Determine the compass direction in which to make the distance adjustment:</t>
  </si>
  <si>
    <t>azimuthAdjustment  = arccos(</t>
  </si>
  <si>
    <t xml:space="preserve">distanceAdjustment = (altitude - correctedAltitude) </t>
  </si>
  <si>
    <t>(cos(assumedLat) * cos(distanceAdjustment))</t>
  </si>
  <si>
    <t>• distanceAdjustment and/or azimuthAdjustment are present in the input dictionary</t>
  </si>
  <si>
    <t>95.41.6</t>
  </si>
  <si>
    <t>lat:</t>
  </si>
  <si>
    <t>long:</t>
  </si>
  <si>
    <t>altitude:</t>
  </si>
  <si>
    <t>assumedLat:</t>
  </si>
  <si>
    <t>assumedLong:</t>
  </si>
  <si>
    <t>13d42.3</t>
  </si>
  <si>
    <t xml:space="preserve"> -53d38.4</t>
  </si>
  <si>
    <t xml:space="preserve"> 74d35.3</t>
  </si>
  <si>
    <t>Adjust the observation following the steps below.  The example is expressed as</t>
  </si>
  <si>
    <t>13d51.6</t>
  </si>
  <si>
    <t>natural</t>
  </si>
  <si>
    <t>dip = -0.09287043</t>
  </si>
  <si>
    <t>refaction = -0.062673129</t>
  </si>
  <si>
    <t>observation:</t>
  </si>
  <si>
    <t>height:</t>
  </si>
  <si>
    <t>temperature:</t>
  </si>
  <si>
    <t>pressure:</t>
  </si>
  <si>
    <t>horizon:</t>
  </si>
  <si>
    <t xml:space="preserve">altitude = </t>
  </si>
  <si>
    <t>{"altitude":</t>
  </si>
  <si>
    <r>
      <t xml:space="preserve">(value obtained from the </t>
    </r>
    <r>
      <rPr>
        <i/>
        <sz val="10"/>
        <rFont val="Arial"/>
      </rPr>
      <t xml:space="preserve">adjust </t>
    </r>
    <r>
      <rPr>
        <sz val="10"/>
        <rFont val="Arial"/>
      </rPr>
      <t>operation)</t>
    </r>
  </si>
  <si>
    <t>(value obtained from the predict operation)</t>
  </si>
  <si>
    <t>( value provided by the navigator)</t>
  </si>
  <si>
    <t>1. LHA = long + assumedLong</t>
  </si>
  <si>
    <t>=</t>
  </si>
  <si>
    <t xml:space="preserve"> 65d50.1</t>
  </si>
  <si>
    <t xml:space="preserve">C.  Calculate the distance in arc-minutes (i.e. nautical miles) the navigator needs to move to make the observed and calculated star positions match.   Convert to arc-minutes and round to the nearest 0.1 arc-minute.  </t>
  </si>
  <si>
    <t>intermediateDistance  = ((sin(lat) * sin(assumedLat))  +</t>
  </si>
  <si>
    <t xml:space="preserve">(cos(lat) * cos(assumedLat) * cos(LHA))) </t>
  </si>
  <si>
    <t>(sin(lat) - intermediateDistance) /</t>
  </si>
  <si>
    <t>(0.285* -0.805) + (0.959* 0.593 * -0.986)</t>
  </si>
  <si>
    <t>correctedAltitude = arcsin(intermediateDistance)</t>
  </si>
  <si>
    <t>arccos((0.285+0.789)/(0.593*0.614))</t>
  </si>
  <si>
    <t>arccos(-0.965)</t>
  </si>
  <si>
    <t>E.  Add distanceAdjustment and azimuthAdjustment to the dictionary:</t>
  </si>
  <si>
    <t>arc-minutes</t>
  </si>
  <si>
    <t xml:space="preserve"> c</t>
  </si>
  <si>
    <t>To gain experience with architecture.</t>
  </si>
  <si>
    <t>Architect</t>
  </si>
  <si>
    <t>• Create CRC cards for each component</t>
  </si>
  <si>
    <r>
      <t xml:space="preserve">The "locate" step of navigation relocates the assumed position based on the corrects calculated in the </t>
    </r>
    <r>
      <rPr>
        <i/>
        <sz val="10"/>
        <rFont val="Arial"/>
      </rPr>
      <t>correct</t>
    </r>
    <r>
      <rPr>
        <sz val="10"/>
        <rFont val="Arial"/>
      </rPr>
      <t xml:space="preserve"> operation.</t>
    </r>
  </si>
  <si>
    <t xml:space="preserve">correctedDistance = (altitude - correctedAltitude) </t>
  </si>
  <si>
    <t>correctedAzimuth  = arccos(</t>
  </si>
  <si>
    <t>E.  Add correctedDistance and correctedAzimuth to the dictionary:</t>
  </si>
  <si>
    <t>• correctedDistance and/or correctedAzimuth are present in the input dictionary</t>
  </si>
  <si>
    <t>correctedDistance:</t>
  </si>
  <si>
    <t>{'error':'mandatory information is missing', 'op': 'correct'}</t>
  </si>
  <si>
    <t>{'op':'correct', 'lat':'16d32.3', 'long':'95.41.6', 'altitude':'13d42.3',  'assumedLat':'-53d38.4', 'assumedLong':' 74d35.3'}</t>
  </si>
  <si>
    <t>{'op':'correct', 'lat':'16d32.3', 'long':'95.41.6', 'altitude':'13d42.3',  'assumedLat':'-53d38.4', 'assumedLong':' 74d35.3', 'correctedDistance':'-3950', 'correctedAzimuth':'164d43.1'}</t>
  </si>
  <si>
    <t>{'op':'correct', 'long':'95.41.6', 'altitude':'13d42.3',  'assumedLat':'-53d38.4', 'assumedLong':' 74d35.3'}</t>
  </si>
  <si>
    <t>{'op':'correct', 'long':'95.41.6', 'altitude':'13d42.3',  'assumedLat':'-53d38.4', 'assumedLong':' 74d35.3', 'error':'mandatory inmformation is missing'}</t>
  </si>
  <si>
    <t>{'op':'correct', 'lat':'16.0d32.3', 'long':'95.41.6', 'altitude':'13d42.3',  'assumedLat':'-53d38.4', 'assumedLong':' 74d35.3'}</t>
  </si>
  <si>
    <t>{'op':'correct', 'lat':'16d32.3', 'long':'95.41.6', 'altitude':'13d42.3',  'assumedLat':'-153d38.4', 'assumedLong':' 74d35.3'}</t>
  </si>
  <si>
    <t>{'op':'correct', 'lat':'16d32.3', 'long':'95.41.6', 'altitude':'13d42.3',  'assumedLat':'-153d38.4', 'assumedLong':' 74d35.3', 'error':'invalid assumedLat'}</t>
  </si>
  <si>
    <t>{'op':'correct', 'lat':'16.0d32.3', 'long':'95.41.6', 'altitude':'13d42.3',  'assumedLat':'-53d38.4', 'assumedLong':' 74d35.3', 'error':'invalid lat'}</t>
  </si>
  <si>
    <t xml:space="preserve">sighting['body']='Alderbaran' </t>
  </si>
  <si>
    <t xml:space="preserve">sighting['op']='correct' </t>
  </si>
  <si>
    <t xml:space="preserve">sighting['assumedLat']=' -53d38.4' </t>
  </si>
  <si>
    <t xml:space="preserve">sighting['assumedLong']='74d35.3' </t>
  </si>
  <si>
    <t>sighting = dispatch.dispatch(sighting)</t>
  </si>
  <si>
    <t>https://2kr26wpool.execute-api.us-east-1.amazonaws.com/prod/navigate/?op=correct&amp;observation=015d04.9&amp;height=6.0&amp;temperature=72&amp;pressure=1010&amp;horizon=artificial</t>
  </si>
  <si>
    <t xml:space="preserve">&amp;assumedLat=-53d38.4&amp;assumedLong=74d35.3
</t>
  </si>
  <si>
    <t xml:space="preserve">&amp;name=Betelgeuse&amp;date=2016-01-17%time=03%3A15%3A42&amp;lat=16d32.3&amp;long=95.41.6
</t>
  </si>
  <si>
    <t>201720Assignment6</t>
  </si>
  <si>
    <t>Analysis</t>
  </si>
  <si>
    <t>Analyze requirements; ask for clarification</t>
  </si>
  <si>
    <t>Anayze requirements</t>
  </si>
  <si>
    <t>{'op':'correct','error':'mandatory information is missing'}</t>
  </si>
  <si>
    <t>{'op':'correct','lat':'16d32.3', 'long':'95.41.6', 'altitude':'13d42.3', 'assumedLat':'-53d38.4', 'assumedLong':'74d35.3'}</t>
  </si>
  <si>
    <t>{'op':'correct','lat':'16.0d32.3', 'long':'95.41.6', 'altitude':'13d42.3', 'assumedLat':'-53d38.4', 'assumedLong':'74d35.3'}</t>
  </si>
  <si>
    <t>{'op':'correct','lat':'16.0d32.3', 'long':'95.41.6', 'altitude':'13d42.3', 'assumedLat':'-53d38.4', 'assumedLong':'74d35.3', 'error':'invalid lat'}</t>
  </si>
  <si>
    <t>{'op':'adjust', 'observation':'37d21.7', 'height':'10', 'temperature':'65', 'pressure':'1010', 'horizon':'artificial'}</t>
  </si>
  <si>
    <t>{'op':'adjust', 'observation':'37d21.7', 'height':'10', 'temperature':'65', 'pressure':'1010', 'horizon':'artificial', 'altitude':'37d17.4'}</t>
  </si>
  <si>
    <t>{'op':'predict', 'body':'Polaris', 'date': '2017-03-15', 'time':'1:42:10'}</t>
  </si>
  <si>
    <t>{'op':'predict', 'body':'Polaris', 'date': '2017-03-15', 'time':'1:42:10', 'long':'154d5.4', 'lat':'89d20.1'}</t>
  </si>
  <si>
    <t>{'op':'correct', 'lat':'89d20.1', 'long':'154d5.4', 'altitude':'37d17.4','assumedLat':'35d59.7','assumedLong':'74d35.3'}</t>
  </si>
  <si>
    <t>{'op':'correct', 'lat':'89d20.1', 'long':'154d5.4', 'altitude':'37d17.4','assumedLat':'35d59.7','assumedLong':'74d35.3', 'correctedDistance':'104','correctedAzimuth':'0d36.8'}</t>
  </si>
  <si>
    <t>{'op':'adjust', 'observation':'13d51.6','height':'33', 'temperature':'72', 'pressure':'1010', 'horizon':'natural'}</t>
  </si>
  <si>
    <t>{'op':'adjust', 'observation':'13d51.6','height':'33', 'temperature':'72', 'pressure':'1010', 'horizon':'natural', 'altitude':'13d42.3'}</t>
  </si>
  <si>
    <t>{'op':'predict', 'body': 'Aldebaran', 'date':'2016-01-17', 'time':'3:15:42'}</t>
  </si>
  <si>
    <t>{'op':'predict', 'body': 'Aldebaran', 'date':'2016-01-17', 'time':'3:15:42', 'long':'95d41.6','lat':'16d32.3'}</t>
  </si>
  <si>
    <t>{'op':'correct', 'lat': '16d32.3', 'long':'95d41.6', 'altitude':'13d42.3', 'assumedLat':'-53d38.4', 'assumedLong':'74d35.3'}</t>
  </si>
  <si>
    <t>{'op':'correct', 'lat': '16d32.3', 'long':'95d41.6', 'altitude':'13d42.3', 'assumedLat':'-53d38.4', 'assumedLong':'74d35.3', 'correctedDistance':'3940', 'correctedAzimuth':'164d42.9'}</t>
  </si>
  <si>
    <t>{'op':'correct', 'lat': '16d32.3', 'altitude':'13d42.3', 'assumedLat':'-53d38.4', 'assumedLong':'74d35.3'}</t>
  </si>
  <si>
    <t>{'op':'correct', 'lat': '16d32.3', 'altitude':'13d42.3', 'assumedLat':'-53d38.4', 'assumedLong':'74d35.3', 'error':'mandatory information is missing'}</t>
  </si>
  <si>
    <t>{'op':'correct', 'lat': '16d32.3', 'long':'95d41.6', 'assumedLat':'-53d38.4', 'assumedLong':'74d35.3'}</t>
  </si>
  <si>
    <t>{'op':'correct', 'lat': '16d32.3', 'long':'95d41.6', 'assumedLat':'-53d38.4', 'assumedLong':'74d35.3', 'error':'mandatory information is missing'}</t>
  </si>
  <si>
    <t>{'op':'correct', 'lat': '16d32.3', 'long':'95d41.6', 'altitude':'13d42.3','assumedLong':'74d35.3'}</t>
  </si>
  <si>
    <t>{'op':'correct', 'lat': '16d32.3', 'long':'95d41.6', 'altitude':'13d42.3','assumedLong':'74d35.3', 'error':'mandatory information is missing'}</t>
  </si>
  <si>
    <t>{'op':'correct', 'lat': '16d32.3', 'long':'95d41.6', 'altitude':'13d42.3', 'assumedLat':'-53d38.4'}</t>
  </si>
  <si>
    <t>{'op':'correct', 'lat': '16d32.3', 'long':'95d41.6', 'altitude':'13d42.3', 'assumedLat':'-53d38.4', 'error':'mandatory information is missing'}</t>
  </si>
  <si>
    <t>{'op':'correct','lat':'16d32.3', 'long':'95.41.6', 'altitude':'13d42.3', 'assumedLat':'-53d38.4', 'assumedLong':'74d35.3', 'error':'invalid long}</t>
  </si>
  <si>
    <t>{'op':'correct','lat':'16d32.3', 'long':'-1d41.6', 'altitude':'13d42.3', 'assumedLat':'-53d38.4', 'assumedLong':'74d35.3'}</t>
  </si>
  <si>
    <t>{'op':'correct','lat':'16d32.3', 'long':'-1d41.6', 'altitude':'13d42.3', 'assumedLat':'-53d38.4', 'assumedLong':'74d35.3', 'error':'invalid long'}</t>
  </si>
  <si>
    <t>{'op':'correct', 'lat': '16d32.3', 'long':'360d41.6', 'altitude':'13d42.3', 'assumedLat':'-53d38.4', 'assumedLong':'74d35.3'}</t>
  </si>
  <si>
    <t>{'op':'correct', 'lat': '16d32.3', 'long':'95.0d41.6', 'altitude':'13d42.3','assumedLong':'74d35.3','assumedLat':'-53d38.4'}</t>
  </si>
  <si>
    <t>{'op':'correct', 'lat': '16d32.3', 'long':'95.0d41.6', 'altitude':'13d42.3','assumedLong':'74d35.3','assumedLat':'-53d38.4', 'error':'invalid long'}</t>
  </si>
  <si>
    <t>{'op':'correct', 'lat': '90d32.3', 'long':'95d41.6', 'altitude':'13d42.3', 'assumedLat':'-53d38.4', 'assumedLong':'74d35.3'}</t>
  </si>
  <si>
    <t>{'op':'correct', 'lat': '90d32.3', 'long':'95d41.6', 'altitude':'13d42.3', 'assumedLat':'-53d38.4', 'assumedLong':'74d35.3', 'error':'invalid lat'}</t>
  </si>
  <si>
    <t>{'op':'correct', 'lat': '89d-32.3', 'long':'95d41.6', 'altitude':'13d42.3', 'assumedLat':'-53d38.4', 'assumedLong':'74d35.3'}</t>
  </si>
  <si>
    <t>{'op':'correct', 'lat': '89d-32.3', 'long':'95d41.6', 'altitude':'13d42.3', 'assumedLat':'-53d38.4', 'assumedLong':'74d35.3', 'error':'invalid lat'}</t>
  </si>
  <si>
    <t>{'op':'correct', 'lat': '8960.0', 'long':'95d41.6', 'altitude':'13d42.3', 'assumedLat':'-53d38.4', 'assumedLong':'74d35.3'}</t>
  </si>
  <si>
    <t>{'op':'correct', 'lat': '8960.0', 'long':'95d41.6', 'altitude':'13d42.3', 'assumedLat':'-53d38.4', 'assumedLong':'74d35.3','error':'invalid lat'}</t>
  </si>
  <si>
    <t>{'op':'correct', 'lat': '16d32.3', 'long':'95d41.6', 'altitude':'1342.3', 'assumedLat':'-53d38.4', 'assumedLong':'74d35.3'}</t>
  </si>
  <si>
    <t>{'op':'correct', 'lat': '16d32.3', 'long':'95d41.6', 'altitude':'1342.3', 'assumedLat':'-53d38.4', 'assumedLong':'74d35.3', 'error':'invalid altitude'}</t>
  </si>
  <si>
    <t>{'op':'correct', 'lat': '16d32.3', 'long':'95d41.6', 'altitude':'0d42.3', 'assumedLat':'-53d38.4', 'assumedLong':'74d35.3'}</t>
  </si>
  <si>
    <t>{'op':'correct', 'lat': '16d32.3', 'long':'95d41.6', 'altitude':'0d42.3', 'assumedLat':'-53d38.4', 'assumedLong':'74d35.3', 'error':'invalid altitude'}</t>
  </si>
  <si>
    <t>{'op':'correct', 'lat': '16d32.3', 'long':'95d41.6', 'altitude':'90d42.3', 'assumedLat':'-53d38.4', 'assumedLong':'74d35.3'}</t>
  </si>
  <si>
    <t>{'op':'correct', 'lat': '16d32.3', 'long':'95d41.6', 'altitude':'13.0d42.3', 'assumedLat':'-53d38.4', 'assumedLong':'74d35.3'}</t>
  </si>
  <si>
    <t>{'op':'correct', 'lat': '16d32.3', 'long':'95d41.6', 'altitude':'13.0d42.3', 'assumedLat':'-53d38.4', 'assumedLong':'74d35.3','error':'invalid altitude'}</t>
  </si>
  <si>
    <t>{'op':'correct', 'lat': '16d32.3', 'long':'95d41.6', 'altitude':'13d-1.0', 'assumedLat':'-53d38.4', 'assumedLong':'74d35.3'}</t>
  </si>
  <si>
    <t>{'op':'correct', 'lat': '16d32.3', 'long':'95d41.6', 'altitude':'13d-1.0', 'assumedLat':'-53d38.4', 'assumedLong':'74d35.3','error':'invalid altitude'}</t>
  </si>
  <si>
    <t>{'op':'correct', 'lat': '16d32.3', 'long':'95d41.6', 'altitude':'13d60.0', 'assumedLat':'-53d38.4', 'assumedLong':'74d35.3'}</t>
  </si>
  <si>
    <t>{'op':'correct', 'lat': '16d32.3', 'long':'95d41.6', 'altitude':'13d60.0', 'assumedLat':'-53d38.4', 'assumedLong':'74d35.3','error':'invalid altitude'}</t>
  </si>
  <si>
    <t>{'op':'correct','lat':'16d32.3', 'long':'95d41.6', 'altitude':'13d42.3', 'assumedLat':'-153d38.4', 'assumedLong':'74d35.3', 'error':'invalid assumedLat'}</t>
  </si>
  <si>
    <t>{'op':'correct','lat':'16d32.3', 'long':'95d41.6', 'altitude':'13d42.3', 'assumedLat':'-153d38.4', 'assumedLong':'74d35.3'}</t>
  </si>
  <si>
    <t>{'op':'correct', 'lat':'89d20.1', 'long':'154d5.4', 'altitude':'37d17.4','assumedLat':'-90d59.7','assumedLong':'74d35.3'}</t>
  </si>
  <si>
    <t>{'op':'correct', 'lat':'89d20.1', 'long':'154d5.4', 'altitude':'37d17.4','assumedLat':'-90d59.7','assumedLong':'74d35.3','error':'invalid assumedLat'}</t>
  </si>
  <si>
    <t>{'op':'correct', 'lat':'89d20.1', 'long':'154d5.4', 'altitude':'37d17.4','assumedLat':'90d59.7','assumedLong':'74d35.3'}</t>
  </si>
  <si>
    <t>{'op':'correct', 'lat':'89d20.1', 'long':'154d5.4', 'altitude':'37d17.4','assumedLat':'90d59.7','assumedLong':'74d35.3','error':'invalid assumedLat'}</t>
  </si>
  <si>
    <t>{'op':'correct', 'lat':'89d20.1', 'long':'154d5.4', 'altitude':'37d17.4','assumedLat':'35.0d59.7','assumedLong':'74d35.3'}</t>
  </si>
  <si>
    <t>{'op':'correct', 'lat':'89d20.1', 'long':'154d5.4', 'altitude':'37d17.4','assumedLat':'35.0d59.7','assumedLong':'74d35.3','error':'invalid assumedLat'}</t>
  </si>
  <si>
    <t>{'op':'correct', 'lat':'89d20.1', 'long':'154d5.4', 'altitude':'37d17.4','assumedLat':'35d-59.7','assumedLong':'74d35.3'}</t>
  </si>
  <si>
    <t>{'op':'correct', 'lat':'89d20.1', 'long':'154d5.4', 'altitude':'37d17.4','assumedLat':'35d-59.7','assumedLong':'74d35.3','error':'invalid assumedLat'}</t>
  </si>
  <si>
    <t>{'op':'correct', 'lat':'89d20.1', 'long':'154d5.4', 'altitude':'37d17.4','assumedLat':'35d59.7','assumedLong':'74d60.0'}</t>
  </si>
  <si>
    <t>{'op':'correct', 'lat':'89d20.1', 'long':'154d5.4', 'altitude':'37d17.4','assumedLat':'35d59.7','assumedLong':'74d60.0','error':'invalid assumedLat'}</t>
  </si>
  <si>
    <t>{'op':'correct', 'lat':'89d20.1', 'long':'154d5.4', 'altitude':'37d17.4','assumedLat':'3559.7','assumedLong':'74d35.3','error':'invalid assumedLat'}</t>
  </si>
  <si>
    <t>{'op':'correct', 'lat':'89d20.1', 'long':'154d5.4', 'altitude':'37d17.4','assumedLat':'3559.7','assumedLong':'74d35.3'}</t>
  </si>
  <si>
    <t>{'op':'correct', 'lat': '16d32.3', 'long':'95d41.6', 'altitude':'13d42.3', 'assumedLat':'-53d38.4', 'assumedLong':'74.0d35.3'}</t>
  </si>
  <si>
    <t>{'op':'correct', 'lat': '16d32.3', 'long':'95d41.6', 'altitude':'13d42.3', 'assumedLat':'-53d38.4', 'assumedLong':'74.0d35.3', 'error':'invalid assumedLong'}</t>
  </si>
  <si>
    <t>{'op':'correct', 'lat': '16d32.3', 'long':'95d41.6', 'altitude':'13d42.3', 'assumedLat':'-53d38.4', 'assumedLong':'74d35'}</t>
  </si>
  <si>
    <t>{'op':'correct', 'lat': '16d32.3', 'long':'95d41.6', 'altitude':'13d42.3', 'assumedLat':'-53d38.4', 'assumedLong':'74d35', 'error':'invalid assumedLong'}</t>
  </si>
  <si>
    <t>{'op':'correct', 'lat': '16d32.3', 'long':'95d41.6', 'altitude':'13d42.3', 'assumedLat':'-53d38.4', 'assumedLong':'7435.3'}</t>
  </si>
  <si>
    <t>{'op':'correct', 'lat': '16d32.3', 'long':'95d41.6', 'altitude':'13d42.3', 'assumedLat':'-53d38.4', 'assumedLong':'-74d35.3'}</t>
  </si>
  <si>
    <t>{'op':'correct', 'lat': '16d32.3', 'long':'95d41.6', 'altitude':'13d42.3', 'assumedLat':'-53d38.4', 'assumedLong':'360d35.3'}</t>
  </si>
  <si>
    <t>{'op':'correct', 'lat': '16d32.3', 'long':'95d41.6', 'altitude':'13d42.3', 'assumedLat':'-53d38.4', 'assumedLong':'360d35.3','error':'invalid assumedLong'}</t>
  </si>
  <si>
    <t>{'op':'correct', 'lat': '16d32.3', 'long':'95d41.6', 'altitude':'13d42.3', 'assumedLat':'-53d38.4', 'assumedLong':'74d-35.3'}</t>
  </si>
  <si>
    <t>{'op':'correct', 'lat': '16d32.3', 'long':'95d41.6', 'altitude':'13d42.3', 'assumedLat':'-53d38.4', 'assumedLong':'74d-35.3','error':'invalidLong'}</t>
  </si>
  <si>
    <t>{'op':'correct', 'lat': '16d32.3', 'long':'95d41.6', 'altitude':'13d42.3', 'assumedLat':'-53d38.4', 'assumedLong':'74d60.0'}</t>
  </si>
  <si>
    <t>{'op':'correct', 'lat': '16d32.3', 'long':'95d41.6', 'altitude':'13d42.3', 'assumedLat':'-53d38.4', 'assumedLong':'74d60.0','error':'invalid assumedLong'}</t>
  </si>
  <si>
    <t>Construct acceptance tests; need requirement clarified</t>
  </si>
  <si>
    <t>Transfer prev project information to hist data</t>
  </si>
  <si>
    <t>dispatch.py</t>
  </si>
  <si>
    <t>convertString2Dictionary.py</t>
  </si>
  <si>
    <t>Stars()</t>
  </si>
  <si>
    <t>convertAngleFromDeg(angle)</t>
  </si>
  <si>
    <t>convertAngleToDeg(angle)</t>
  </si>
  <si>
    <t>calcCumProgression(values)</t>
  </si>
  <si>
    <t>calcNumLeapYear(values)</t>
  </si>
  <si>
    <t>calcTotalSeconds(values)</t>
  </si>
  <si>
    <t>calcAmtRot(values)</t>
  </si>
  <si>
    <t>calcAmtRotAries(values)</t>
  </si>
  <si>
    <t>Breanna Sipley</t>
  </si>
  <si>
    <t>bns0023</t>
  </si>
  <si>
    <t>Sipley</t>
  </si>
  <si>
    <t>Predict number of components &amp; LOC &amp; effort (mins)</t>
  </si>
  <si>
    <t>Values</t>
  </si>
  <si>
    <t>calcLHA</t>
  </si>
  <si>
    <t>Begin TDD</t>
  </si>
  <si>
    <t>Passed</t>
  </si>
  <si>
    <t>{'op':'correct', 'long':'95d41.6', 'altitude':'13d42.4', 'assumedLat':'-53d38.4', 'assumedLong':'74d35.3'}</t>
  </si>
  <si>
    <t>{'op':'correct', 'long':'95d41.6', 'altitude':'13d42.4', 'assumedLat':'-53d38.4', 'assumedLong':'74d35.3', 'error':'mandatory information is missing'}</t>
  </si>
  <si>
    <t>Add code to check for parameters</t>
  </si>
  <si>
    <t>Mispelled 'dispatch'</t>
  </si>
  <si>
    <t>Forgot to return values for invLong</t>
  </si>
  <si>
    <t>{'op':'correct', 'lat': '16d32.3', 'long':'360d41.6', 'altitude':'13d42.3', 'assumedLat':'-53d38.4', 'assumedLong':'74d35.3', 'error':'invalid long'}</t>
  </si>
  <si>
    <t>return error Lat instead error Long</t>
  </si>
  <si>
    <t>mistype expectedResult</t>
  </si>
  <si>
    <t>{'op':'correct', 'lat': '-90d32.3', 'long':'95.0d41.6', 'altitude':'13d42.3', 'assumedLat':'-53d38.4', 'assumedLong':'74d35.3'}</t>
  </si>
  <si>
    <t>typo in test expectedResult</t>
  </si>
  <si>
    <t>{'op':'correct', 'lat': '-90d32.3', 'long':'95.0d41.6', 'altitude':'13d42.3', 'assumedLat':'-53d38.4', 'assumedLong':'74d35.3', 'error':'invalid lat'}</t>
  </si>
  <si>
    <t>{'op':'correct', 'lat': '90d60.0', 'long':'95d41.6', 'altitude':'13d42.3', 'assumedLat':'-53d38.4', 'assumedLong':'74d35.3','error':'invalid lat'}</t>
  </si>
  <si>
    <t>{'op':'correct', 'lat': '90d60.0', 'long':'95d41.6', 'altitude':'13d42.3', 'assumedLat':'-53d38.4', 'assumedLong':'74d35.3'}</t>
  </si>
  <si>
    <t>called assumedLat instead Lat</t>
  </si>
  <si>
    <t>sad path not sad b/c 89 &lt; 90</t>
  </si>
  <si>
    <t>{'op':'correct', 'lat': '16d32.3', 'long':'95d41.6', 'altitude':'90d42.3', 'assumedLat':'-53d38.4', 'assumedLong':'74d35.3', 'error':'invalid altitude'}</t>
  </si>
  <si>
    <t>{'op':'correct', 'lat': '16d32.3', 'long':'95d41.6', 'altitude':'13d42.3', 'assumedLat':'-53d38.4', 'assumedLong':'-74d35.3','error':'invalid assumedLong'}</t>
  </si>
  <si>
    <t>{'op':'correct', 'lat': '16d32.3', 'long':'95d41.6', 'altitude':'13d42.3', 'assumedLat':'-53d38.4', 'assumedLong':'7435.3','error':'invalid assumedLong'}</t>
  </si>
  <si>
    <t>Shouldn't be dividing arcmin by 60</t>
  </si>
  <si>
    <t>{'op':'correct', 'lat':'89d20.1', 'long':'154d5.4', 'altitude':'37d17.4','assumedLat':'35d59.7','assumedLong':'74d35.3','correctedDistance':'93d209.1'}</t>
  </si>
  <si>
    <t>{'op':'correct', 'lat':'89d20.1', 'long':'154d5.4', 'altitude':'37d17.4','assumedLat':'35d59.7','assumedLong':'74d35.3','correctedAzimuth':'93d209.1'}</t>
  </si>
  <si>
    <t>{'op':'correct', 'lat':'89d20.1', 'long':'154d5.4', 'altitude':'37d17.4','assumedLat':'35d59.7','assumedLong':'74d35.3','correctedAzimuth':'93d209.1','correctedDistance':'93d023.1'}</t>
  </si>
  <si>
    <t>{'op':'correct', 'lat':'89d20.1', 'long':'154d5.4', 'altitude':'37d17.4','assumedLat':'35d59.7','assumedLong':'74d35.3','correctedDistance':'93d209.1','error':'correctedDistance and/or correctedAzimuth already present'}</t>
  </si>
  <si>
    <t>{'op':'correct', 'lat':'89d20.1', 'long':'154d5.4', 'altitude':'37d17.4','assumedLat':'35d59.7','assumedLong':'74d35.3','correctedAzimuth':'93d209.1','error':'correctedDistance and/or correctedAzimuth already present'}</t>
  </si>
  <si>
    <t>{'op':'correct', 'lat':'89d20.1', 'long':'154d5.4', 'altitude':'37d17.4','assumedLat':'35d59.7','assumedLong':'74d35.3','correctedAzimuth':'93d209.1','correctedDistance':'93d023.1','error':'correctedDistance and/or correctedAzimuth already present'}</t>
  </si>
  <si>
    <t>why printing error assumedLat not Long, need to adjust reg exp</t>
  </si>
  <si>
    <t>if statements are hard</t>
  </si>
  <si>
    <t>Why isn't this Num &gt; x &gt; Num2 exp working?  It is.</t>
  </si>
  <si>
    <t>If statements are hard, TDD is messing up, grrr</t>
  </si>
  <si>
    <t>Double neg are confusing, toy with isinstance</t>
  </si>
  <si>
    <t>Finally all sad tests done</t>
  </si>
  <si>
    <t>CRC cards</t>
  </si>
  <si>
    <t>Classes</t>
  </si>
  <si>
    <t>TDD on correctedDist / troubleshooting classes</t>
  </si>
  <si>
    <t>Finish up TDD</t>
  </si>
  <si>
    <t>Check other acceptance tests</t>
  </si>
  <si>
    <t>Wanted to combine conditionals, but figured better if didn't</t>
  </si>
  <si>
    <t>Problem calc dist, perhaps bc lat neg</t>
  </si>
  <si>
    <t>def __init__</t>
  </si>
  <si>
    <t>convertAngleFromDeg</t>
  </si>
  <si>
    <t>Values, convertAngleFromDeg</t>
  </si>
  <si>
    <t>Values, convertAngleToDeg</t>
  </si>
  <si>
    <t>calcIntDist</t>
  </si>
  <si>
    <t>calcCorrectedAlt</t>
  </si>
  <si>
    <t>Values, calcIntDist</t>
  </si>
  <si>
    <t>Values, calcIntDist, convertAngleToDeg</t>
  </si>
  <si>
    <t>calcCorrectedAzimuth</t>
  </si>
  <si>
    <t>calcCorrectedAlt, calcCorrectedAzimuth</t>
  </si>
  <si>
    <t>Tidy up degree conversion/ attempt to simpl dispatch; tried to extract out each parameter check as method, but no cigar; redundancy in methods but difficult to remove odious smell without affecting everything else, so moving on</t>
  </si>
  <si>
    <t>Record LOC etc</t>
  </si>
  <si>
    <t>https://79yno2hk5k.execute-api.us-west-2.amazonaws.com/prod/navCorrect/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</si>
</sst>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yyyy\-mm\-dd"/>
  </numFmts>
  <fonts count="46" x14ac:knownFonts="1">
    <font>
      <sz val="10"/>
      <name val="Arial"/>
    </font>
    <font>
      <sz val="10"/>
      <name val="Arial"/>
    </font>
    <font>
      <b/>
      <sz val="16"/>
      <name val="Arial"/>
      <family val="2"/>
    </font>
    <font>
      <b/>
      <sz val="10"/>
      <name val="Arial"/>
    </font>
    <font>
      <sz val="10"/>
      <name val="Arial"/>
    </font>
    <font>
      <u/>
      <sz val="10"/>
      <color indexed="12"/>
      <name val="Arial"/>
    </font>
    <font>
      <sz val="16"/>
      <name val="Arial"/>
      <family val="2"/>
    </font>
    <font>
      <sz val="8"/>
      <color indexed="81"/>
      <name val="Tahoma"/>
    </font>
    <font>
      <b/>
      <sz val="8"/>
      <color indexed="81"/>
      <name val="Tahoma"/>
    </font>
    <font>
      <sz val="8"/>
      <name val="Arial"/>
    </font>
    <font>
      <i/>
      <sz val="10"/>
      <name val="Arial"/>
    </font>
    <font>
      <b/>
      <sz val="14"/>
      <name val="Arial"/>
      <family val="2"/>
    </font>
    <font>
      <u/>
      <sz val="10"/>
      <name val="Arial"/>
    </font>
    <font>
      <b/>
      <sz val="9"/>
      <color indexed="81"/>
      <name val="Arial"/>
    </font>
    <font>
      <sz val="8"/>
      <name val="Verdana"/>
    </font>
    <font>
      <b/>
      <sz val="12"/>
      <name val="Arial"/>
      <family val="2"/>
    </font>
    <font>
      <sz val="14"/>
      <name val="Arial"/>
    </font>
    <font>
      <sz val="9"/>
      <color indexed="81"/>
      <name val="Arial"/>
      <family val="2"/>
    </font>
    <font>
      <sz val="12"/>
      <name val="Arial"/>
      <family val="2"/>
    </font>
    <font>
      <b/>
      <u/>
      <sz val="10"/>
      <color indexed="10"/>
      <name val="Arial"/>
    </font>
    <font>
      <sz val="10"/>
      <color indexed="8"/>
      <name val="Arial"/>
    </font>
    <font>
      <sz val="11"/>
      <color indexed="8"/>
      <name val="Calibri"/>
      <family val="2"/>
    </font>
    <font>
      <i/>
      <sz val="10"/>
      <color indexed="8"/>
      <name val="Arial"/>
    </font>
    <font>
      <sz val="9"/>
      <color indexed="8"/>
      <name val="Menlo"/>
    </font>
    <font>
      <b/>
      <sz val="9"/>
      <color indexed="32"/>
      <name val="Menlo"/>
    </font>
    <font>
      <b/>
      <sz val="9"/>
      <color indexed="17"/>
      <name val="Menlo"/>
    </font>
    <font>
      <vertAlign val="subscript"/>
      <sz val="10"/>
      <name val="Verdana"/>
    </font>
    <font>
      <sz val="10"/>
      <name val="Verdana"/>
    </font>
    <font>
      <vertAlign val="subscript"/>
      <sz val="10"/>
      <name val="Arial"/>
      <family val="2"/>
    </font>
    <font>
      <sz val="14"/>
      <color rgb="FF008040"/>
      <name val="Zapf Dingbats"/>
      <charset val="2"/>
    </font>
    <font>
      <sz val="11"/>
      <color rgb="FFFF0000"/>
      <name val="Arial"/>
    </font>
    <font>
      <b/>
      <sz val="10"/>
      <color rgb="FFFF0000"/>
      <name val="Arial"/>
    </font>
    <font>
      <sz val="11"/>
      <color rgb="FFFF0000"/>
      <name val="Wingdings"/>
      <charset val="2"/>
    </font>
    <font>
      <b/>
      <i/>
      <sz val="10"/>
      <color rgb="FFFF0000"/>
      <name val="Arial"/>
    </font>
    <font>
      <sz val="11"/>
      <color rgb="FF000000"/>
      <name val="Calibri"/>
    </font>
    <font>
      <b/>
      <sz val="14"/>
      <color rgb="FF000000"/>
      <name val="Arial"/>
    </font>
    <font>
      <u/>
      <sz val="11"/>
      <color rgb="FF000000"/>
      <name val="Calibri"/>
    </font>
    <font>
      <sz val="11"/>
      <color rgb="FF000000"/>
      <name val="Calibri"/>
      <scheme val="minor"/>
    </font>
    <font>
      <sz val="10"/>
      <color theme="1"/>
      <name val="Arial"/>
    </font>
    <font>
      <sz val="10"/>
      <color theme="0"/>
      <name val="Arial"/>
    </font>
    <font>
      <b/>
      <sz val="10"/>
      <color theme="0"/>
      <name val="Arial"/>
    </font>
    <font>
      <b/>
      <sz val="9"/>
      <color rgb="FF000080"/>
      <name val="Menlo"/>
    </font>
    <font>
      <sz val="9"/>
      <color rgb="FF000000"/>
      <name val="Menlo"/>
    </font>
    <font>
      <b/>
      <sz val="14"/>
      <color theme="1"/>
      <name val="Arial"/>
      <family val="2"/>
    </font>
    <font>
      <b/>
      <sz val="10"/>
      <color theme="1"/>
      <name val="Arial"/>
    </font>
    <font>
      <sz val="16"/>
      <color rgb="FFFF0000"/>
      <name val="Arial"/>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rgb="FFFF0000"/>
        <bgColor indexed="64"/>
      </patternFill>
    </fill>
    <fill>
      <patternFill patternType="solid">
        <fgColor theme="3" tint="0.79998168889431442"/>
        <bgColor indexed="64"/>
      </patternFill>
    </fill>
    <fill>
      <patternFill patternType="solid">
        <fgColor theme="3" tint="0.39997558519241921"/>
        <bgColor indexed="64"/>
      </patternFill>
    </fill>
  </fills>
  <borders count="62">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diagonal/>
    </border>
    <border>
      <left/>
      <right/>
      <top style="thin">
        <color auto="1"/>
      </top>
      <bottom style="thin">
        <color auto="1"/>
      </bottom>
      <diagonal/>
    </border>
    <border>
      <left/>
      <right style="thin">
        <color auto="1"/>
      </right>
      <top style="thin">
        <color auto="1"/>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
      <left/>
      <right/>
      <top/>
      <bottom style="thin">
        <color rgb="FFFF0000"/>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style="medium">
        <color rgb="FF000000"/>
      </right>
      <top style="medium">
        <color theme="0" tint="-0.249977111117893"/>
      </top>
      <bottom/>
      <diagonal/>
    </border>
    <border>
      <left style="thin">
        <color rgb="FFFF0000"/>
      </left>
      <right/>
      <top style="thin">
        <color rgb="FFFF0000"/>
      </top>
      <bottom/>
      <diagonal/>
    </border>
    <border>
      <left/>
      <right style="medium">
        <color rgb="FF000000"/>
      </right>
      <top/>
      <bottom style="medium">
        <color theme="0" tint="-0.249977111117893"/>
      </bottom>
      <diagonal/>
    </border>
    <border>
      <left style="medium">
        <color rgb="FF000000"/>
      </left>
      <right/>
      <top/>
      <bottom style="medium">
        <color theme="0" tint="-0.249977111117893"/>
      </bottom>
      <diagonal/>
    </border>
    <border>
      <left/>
      <right/>
      <top/>
      <bottom style="medium">
        <color theme="0" tint="-0.249977111117893"/>
      </bottom>
      <diagonal/>
    </border>
    <border>
      <left style="medium">
        <color rgb="FF000000"/>
      </left>
      <right/>
      <top style="medium">
        <color theme="0" tint="-0.249977111117893"/>
      </top>
      <bottom/>
      <diagonal/>
    </border>
    <border>
      <left/>
      <right/>
      <top style="medium">
        <color theme="0" tint="-0.249977111117893"/>
      </top>
      <bottom/>
      <diagonal/>
    </border>
    <border>
      <left style="thin">
        <color auto="1"/>
      </left>
      <right/>
      <top/>
      <bottom style="thin">
        <color theme="0" tint="-0.14996795556505021"/>
      </bottom>
      <diagonal/>
    </border>
    <border>
      <left/>
      <right/>
      <top/>
      <bottom style="thin">
        <color theme="0" tint="-0.14996795556505021"/>
      </bottom>
      <diagonal/>
    </border>
    <border>
      <left style="slantDashDot">
        <color rgb="FFFF0000"/>
      </left>
      <right/>
      <top style="slantDashDot">
        <color rgb="FFFF0000"/>
      </top>
      <bottom/>
      <diagonal/>
    </border>
    <border>
      <left/>
      <right style="slantDashDot">
        <color rgb="FFFF0000"/>
      </right>
      <top style="slantDashDot">
        <color rgb="FFFF0000"/>
      </top>
      <bottom/>
      <diagonal/>
    </border>
    <border>
      <left style="slantDashDot">
        <color rgb="FFFF0000"/>
      </left>
      <right/>
      <top/>
      <bottom/>
      <diagonal/>
    </border>
    <border>
      <left/>
      <right style="slantDashDot">
        <color rgb="FFFF0000"/>
      </right>
      <top/>
      <bottom/>
      <diagonal/>
    </border>
    <border>
      <left style="slantDashDot">
        <color rgb="FFFF0000"/>
      </left>
      <right/>
      <top/>
      <bottom style="slantDashDot">
        <color rgb="FFFF0000"/>
      </bottom>
      <diagonal/>
    </border>
    <border>
      <left/>
      <right style="slantDashDot">
        <color rgb="FFFF0000"/>
      </right>
      <top/>
      <bottom style="slantDashDot">
        <color rgb="FFFF0000"/>
      </bottom>
      <diagonal/>
    </border>
    <border>
      <left/>
      <right/>
      <top/>
      <bottom style="thin">
        <color theme="1"/>
      </bottom>
      <diagonal/>
    </border>
    <border>
      <left style="thin">
        <color rgb="FFFF0000"/>
      </left>
      <right/>
      <top/>
      <bottom/>
      <diagonal/>
    </border>
    <border>
      <left/>
      <right style="thin">
        <color rgb="FFFF0000"/>
      </right>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2">
    <xf numFmtId="0" fontId="0" fillId="0" borderId="0"/>
    <xf numFmtId="0" fontId="5" fillId="0" borderId="0" applyNumberFormat="0" applyFill="0" applyBorder="0" applyAlignment="0" applyProtection="0">
      <alignment vertical="top"/>
      <protection locked="0"/>
    </xf>
  </cellStyleXfs>
  <cellXfs count="496">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15" fontId="0" fillId="0" borderId="0" xfId="0" applyNumberFormat="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18"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1" xfId="0" applyFill="1" applyBorder="1" applyAlignment="1" applyProtection="1"/>
    <xf numFmtId="0" fontId="0" fillId="0" borderId="0" xfId="0" applyAlignment="1">
      <alignment horizontal="right"/>
    </xf>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15" fontId="0" fillId="0" borderId="4" xfId="0" applyNumberFormat="1" applyBorder="1" applyAlignment="1">
      <alignment horizontal="right"/>
    </xf>
    <xf numFmtId="18" fontId="0" fillId="0" borderId="0" xfId="0" applyNumberFormat="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12" fillId="0" borderId="0" xfId="0" applyFont="1"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5" xfId="0" applyBorder="1" applyAlignment="1" applyProtection="1">
      <alignment horizontal="center"/>
    </xf>
    <xf numFmtId="0" fontId="0" fillId="0" borderId="6" xfId="0" applyBorder="1" applyAlignment="1" applyProtection="1">
      <alignment horizontal="center"/>
    </xf>
    <xf numFmtId="0" fontId="0" fillId="0" borderId="7"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10" fillId="0" borderId="0" xfId="0" applyFont="1"/>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0" fillId="0" borderId="5" xfId="0" applyBorder="1" applyAlignment="1" applyProtection="1"/>
    <xf numFmtId="0" fontId="0" fillId="0" borderId="6" xfId="0" applyBorder="1" applyAlignment="1" applyProtection="1"/>
    <xf numFmtId="0" fontId="0" fillId="0" borderId="7" xfId="0" applyBorder="1" applyAlignment="1" applyProtection="1"/>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7"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1" fontId="4" fillId="0" borderId="20" xfId="0" applyNumberFormat="1" applyFont="1" applyFill="1" applyBorder="1" applyProtection="1"/>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1" fontId="0" fillId="2" borderId="21" xfId="0" applyNumberFormat="1" applyFill="1" applyBorder="1" applyAlignment="1" applyProtection="1">
      <protection locked="0"/>
    </xf>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Alignment="1" applyProtection="1">
      <alignment horizontal="right"/>
    </xf>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applyAlignment="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15" fontId="0" fillId="0" borderId="0" xfId="0" applyNumberFormat="1" applyFont="1"/>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6" borderId="31" xfId="0" applyFont="1" applyFill="1" applyBorder="1"/>
    <xf numFmtId="0" fontId="0" fillId="6" borderId="32" xfId="0" applyFont="1" applyFill="1" applyBorder="1"/>
    <xf numFmtId="0" fontId="0" fillId="6" borderId="33" xfId="0" applyFont="1" applyFill="1" applyBorder="1"/>
    <xf numFmtId="0" fontId="0" fillId="6" borderId="34" xfId="0" applyFont="1" applyFill="1" applyBorder="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0" fontId="0" fillId="0" borderId="0" xfId="0" applyFill="1" applyBorder="1" applyAlignment="1" applyProtection="1">
      <alignment horizontal="right"/>
    </xf>
    <xf numFmtId="1" fontId="0" fillId="0" borderId="1" xfId="0" applyNumberFormat="1" applyFill="1" applyBorder="1" applyAlignment="1" applyProtection="1">
      <alignment horizontal="center"/>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9"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30"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1" fontId="1" fillId="0" borderId="0" xfId="0" applyNumberFormat="1" applyFont="1" applyAlignment="1" applyProtection="1"/>
    <xf numFmtId="0" fontId="0" fillId="2" borderId="1" xfId="0" applyFont="1" applyFill="1" applyBorder="1" applyProtection="1">
      <protection locked="0"/>
    </xf>
    <xf numFmtId="1" fontId="0" fillId="0" borderId="0" xfId="0" applyNumberFormat="1" applyFill="1" applyBorder="1" applyAlignment="1" applyProtection="1">
      <alignment horizontal="center"/>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31" fillId="0" borderId="0" xfId="0" applyFont="1"/>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4" xfId="0" applyFont="1" applyBorder="1" applyAlignment="1">
      <alignment horizontal="left" vertical="top" wrapText="1"/>
    </xf>
    <xf numFmtId="0" fontId="31" fillId="0" borderId="0" xfId="0" applyFont="1" applyBorder="1"/>
    <xf numFmtId="0" fontId="0" fillId="6" borderId="35" xfId="0" applyFont="1" applyFill="1" applyBorder="1"/>
    <xf numFmtId="0" fontId="30" fillId="0" borderId="0" xfId="0" applyFont="1"/>
    <xf numFmtId="0" fontId="32" fillId="0" borderId="0" xfId="0" applyFont="1" applyAlignment="1">
      <alignment horizontal="right"/>
    </xf>
    <xf numFmtId="0" fontId="33" fillId="0" borderId="0" xfId="0" applyFont="1" applyBorder="1"/>
    <xf numFmtId="0" fontId="0" fillId="0" borderId="0" xfId="0" applyFont="1" applyAlignment="1">
      <alignment horizontal="left"/>
    </xf>
    <xf numFmtId="0" fontId="31" fillId="0" borderId="0" xfId="0" applyFont="1" applyBorder="1" applyAlignment="1">
      <alignment horizontal="left"/>
    </xf>
    <xf numFmtId="0" fontId="33" fillId="0" borderId="0" xfId="0" applyFont="1" applyBorder="1" applyAlignment="1">
      <alignment horizontal="left"/>
    </xf>
    <xf numFmtId="0" fontId="31" fillId="0" borderId="0" xfId="0" applyFont="1" applyBorder="1" applyAlignment="1"/>
    <xf numFmtId="0" fontId="0" fillId="2" borderId="25" xfId="0" applyNumberFormat="1" applyFill="1" applyBorder="1" applyAlignment="1" applyProtection="1">
      <alignment wrapText="1"/>
      <protection locked="0"/>
    </xf>
    <xf numFmtId="0" fontId="0" fillId="2" borderId="26"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34" fillId="0" borderId="36" xfId="0" applyFont="1" applyBorder="1" applyAlignment="1">
      <alignment horizontal="left" vertical="center" wrapText="1"/>
    </xf>
    <xf numFmtId="0" fontId="34" fillId="0" borderId="37" xfId="0" applyFont="1" applyBorder="1" applyAlignment="1">
      <alignment horizontal="left" vertical="center" wrapText="1"/>
    </xf>
    <xf numFmtId="0" fontId="34" fillId="0" borderId="38" xfId="0" applyFont="1" applyBorder="1" applyAlignment="1">
      <alignment horizontal="left" vertical="center" wrapText="1"/>
    </xf>
    <xf numFmtId="0" fontId="0" fillId="0" borderId="39" xfId="0" applyBorder="1" applyAlignment="1">
      <alignment horizontal="left" vertical="center" wrapText="1"/>
    </xf>
    <xf numFmtId="0" fontId="34" fillId="0" borderId="39" xfId="0" applyFont="1" applyBorder="1" applyAlignment="1">
      <alignment horizontal="left" vertical="center" wrapText="1"/>
    </xf>
    <xf numFmtId="0" fontId="34" fillId="0" borderId="0" xfId="0" applyFont="1" applyAlignment="1">
      <alignment horizontal="left" vertical="center"/>
    </xf>
    <xf numFmtId="0" fontId="34"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34" fillId="0" borderId="40" xfId="0" applyFont="1" applyBorder="1" applyAlignment="1">
      <alignment horizontal="center" vertical="center" wrapText="1"/>
    </xf>
    <xf numFmtId="0" fontId="11" fillId="0" borderId="0" xfId="0" applyFont="1"/>
    <xf numFmtId="0" fontId="35" fillId="0" borderId="0" xfId="0" applyFont="1" applyAlignment="1">
      <alignment horizontal="left" vertical="center"/>
    </xf>
    <xf numFmtId="0" fontId="34" fillId="0" borderId="0" xfId="0" applyFont="1" applyAlignment="1">
      <alignment horizontal="left" vertical="center" indent="2"/>
    </xf>
    <xf numFmtId="0" fontId="36" fillId="0" borderId="0" xfId="0" applyFont="1" applyAlignment="1">
      <alignment horizontal="left" vertical="center"/>
    </xf>
    <xf numFmtId="0" fontId="12" fillId="0" borderId="0" xfId="0" applyFont="1"/>
    <xf numFmtId="0" fontId="34"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34" fillId="0" borderId="38" xfId="0" applyFont="1" applyBorder="1" applyAlignment="1">
      <alignment horizontal="left" vertical="center" wrapText="1" indent="1"/>
    </xf>
    <xf numFmtId="0" fontId="34" fillId="0" borderId="38" xfId="0" applyFont="1" applyBorder="1" applyAlignment="1">
      <alignment horizontal="left" vertical="center" wrapText="1" indent="2"/>
    </xf>
    <xf numFmtId="0" fontId="3" fillId="0" borderId="0" xfId="0" applyFont="1" applyAlignment="1" applyProtection="1">
      <alignment vertical="top" wrapText="1"/>
    </xf>
    <xf numFmtId="0" fontId="3" fillId="0" borderId="6" xfId="0" applyFont="1" applyBorder="1" applyAlignment="1" applyProtection="1">
      <alignment vertical="top" wrapText="1"/>
    </xf>
    <xf numFmtId="0" fontId="11" fillId="0" borderId="0" xfId="0" applyFont="1" applyAlignment="1"/>
    <xf numFmtId="0" fontId="34" fillId="0" borderId="40" xfId="0" applyFont="1" applyBorder="1" applyAlignment="1">
      <alignment horizontal="left" vertical="center" wrapText="1"/>
    </xf>
    <xf numFmtId="0" fontId="37" fillId="0" borderId="38" xfId="0" applyFont="1" applyBorder="1" applyAlignment="1">
      <alignment horizontal="left" vertical="top" wrapText="1"/>
    </xf>
    <xf numFmtId="0" fontId="37" fillId="0" borderId="41" xfId="0" applyFont="1" applyBorder="1" applyAlignment="1">
      <alignment horizontal="left" vertical="top" wrapText="1"/>
    </xf>
    <xf numFmtId="0" fontId="37" fillId="0" borderId="38" xfId="0" applyFont="1" applyBorder="1" applyAlignment="1">
      <alignment horizontal="left" vertical="top" wrapText="1"/>
    </xf>
    <xf numFmtId="0" fontId="0" fillId="6" borderId="42" xfId="0" applyFont="1" applyFill="1" applyBorder="1" applyAlignment="1">
      <alignment horizontal="left"/>
    </xf>
    <xf numFmtId="0" fontId="37" fillId="0" borderId="43" xfId="0" applyFont="1" applyBorder="1" applyAlignment="1">
      <alignment vertical="top" wrapText="1"/>
    </xf>
    <xf numFmtId="0" fontId="37" fillId="0" borderId="38" xfId="0" applyFont="1" applyBorder="1" applyAlignment="1">
      <alignment vertical="top" wrapText="1"/>
    </xf>
    <xf numFmtId="0" fontId="37" fillId="0" borderId="0" xfId="0" applyFont="1" applyBorder="1" applyAlignment="1">
      <alignment vertical="top" wrapText="1"/>
    </xf>
    <xf numFmtId="0" fontId="0" fillId="0" borderId="44" xfId="0" applyBorder="1"/>
    <xf numFmtId="0" fontId="0" fillId="0" borderId="45" xfId="0" applyBorder="1"/>
    <xf numFmtId="0" fontId="37" fillId="0" borderId="41" xfId="0" applyFont="1" applyBorder="1" applyAlignment="1">
      <alignment vertical="top" wrapText="1"/>
    </xf>
    <xf numFmtId="0" fontId="0" fillId="0" borderId="24" xfId="0" applyFill="1" applyBorder="1" applyAlignment="1">
      <alignment horizontal="right" vertical="top" wrapText="1"/>
    </xf>
    <xf numFmtId="0" fontId="0" fillId="0" borderId="5" xfId="0" applyFont="1" applyBorder="1" applyAlignment="1">
      <alignment horizontal="left" vertical="top" wrapText="1"/>
    </xf>
    <xf numFmtId="0" fontId="0" fillId="0" borderId="0" xfId="0" applyFont="1" applyAlignment="1" applyProtection="1">
      <alignment horizontal="left"/>
    </xf>
    <xf numFmtId="0" fontId="0" fillId="3" borderId="0" xfId="0" applyFont="1" applyFill="1" applyBorder="1" applyAlignment="1"/>
    <xf numFmtId="0" fontId="0" fillId="0" borderId="46" xfId="0" applyBorder="1" applyAlignment="1"/>
    <xf numFmtId="0" fontId="0" fillId="0" borderId="47" xfId="0" applyBorder="1" applyAlignment="1"/>
    <xf numFmtId="0" fontId="0" fillId="0" borderId="44" xfId="0" applyBorder="1" applyAlignment="1"/>
    <xf numFmtId="0" fontId="0" fillId="0" borderId="45" xfId="0" applyBorder="1" applyAlignment="1"/>
    <xf numFmtId="0" fontId="20" fillId="0" borderId="4" xfId="0" applyFont="1" applyFill="1" applyBorder="1" applyAlignment="1">
      <alignment horizontal="left" vertical="top" wrapText="1"/>
    </xf>
    <xf numFmtId="0" fontId="0" fillId="0" borderId="4" xfId="0" applyBorder="1" applyAlignment="1">
      <alignment horizontal="right" vertical="top" wrapText="1"/>
    </xf>
    <xf numFmtId="0" fontId="0" fillId="0" borderId="0" xfId="0" applyNumberFormat="1" applyFont="1" applyBorder="1" applyAlignment="1">
      <alignment horizontal="right" vertical="top"/>
    </xf>
    <xf numFmtId="0" fontId="0" fillId="0" borderId="4" xfId="0" applyFont="1" applyBorder="1" applyAlignment="1">
      <alignment horizontal="left" vertical="top" wrapText="1"/>
    </xf>
    <xf numFmtId="0" fontId="0" fillId="0" borderId="0" xfId="0" applyAlignment="1">
      <alignment horizontal="right" vertical="top"/>
    </xf>
    <xf numFmtId="0" fontId="10" fillId="0" borderId="4" xfId="0" applyFont="1" applyBorder="1" applyAlignment="1">
      <alignment horizontal="left" vertical="top" indent="4"/>
    </xf>
    <xf numFmtId="0" fontId="0" fillId="0" borderId="4" xfId="0" applyBorder="1" applyAlignment="1">
      <alignment vertical="top" wrapText="1"/>
    </xf>
    <xf numFmtId="0" fontId="38" fillId="0" borderId="0" xfId="0" applyFont="1" applyBorder="1" applyAlignment="1">
      <alignment horizontal="left" wrapText="1"/>
    </xf>
    <xf numFmtId="0" fontId="0" fillId="0" borderId="0" xfId="0" applyFill="1" applyBorder="1" applyAlignment="1">
      <alignment horizontal="right" vertical="top" wrapText="1"/>
    </xf>
    <xf numFmtId="0" fontId="0" fillId="0" borderId="0" xfId="0" applyAlignment="1">
      <alignment vertical="top" wrapText="1"/>
    </xf>
    <xf numFmtId="0" fontId="39" fillId="0" borderId="0" xfId="0" applyFont="1" applyAlignment="1" applyProtection="1">
      <protection hidden="1"/>
    </xf>
    <xf numFmtId="0" fontId="39" fillId="0" borderId="0" xfId="0" applyFont="1" applyAlignment="1" applyProtection="1">
      <alignment horizontal="right"/>
      <protection hidden="1"/>
    </xf>
    <xf numFmtId="2" fontId="39" fillId="0" borderId="0" xfId="0" applyNumberFormat="1" applyFont="1" applyFill="1" applyBorder="1" applyAlignment="1" applyProtection="1">
      <protection hidden="1"/>
    </xf>
    <xf numFmtId="0" fontId="39" fillId="0" borderId="0" xfId="0" applyFont="1" applyBorder="1" applyProtection="1">
      <protection hidden="1"/>
    </xf>
    <xf numFmtId="164" fontId="39" fillId="4" borderId="0" xfId="0" applyNumberFormat="1" applyFont="1" applyFill="1" applyBorder="1" applyAlignment="1" applyProtection="1">
      <alignment horizontal="center"/>
      <protection hidden="1"/>
    </xf>
    <xf numFmtId="1" fontId="39" fillId="0" borderId="0" xfId="0" applyNumberFormat="1" applyFont="1" applyBorder="1" applyProtection="1">
      <protection hidden="1"/>
    </xf>
    <xf numFmtId="2" fontId="39" fillId="0" borderId="0" xfId="0" applyNumberFormat="1" applyFont="1" applyBorder="1" applyProtection="1">
      <protection hidden="1"/>
    </xf>
    <xf numFmtId="0" fontId="40" fillId="0" borderId="0" xfId="0" applyFont="1" applyFill="1" applyBorder="1" applyAlignment="1" applyProtection="1"/>
    <xf numFmtId="1" fontId="39" fillId="0" borderId="0" xfId="0" applyNumberFormat="1" applyFont="1" applyFill="1" applyBorder="1" applyAlignment="1" applyProtection="1"/>
    <xf numFmtId="0" fontId="39" fillId="0" borderId="0" xfId="0" applyFont="1" applyFill="1" applyBorder="1" applyAlignment="1" applyProtection="1"/>
    <xf numFmtId="0" fontId="37" fillId="0" borderId="41" xfId="0" applyFont="1" applyBorder="1" applyAlignment="1">
      <alignment vertical="top" wrapText="1"/>
    </xf>
    <xf numFmtId="0" fontId="20" fillId="0" borderId="4" xfId="0" applyFont="1" applyFill="1" applyBorder="1" applyAlignment="1">
      <alignment horizontal="left" vertical="top" indent="2"/>
    </xf>
    <xf numFmtId="0" fontId="20" fillId="0" borderId="4" xfId="0" applyFont="1" applyFill="1" applyBorder="1" applyAlignment="1">
      <alignment horizontal="left" vertical="top"/>
    </xf>
    <xf numFmtId="0" fontId="20" fillId="0" borderId="48" xfId="0" applyFont="1" applyFill="1" applyBorder="1" applyAlignment="1">
      <alignment horizontal="left" vertical="top" indent="2"/>
    </xf>
    <xf numFmtId="0" fontId="0" fillId="0" borderId="0" xfId="0" applyFont="1" applyBorder="1" applyAlignment="1">
      <alignment vertical="top"/>
    </xf>
    <xf numFmtId="0" fontId="12" fillId="0" borderId="4" xfId="0" applyFont="1" applyBorder="1" applyAlignment="1">
      <alignment horizontal="left" vertical="top" wrapText="1"/>
    </xf>
    <xf numFmtId="0" fontId="0" fillId="0" borderId="4" xfId="0" applyFont="1" applyBorder="1" applyAlignment="1">
      <alignment horizontal="left" vertical="top" indent="2"/>
    </xf>
    <xf numFmtId="0" fontId="10" fillId="0" borderId="28" xfId="0" applyFont="1" applyBorder="1" applyAlignment="1">
      <alignment horizontal="left" vertical="top" indent="4"/>
    </xf>
    <xf numFmtId="0" fontId="41" fillId="0" borderId="0" xfId="0" applyFont="1"/>
    <xf numFmtId="0" fontId="42" fillId="0" borderId="0" xfId="0" applyFont="1"/>
    <xf numFmtId="165" fontId="39" fillId="0" borderId="0" xfId="0" applyNumberFormat="1" applyFont="1" applyFill="1" applyBorder="1" applyAlignment="1" applyProtection="1"/>
    <xf numFmtId="0" fontId="43" fillId="0" borderId="0" xfId="0" applyFont="1" applyAlignment="1" applyProtection="1">
      <alignment horizontal="left"/>
    </xf>
    <xf numFmtId="0" fontId="37" fillId="0" borderId="43" xfId="0" applyFont="1" applyBorder="1" applyAlignment="1">
      <alignment vertical="top" wrapText="1"/>
    </xf>
    <xf numFmtId="0" fontId="0" fillId="0" borderId="39" xfId="0" applyBorder="1" applyAlignment="1"/>
    <xf numFmtId="0" fontId="20" fillId="0" borderId="0" xfId="0" applyFont="1" applyFill="1" applyBorder="1" applyAlignment="1">
      <alignment horizontal="left" vertical="top" wrapText="1"/>
    </xf>
    <xf numFmtId="0" fontId="0" fillId="0" borderId="0" xfId="0" applyAlignment="1">
      <alignment horizontal="left" indent="9"/>
    </xf>
    <xf numFmtId="0" fontId="2" fillId="0" borderId="0" xfId="0" applyFont="1"/>
    <xf numFmtId="0" fontId="0" fillId="0" borderId="6" xfId="0" applyBorder="1"/>
    <xf numFmtId="0" fontId="0" fillId="0" borderId="0" xfId="0" applyBorder="1" applyAlignment="1">
      <alignment vertical="top"/>
    </xf>
    <xf numFmtId="0" fontId="0" fillId="0" borderId="0" xfId="0" applyBorder="1" applyAlignment="1">
      <alignment horizontal="left" vertical="top"/>
    </xf>
    <xf numFmtId="0" fontId="0" fillId="0" borderId="0" xfId="0" applyBorder="1" applyAlignment="1">
      <alignment vertical="top" wrapText="1"/>
    </xf>
    <xf numFmtId="0" fontId="0" fillId="0" borderId="6" xfId="0" applyFont="1" applyBorder="1" applyAlignment="1">
      <alignment horizontal="left" vertical="top" wrapText="1"/>
    </xf>
    <xf numFmtId="0" fontId="0" fillId="0" borderId="3" xfId="0" applyBorder="1"/>
    <xf numFmtId="0" fontId="0" fillId="0" borderId="3" xfId="0" applyBorder="1" applyAlignment="1">
      <alignment horizontal="right" vertical="top" wrapText="1"/>
    </xf>
    <xf numFmtId="0" fontId="0" fillId="0" borderId="0" xfId="0" applyFill="1" applyBorder="1" applyAlignment="1">
      <alignment horizontal="left" vertical="top" indent="2"/>
    </xf>
    <xf numFmtId="0" fontId="0" fillId="0" borderId="0" xfId="0" applyFill="1" applyBorder="1" applyAlignment="1">
      <alignment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0" fillId="0" borderId="0" xfId="0" applyFill="1" applyBorder="1" applyAlignment="1">
      <alignment horizontal="left" vertical="top" indent="1"/>
    </xf>
    <xf numFmtId="0" fontId="0" fillId="0" borderId="0" xfId="0" applyFont="1" applyFill="1" applyBorder="1" applyAlignment="1">
      <alignment horizontal="center" vertical="top" wrapText="1"/>
    </xf>
    <xf numFmtId="167" fontId="0" fillId="0" borderId="0" xfId="0" applyNumberFormat="1" applyFill="1" applyBorder="1" applyAlignment="1">
      <alignment horizontal="center" vertical="top"/>
    </xf>
    <xf numFmtId="21" fontId="0" fillId="0" borderId="0" xfId="0" applyNumberFormat="1" applyFill="1" applyBorder="1" applyAlignment="1">
      <alignment horizontal="center" vertical="top"/>
    </xf>
    <xf numFmtId="0" fontId="0" fillId="0" borderId="0" xfId="0" applyFill="1" applyBorder="1" applyAlignment="1">
      <alignment horizontal="center" vertical="top"/>
    </xf>
    <xf numFmtId="0" fontId="0" fillId="0" borderId="0" xfId="0" applyFill="1" applyBorder="1" applyAlignment="1">
      <alignment horizontal="left" vertical="top" indent="9"/>
    </xf>
    <xf numFmtId="0" fontId="0" fillId="0" borderId="0" xfId="0" applyFill="1" applyBorder="1" applyAlignment="1">
      <alignment horizontal="right" vertical="top"/>
    </xf>
    <xf numFmtId="0" fontId="0" fillId="0" borderId="0" xfId="0" applyFill="1" applyBorder="1" applyAlignment="1">
      <alignment horizontal="left" vertical="top" indent="8"/>
    </xf>
    <xf numFmtId="0" fontId="0" fillId="0" borderId="0" xfId="0" applyFill="1" applyBorder="1" applyAlignment="1">
      <alignment vertical="top" wrapText="1"/>
    </xf>
    <xf numFmtId="0" fontId="0" fillId="0" borderId="0" xfId="0" applyFill="1" applyBorder="1" applyAlignment="1">
      <alignment horizontal="center" vertical="top" wrapText="1"/>
    </xf>
    <xf numFmtId="0" fontId="0" fillId="0" borderId="0" xfId="0" applyFill="1" applyBorder="1"/>
    <xf numFmtId="0" fontId="37" fillId="0" borderId="41" xfId="0" applyFont="1" applyBorder="1" applyAlignment="1">
      <alignment horizontal="left" vertical="top" wrapText="1"/>
    </xf>
    <xf numFmtId="0" fontId="0" fillId="0" borderId="39" xfId="0" applyBorder="1"/>
    <xf numFmtId="0" fontId="0" fillId="0" borderId="6" xfId="0" applyBorder="1" applyAlignment="1">
      <alignment horizontal="center"/>
    </xf>
    <xf numFmtId="0" fontId="0" fillId="0" borderId="4" xfId="0" applyBorder="1"/>
    <xf numFmtId="0" fontId="44" fillId="0" borderId="0" xfId="0" applyFont="1" applyFill="1" applyBorder="1" applyAlignment="1" applyProtection="1"/>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0" xfId="0" applyFont="1" applyBorder="1" applyAlignment="1">
      <alignment horizontal="left" vertical="top" indent="1"/>
    </xf>
    <xf numFmtId="0" fontId="10" fillId="0" borderId="28" xfId="0" applyFont="1" applyBorder="1" applyAlignment="1">
      <alignment horizontal="right" vertical="top" indent="4"/>
    </xf>
    <xf numFmtId="0" fontId="10" fillId="0" borderId="4" xfId="0" applyFont="1" applyBorder="1" applyAlignment="1">
      <alignment horizontal="right" vertical="top" indent="4"/>
    </xf>
    <xf numFmtId="0" fontId="38" fillId="0" borderId="0" xfId="0" applyFont="1" applyBorder="1" applyAlignment="1">
      <alignment horizontal="left" vertical="center" indent="1"/>
    </xf>
    <xf numFmtId="0" fontId="0" fillId="0" borderId="4" xfId="0" applyFill="1" applyBorder="1" applyAlignment="1">
      <alignment horizontal="right" vertical="top" wrapText="1"/>
    </xf>
    <xf numFmtId="0" fontId="0" fillId="0" borderId="23" xfId="0" applyBorder="1" applyAlignment="1">
      <alignment vertical="top" wrapText="1"/>
    </xf>
    <xf numFmtId="0" fontId="0" fillId="0" borderId="0" xfId="0" applyBorder="1" applyAlignment="1">
      <alignment horizontal="left" vertical="center" wrapText="1"/>
    </xf>
    <xf numFmtId="0" fontId="0" fillId="9" borderId="0" xfId="0" applyFill="1"/>
    <xf numFmtId="0" fontId="0" fillId="9" borderId="0" xfId="0" applyFill="1" applyBorder="1"/>
    <xf numFmtId="0" fontId="0" fillId="0" borderId="0" xfId="0" applyNumberFormat="1" applyFont="1" applyBorder="1" applyAlignment="1">
      <alignment horizontal="left" vertical="top" wrapText="1" indent="3"/>
    </xf>
    <xf numFmtId="0" fontId="0" fillId="0" borderId="0" xfId="0" applyAlignment="1"/>
    <xf numFmtId="0" fontId="0" fillId="0" borderId="0" xfId="0" quotePrefix="1"/>
    <xf numFmtId="0" fontId="0" fillId="2" borderId="1" xfId="0" applyNumberFormat="1" applyFont="1" applyFill="1" applyBorder="1" applyAlignment="1" applyProtection="1">
      <alignment horizontal="left" vertical="top"/>
      <protection locked="0"/>
    </xf>
    <xf numFmtId="0" fontId="0" fillId="2" borderId="1" xfId="0" applyFont="1" applyFill="1" applyBorder="1" applyAlignment="1" applyProtection="1">
      <protection locked="0"/>
    </xf>
    <xf numFmtId="0" fontId="0" fillId="0" borderId="0" xfId="0" applyAlignment="1">
      <alignment horizontal="left" vertical="top" wrapText="1"/>
    </xf>
    <xf numFmtId="0" fontId="0" fillId="0" borderId="4" xfId="0" applyBorder="1" applyAlignment="1">
      <alignment horizontal="left" vertical="top"/>
    </xf>
    <xf numFmtId="0" fontId="0" fillId="0" borderId="0" xfId="0" applyAlignment="1">
      <alignment horizontal="left" vertical="top"/>
    </xf>
    <xf numFmtId="0" fontId="0" fillId="0" borderId="0" xfId="0" applyFill="1" applyAlignment="1">
      <alignment horizontal="left" vertical="top" wrapText="1"/>
    </xf>
    <xf numFmtId="0" fontId="12" fillId="0" borderId="0" xfId="0" applyFont="1" applyAlignment="1">
      <alignment horizontal="left" vertical="top" wrapText="1"/>
    </xf>
    <xf numFmtId="0" fontId="2" fillId="0" borderId="0" xfId="0" applyFont="1" applyAlignment="1">
      <alignment horizontal="left"/>
    </xf>
    <xf numFmtId="0" fontId="2" fillId="0" borderId="0" xfId="0" applyFont="1" applyBorder="1" applyAlignment="1">
      <alignment horizontal="left"/>
    </xf>
    <xf numFmtId="0" fontId="20" fillId="0" borderId="0" xfId="0" applyFont="1" applyFill="1" applyBorder="1" applyAlignment="1">
      <alignment horizontal="left" vertical="top" wrapText="1"/>
    </xf>
    <xf numFmtId="0" fontId="20" fillId="0" borderId="49" xfId="0" applyFont="1" applyFill="1" applyBorder="1" applyAlignment="1">
      <alignment horizontal="left" vertical="top"/>
    </xf>
    <xf numFmtId="0" fontId="20" fillId="0" borderId="49" xfId="0" applyFont="1" applyFill="1" applyBorder="1" applyAlignment="1">
      <alignment horizontal="left" vertical="top" wrapText="1"/>
    </xf>
    <xf numFmtId="0" fontId="38" fillId="0" borderId="6" xfId="0" applyFont="1" applyBorder="1" applyAlignment="1">
      <alignment horizontal="left" vertical="top" wrapText="1"/>
    </xf>
    <xf numFmtId="0" fontId="20" fillId="0" borderId="0" xfId="0" quotePrefix="1" applyFont="1" applyFill="1" applyBorder="1" applyAlignment="1">
      <alignment horizontal="left" vertical="top"/>
    </xf>
    <xf numFmtId="0" fontId="20" fillId="0" borderId="0" xfId="0" applyFont="1" applyFill="1" applyBorder="1" applyAlignment="1">
      <alignment horizontal="left" vertical="top"/>
    </xf>
    <xf numFmtId="0" fontId="0" fillId="0" borderId="0" xfId="0" applyBorder="1" applyAlignment="1">
      <alignment horizontal="left" vertical="top" wrapText="1"/>
    </xf>
    <xf numFmtId="0" fontId="0" fillId="0" borderId="0" xfId="0" applyFill="1" applyBorder="1" applyAlignment="1">
      <alignment horizontal="left" vertical="top"/>
    </xf>
    <xf numFmtId="21" fontId="0" fillId="0" borderId="0" xfId="0" applyNumberFormat="1" applyBorder="1" applyAlignment="1">
      <alignment horizontal="left" vertical="top" wrapText="1" indent="3"/>
    </xf>
    <xf numFmtId="21" fontId="0" fillId="0" borderId="0" xfId="0" applyNumberFormat="1" applyBorder="1" applyAlignment="1">
      <alignment horizontal="left" vertical="top" wrapText="1" indent="9"/>
    </xf>
    <xf numFmtId="21" fontId="0" fillId="0" borderId="4" xfId="0" applyNumberFormat="1" applyBorder="1" applyAlignment="1">
      <alignment horizontal="left" vertical="top" wrapText="1" indent="9"/>
    </xf>
    <xf numFmtId="21" fontId="0" fillId="0" borderId="0" xfId="0" applyNumberFormat="1" applyBorder="1" applyAlignment="1">
      <alignment horizontal="left" vertical="top" wrapText="1" indent="7"/>
    </xf>
    <xf numFmtId="0" fontId="0" fillId="0" borderId="0" xfId="0" applyBorder="1" applyAlignment="1">
      <alignment horizontal="left" vertical="center" wrapText="1"/>
    </xf>
    <xf numFmtId="0" fontId="0" fillId="0" borderId="4" xfId="0" applyFill="1" applyBorder="1" applyAlignment="1">
      <alignment horizontal="left" vertical="top" wrapText="1"/>
    </xf>
    <xf numFmtId="0" fontId="0" fillId="0" borderId="0" xfId="0" applyFill="1" applyBorder="1" applyAlignment="1">
      <alignment horizontal="left" vertical="top" wrapText="1"/>
    </xf>
    <xf numFmtId="0" fontId="0" fillId="0" borderId="4" xfId="0" applyFill="1" applyBorder="1" applyAlignment="1">
      <alignment horizontal="left" vertical="top" wrapText="1" indent="4"/>
    </xf>
    <xf numFmtId="0" fontId="0" fillId="0" borderId="0" xfId="0" applyFill="1" applyBorder="1" applyAlignment="1">
      <alignment horizontal="left" vertical="top" wrapText="1" indent="4"/>
    </xf>
    <xf numFmtId="0" fontId="0" fillId="0" borderId="0" xfId="0" applyBorder="1" applyAlignment="1">
      <alignment horizontal="left" vertical="top" wrapText="1" indent="2"/>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23" xfId="0" applyBorder="1" applyAlignment="1">
      <alignment horizontal="left" vertical="top" wrapText="1"/>
    </xf>
    <xf numFmtId="0" fontId="0" fillId="0" borderId="28" xfId="0" applyBorder="1" applyAlignment="1">
      <alignment horizontal="left" vertical="top" wrapText="1"/>
    </xf>
    <xf numFmtId="0" fontId="0" fillId="10" borderId="0" xfId="0" applyFill="1" applyBorder="1" applyAlignment="1">
      <alignment horizontal="right" vertical="top" wrapText="1"/>
    </xf>
    <xf numFmtId="0" fontId="0" fillId="10" borderId="3" xfId="0" applyFill="1" applyBorder="1" applyAlignment="1">
      <alignment horizontal="right" vertical="top" wrapText="1"/>
    </xf>
    <xf numFmtId="0" fontId="0" fillId="10" borderId="0" xfId="0" applyFill="1" applyBorder="1" applyAlignment="1">
      <alignment horizontal="left" vertical="top" wrapText="1"/>
    </xf>
    <xf numFmtId="0" fontId="0" fillId="0" borderId="0" xfId="0" applyFill="1" applyBorder="1" applyAlignment="1">
      <alignment horizontal="left" vertical="top" wrapText="1" indent="5"/>
    </xf>
    <xf numFmtId="0" fontId="0" fillId="0" borderId="0" xfId="0" applyFill="1" applyBorder="1" applyAlignment="1">
      <alignment horizontal="left" vertical="top" wrapText="1" indent="6"/>
    </xf>
    <xf numFmtId="0" fontId="0" fillId="0" borderId="0" xfId="0" applyFill="1" applyBorder="1" applyAlignment="1">
      <alignment horizontal="left" vertical="top" wrapText="1" indent="2"/>
    </xf>
    <xf numFmtId="0" fontId="0" fillId="0" borderId="4" xfId="0" applyFill="1" applyBorder="1" applyAlignment="1">
      <alignment horizontal="left" vertical="top" wrapText="1" indent="2"/>
    </xf>
    <xf numFmtId="0" fontId="45" fillId="0" borderId="50" xfId="0" applyFont="1" applyFill="1" applyBorder="1" applyAlignment="1" applyProtection="1">
      <alignment horizontal="center" wrapText="1"/>
    </xf>
    <xf numFmtId="0" fontId="45" fillId="0" borderId="51" xfId="0" applyFont="1" applyFill="1" applyBorder="1" applyAlignment="1" applyProtection="1">
      <alignment horizontal="center" wrapText="1"/>
    </xf>
    <xf numFmtId="0" fontId="45" fillId="0" borderId="52" xfId="0" applyFont="1" applyFill="1" applyBorder="1" applyAlignment="1" applyProtection="1">
      <alignment horizontal="center" wrapText="1"/>
    </xf>
    <xf numFmtId="0" fontId="45" fillId="0" borderId="53" xfId="0" applyFont="1" applyFill="1" applyBorder="1" applyAlignment="1" applyProtection="1">
      <alignment horizontal="center" wrapText="1"/>
    </xf>
    <xf numFmtId="0" fontId="45" fillId="0" borderId="54" xfId="0" applyFont="1" applyFill="1" applyBorder="1" applyAlignment="1" applyProtection="1">
      <alignment horizontal="center" wrapText="1"/>
    </xf>
    <xf numFmtId="0" fontId="45" fillId="0" borderId="55" xfId="0" applyFont="1" applyFill="1" applyBorder="1" applyAlignment="1" applyProtection="1">
      <alignment horizontal="center" wrapText="1"/>
    </xf>
    <xf numFmtId="0" fontId="0" fillId="0" borderId="0" xfId="0" applyBorder="1" applyAlignment="1">
      <alignment horizontal="left" vertical="top" wrapText="1" indent="3"/>
    </xf>
    <xf numFmtId="0" fontId="0" fillId="0" borderId="0" xfId="0" applyFont="1" applyBorder="1" applyAlignment="1">
      <alignment horizontal="left" vertical="top"/>
    </xf>
    <xf numFmtId="0" fontId="0" fillId="0" borderId="5" xfId="0" applyBorder="1" applyAlignment="1">
      <alignment horizontal="left" vertical="top" wrapText="1"/>
    </xf>
    <xf numFmtId="0" fontId="0" fillId="0" borderId="6" xfId="0" applyBorder="1" applyAlignment="1">
      <alignment horizontal="left" vertical="top" wrapText="1"/>
    </xf>
    <xf numFmtId="0" fontId="38" fillId="0" borderId="4" xfId="0" applyFont="1" applyBorder="1" applyAlignment="1">
      <alignment horizontal="left" vertical="top"/>
    </xf>
    <xf numFmtId="0" fontId="38" fillId="0" borderId="0" xfId="0" applyFont="1" applyBorder="1" applyAlignment="1">
      <alignment horizontal="left" vertical="top"/>
    </xf>
    <xf numFmtId="0" fontId="12" fillId="0" borderId="0" xfId="0" applyFont="1" applyBorder="1" applyAlignment="1">
      <alignment horizontal="center" vertical="top" wrapText="1"/>
    </xf>
    <xf numFmtId="0" fontId="0" fillId="0" borderId="4" xfId="0" applyBorder="1" applyAlignment="1">
      <alignment horizontal="left" vertical="top" wrapText="1" indent="5"/>
    </xf>
    <xf numFmtId="0" fontId="0" fillId="0" borderId="0" xfId="0" applyBorder="1" applyAlignment="1">
      <alignment horizontal="left" vertical="top" wrapText="1" indent="5"/>
    </xf>
    <xf numFmtId="0" fontId="38" fillId="0" borderId="0" xfId="0" applyFont="1" applyBorder="1" applyAlignment="1">
      <alignment horizontal="left" vertical="top" indent="1"/>
    </xf>
    <xf numFmtId="0" fontId="20" fillId="0" borderId="56" xfId="0" applyFont="1" applyFill="1" applyBorder="1" applyAlignment="1">
      <alignment horizontal="left" vertical="top"/>
    </xf>
    <xf numFmtId="0" fontId="12" fillId="11" borderId="4" xfId="0" applyFont="1" applyFill="1" applyBorder="1" applyAlignment="1">
      <alignment horizontal="center" vertical="top" wrapText="1"/>
    </xf>
    <xf numFmtId="0" fontId="12" fillId="11" borderId="0" xfId="0" applyFont="1" applyFill="1" applyBorder="1" applyAlignment="1">
      <alignment horizontal="center" vertical="top" wrapText="1"/>
    </xf>
    <xf numFmtId="0" fontId="12" fillId="11" borderId="0" xfId="0" applyFont="1" applyFill="1" applyBorder="1" applyAlignment="1">
      <alignment horizontal="left" vertical="top" wrapText="1"/>
    </xf>
    <xf numFmtId="0" fontId="0" fillId="0" borderId="4" xfId="0" applyBorder="1" applyAlignment="1">
      <alignment horizontal="left" vertical="top" wrapText="1"/>
    </xf>
    <xf numFmtId="0" fontId="40" fillId="8" borderId="0" xfId="0" applyFont="1" applyFill="1" applyAlignment="1">
      <alignment horizontal="left" vertical="top" wrapText="1"/>
    </xf>
    <xf numFmtId="0" fontId="0" fillId="0" borderId="11" xfId="0" applyBorder="1" applyAlignment="1">
      <alignment horizontal="left" vertical="top" wrapText="1"/>
    </xf>
    <xf numFmtId="0" fontId="0" fillId="0" borderId="29" xfId="0" applyBorder="1" applyAlignment="1">
      <alignment horizontal="left" vertical="top" wrapText="1"/>
    </xf>
    <xf numFmtId="0" fontId="38" fillId="0" borderId="0" xfId="0" applyFont="1" applyBorder="1" applyAlignment="1">
      <alignment horizontal="left" vertical="top" wrapText="1"/>
    </xf>
    <xf numFmtId="0" fontId="10" fillId="6" borderId="57" xfId="0" applyFont="1" applyFill="1" applyBorder="1" applyAlignment="1">
      <alignment horizontal="left" indent="1"/>
    </xf>
    <xf numFmtId="0" fontId="0" fillId="6" borderId="0" xfId="0" applyFont="1" applyFill="1" applyBorder="1" applyAlignment="1">
      <alignment horizontal="left" indent="1"/>
    </xf>
    <xf numFmtId="0" fontId="0" fillId="6" borderId="58" xfId="0" applyFont="1" applyFill="1" applyBorder="1" applyAlignment="1">
      <alignment horizontal="left" indent="1"/>
    </xf>
    <xf numFmtId="0" fontId="10" fillId="0" borderId="11" xfId="0" applyFont="1" applyBorder="1" applyAlignment="1">
      <alignment horizontal="left" vertical="top" wrapText="1"/>
    </xf>
    <xf numFmtId="0" fontId="10" fillId="0" borderId="29" xfId="0" applyFont="1" applyBorder="1" applyAlignment="1">
      <alignment horizontal="left" vertical="top" wrapText="1"/>
    </xf>
    <xf numFmtId="0" fontId="3" fillId="6" borderId="35" xfId="0" applyFont="1" applyFill="1" applyBorder="1" applyAlignment="1" applyProtection="1">
      <alignment horizontal="left" vertical="top" wrapText="1"/>
    </xf>
    <xf numFmtId="0" fontId="0" fillId="6" borderId="59" xfId="0" applyFont="1" applyFill="1" applyBorder="1" applyAlignment="1">
      <alignment horizontal="left"/>
    </xf>
    <xf numFmtId="0" fontId="0" fillId="6" borderId="60" xfId="0" applyFont="1" applyFill="1" applyBorder="1" applyAlignment="1">
      <alignment horizontal="left"/>
    </xf>
    <xf numFmtId="0" fontId="0" fillId="6" borderId="61" xfId="0" applyFont="1" applyFill="1" applyBorder="1" applyAlignment="1">
      <alignment horizontal="left"/>
    </xf>
    <xf numFmtId="0" fontId="2" fillId="0" borderId="0" xfId="0" applyFont="1" applyBorder="1" applyAlignment="1">
      <alignment horizontal="left" vertical="top"/>
    </xf>
    <xf numFmtId="0" fontId="3" fillId="6" borderId="0" xfId="0" applyFont="1" applyFill="1" applyBorder="1" applyAlignment="1" applyProtection="1">
      <alignment horizontal="left" vertical="top" wrapText="1"/>
    </xf>
    <xf numFmtId="0" fontId="38" fillId="0" borderId="4" xfId="0" applyFont="1" applyBorder="1" applyAlignment="1">
      <alignment horizontal="left" vertical="top" wrapText="1"/>
    </xf>
    <xf numFmtId="0" fontId="0" fillId="0" borderId="0" xfId="0" applyFont="1" applyFill="1" applyBorder="1" applyAlignment="1">
      <alignment horizontal="left" vertical="top"/>
    </xf>
    <xf numFmtId="0" fontId="0" fillId="0" borderId="4" xfId="0" applyBorder="1" applyAlignment="1">
      <alignment horizontal="left" vertical="top" wrapText="1" indent="6"/>
    </xf>
    <xf numFmtId="0" fontId="0" fillId="0" borderId="0" xfId="0" applyBorder="1" applyAlignment="1">
      <alignment horizontal="left" vertical="top" wrapText="1" indent="6"/>
    </xf>
    <xf numFmtId="0" fontId="38" fillId="0" borderId="4" xfId="0" applyFont="1" applyBorder="1" applyAlignment="1">
      <alignment horizontal="left" vertical="top" indent="1"/>
    </xf>
    <xf numFmtId="0" fontId="0" fillId="0" borderId="0" xfId="0" applyFont="1" applyBorder="1" applyAlignment="1">
      <alignment horizontal="left"/>
    </xf>
    <xf numFmtId="0" fontId="0" fillId="0" borderId="0" xfId="0"/>
    <xf numFmtId="0" fontId="2" fillId="0" borderId="0" xfId="0" applyFont="1" applyAlignment="1" applyProtection="1">
      <alignment horizontal="left"/>
    </xf>
    <xf numFmtId="0" fontId="0" fillId="2" borderId="1" xfId="0" applyFill="1" applyBorder="1" applyAlignment="1" applyProtection="1">
      <alignment horizontal="left"/>
      <protection locked="0"/>
    </xf>
    <xf numFmtId="0" fontId="10" fillId="0" borderId="0" xfId="0" applyFont="1" applyBorder="1" applyAlignment="1">
      <alignment horizontal="left"/>
    </xf>
    <xf numFmtId="0" fontId="0" fillId="0" borderId="0" xfId="0" applyBorder="1" applyAlignment="1">
      <alignment horizontal="left"/>
    </xf>
    <xf numFmtId="0" fontId="0" fillId="0" borderId="0" xfId="0" applyAlignment="1">
      <alignment horizontal="left"/>
    </xf>
    <xf numFmtId="0" fontId="0" fillId="0" borderId="0" xfId="0" applyFont="1" applyAlignment="1">
      <alignment horizontal="left"/>
    </xf>
    <xf numFmtId="0" fontId="2" fillId="0" borderId="23" xfId="0" applyFont="1" applyBorder="1" applyAlignment="1">
      <alignment horizontal="left"/>
    </xf>
    <xf numFmtId="0" fontId="31" fillId="0" borderId="0" xfId="0" applyFont="1" applyBorder="1" applyAlignment="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11" fillId="0" borderId="0" xfId="0" applyFont="1" applyAlignment="1" applyProtection="1">
      <alignment horizontal="lef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26" xfId="0" applyFill="1" applyBorder="1" applyAlignment="1" applyProtection="1">
      <alignment horizontal="left" wrapText="1"/>
      <protection locked="0"/>
    </xf>
    <xf numFmtId="0" fontId="0" fillId="0" borderId="6" xfId="0" applyFill="1" applyBorder="1" applyAlignment="1" applyProtection="1">
      <alignment horizontal="left"/>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26" xfId="0" applyFill="1" applyBorder="1" applyAlignment="1" applyProtection="1">
      <alignment vertical="top" wrapText="1"/>
      <protection locked="0"/>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6" xfId="0" applyFont="1" applyBorder="1" applyAlignment="1" applyProtection="1">
      <alignment horizontal="left" vertical="top" wrapText="1"/>
    </xf>
    <xf numFmtId="49" fontId="0" fillId="0" borderId="0" xfId="0" applyNumberFormat="1" applyAlignment="1" applyProtection="1">
      <alignment wrapText="1"/>
    </xf>
  </cellXfs>
  <cellStyles count="2">
    <cellStyle name="Hyperlink" xfId="1" builtinId="8"/>
    <cellStyle name="Normal" xfId="0" builtinId="0"/>
  </cellStyles>
  <dxfs count="15">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externalLink" Target="externalLinks/externalLink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25"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25400</xdr:colOff>
      <xdr:row>65</xdr:row>
      <xdr:rowOff>12700</xdr:rowOff>
    </xdr:from>
    <xdr:to>
      <xdr:col>2</xdr:col>
      <xdr:colOff>1943100</xdr:colOff>
      <xdr:row>105</xdr:row>
      <xdr:rowOff>76200</xdr:rowOff>
    </xdr:to>
    <xdr:grpSp>
      <xdr:nvGrpSpPr>
        <xdr:cNvPr id="56450" name="Group 21"/>
        <xdr:cNvGrpSpPr>
          <a:grpSpLocks/>
        </xdr:cNvGrpSpPr>
      </xdr:nvGrpSpPr>
      <xdr:grpSpPr bwMode="auto">
        <a:xfrm>
          <a:off x="25400" y="1028700"/>
          <a:ext cx="3251200" cy="7493000"/>
          <a:chOff x="906312" y="400260"/>
          <a:chExt cx="3256116" cy="5547996"/>
        </a:xfrm>
      </xdr:grpSpPr>
      <xdr:sp macro="" textlink="">
        <xdr:nvSpPr>
          <xdr:cNvPr id="23" name="Rectangle 22"/>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4" name="Connector 23"/>
          <xdr:cNvSpPr/>
        </xdr:nvSpPr>
        <xdr:spPr bwMode="auto">
          <a:xfrm>
            <a:off x="2356301" y="607134"/>
            <a:ext cx="178069" cy="14105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p>
            <a:endParaRPr lang="en-US"/>
          </a:p>
        </xdr:txBody>
      </xdr:sp>
      <xdr:sp macro="" textlink="">
        <xdr:nvSpPr>
          <xdr:cNvPr id="25" name="Rounded Rectangle 24"/>
          <xdr:cNvSpPr/>
        </xdr:nvSpPr>
        <xdr:spPr bwMode="auto">
          <a:xfrm>
            <a:off x="1122538" y="1415825"/>
            <a:ext cx="1259201" cy="19747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6" name="Straight Arrow Connector 25"/>
          <xdr:cNvCxnSpPr>
            <a:stCxn id="28" idx="2"/>
          </xdr:cNvCxnSpPr>
        </xdr:nvCxnSpPr>
        <xdr:spPr bwMode="auto">
          <a:xfrm>
            <a:off x="1758499" y="4754026"/>
            <a:ext cx="0" cy="235085"/>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7" name="Connector 26"/>
          <xdr:cNvSpPr/>
        </xdr:nvSpPr>
        <xdr:spPr bwMode="auto">
          <a:xfrm>
            <a:off x="1669464" y="5525104"/>
            <a:ext cx="165350" cy="150454"/>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p>
            <a:endParaRPr lang="en-US"/>
          </a:p>
        </xdr:txBody>
      </xdr:sp>
      <xdr:sp macro="" textlink="">
        <xdr:nvSpPr>
          <xdr:cNvPr id="28" name="Rounded Rectangle 27"/>
          <xdr:cNvSpPr/>
        </xdr:nvSpPr>
        <xdr:spPr bwMode="auto">
          <a:xfrm>
            <a:off x="1262450" y="4547152"/>
            <a:ext cx="979379" cy="20687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9" name="Straight Connector 28"/>
          <xdr:cNvCxnSpPr/>
        </xdr:nvCxnSpPr>
        <xdr:spPr bwMode="auto">
          <a:xfrm>
            <a:off x="2445336" y="513101"/>
            <a:ext cx="0" cy="5322315"/>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30" name="Elbow Connector 29"/>
          <xdr:cNvCxnSpPr>
            <a:stCxn id="24" idx="4"/>
            <a:endCxn id="36" idx="0"/>
          </xdr:cNvCxnSpPr>
        </xdr:nvCxnSpPr>
        <xdr:spPr bwMode="auto">
          <a:xfrm rot="16200000" flipH="1">
            <a:off x="2680343" y="513178"/>
            <a:ext cx="178664" cy="648679"/>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31" name="Elbow Connector 30"/>
          <xdr:cNvCxnSpPr>
            <a:stCxn id="25" idx="2"/>
            <a:endCxn id="37" idx="0"/>
          </xdr:cNvCxnSpPr>
        </xdr:nvCxnSpPr>
        <xdr:spPr bwMode="auto">
          <a:xfrm rot="16200000" flipH="1">
            <a:off x="2367855" y="991221"/>
            <a:ext cx="498379" cy="1742531"/>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2" name="Rounded Rectangle 31"/>
          <xdr:cNvSpPr/>
        </xdr:nvSpPr>
        <xdr:spPr bwMode="auto">
          <a:xfrm>
            <a:off x="1262450" y="5007918"/>
            <a:ext cx="979379" cy="22568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33" name="Straight Arrow Connector 32"/>
          <xdr:cNvCxnSpPr>
            <a:stCxn id="32" idx="2"/>
            <a:endCxn id="27" idx="0"/>
          </xdr:cNvCxnSpPr>
        </xdr:nvCxnSpPr>
        <xdr:spPr bwMode="auto">
          <a:xfrm flipH="1">
            <a:off x="1745779" y="5233599"/>
            <a:ext cx="12719" cy="291505"/>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4" name="Rounded Rectangle 33"/>
          <xdr:cNvSpPr/>
        </xdr:nvSpPr>
        <xdr:spPr bwMode="auto">
          <a:xfrm>
            <a:off x="1249730" y="2929770"/>
            <a:ext cx="1030255" cy="17866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56403" name="Straight Arrow Connector 34"/>
          <xdr:cNvCxnSpPr>
            <a:cxnSpLocks noChangeShapeType="1"/>
            <a:stCxn id="34" idx="2"/>
            <a:endCxn id="28" idx="0"/>
          </xdr:cNvCxnSpPr>
        </xdr:nvCxnSpPr>
        <xdr:spPr bwMode="auto">
          <a:xfrm flipH="1">
            <a:off x="1758499" y="3117838"/>
            <a:ext cx="0" cy="1429314"/>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6404" name="Straight Arrow Connector 35"/>
          <xdr:cNvCxnSpPr>
            <a:cxnSpLocks noChangeShapeType="1"/>
            <a:endCxn id="34" idx="0"/>
          </xdr:cNvCxnSpPr>
        </xdr:nvCxnSpPr>
        <xdr:spPr bwMode="auto">
          <a:xfrm>
            <a:off x="1745779" y="1688523"/>
            <a:ext cx="12719" cy="1241247"/>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37" name="Rounded Rectangle 36"/>
          <xdr:cNvSpPr/>
        </xdr:nvSpPr>
        <xdr:spPr bwMode="auto">
          <a:xfrm>
            <a:off x="3043138" y="2111676"/>
            <a:ext cx="890344" cy="188068"/>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56406" name="Straight Arrow Connector 37"/>
          <xdr:cNvCxnSpPr>
            <a:cxnSpLocks noChangeShapeType="1"/>
            <a:stCxn id="56409" idx="2"/>
            <a:endCxn id="35" idx="0"/>
          </xdr:cNvCxnSpPr>
        </xdr:nvCxnSpPr>
        <xdr:spPr bwMode="auto">
          <a:xfrm flipH="1">
            <a:off x="3475591" y="3437553"/>
            <a:ext cx="12719" cy="169261"/>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6407" name="Straight Arrow Connector 38"/>
          <xdr:cNvCxnSpPr>
            <a:cxnSpLocks noChangeShapeType="1"/>
            <a:stCxn id="37" idx="2"/>
            <a:endCxn id="43" idx="0"/>
          </xdr:cNvCxnSpPr>
        </xdr:nvCxnSpPr>
        <xdr:spPr bwMode="auto">
          <a:xfrm>
            <a:off x="3488310" y="2309147"/>
            <a:ext cx="0" cy="583010"/>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6408" name="Straight Arrow Connector 39"/>
          <xdr:cNvCxnSpPr>
            <a:cxnSpLocks noChangeShapeType="1"/>
            <a:stCxn id="43" idx="2"/>
            <a:endCxn id="56409" idx="0"/>
          </xdr:cNvCxnSpPr>
        </xdr:nvCxnSpPr>
        <xdr:spPr bwMode="auto">
          <a:xfrm flipH="1">
            <a:off x="3488310" y="3070821"/>
            <a:ext cx="0" cy="150454"/>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56409" name="Diamond 40"/>
          <xdr:cNvSpPr>
            <a:spLocks noChangeArrowheads="1"/>
          </xdr:cNvSpPr>
        </xdr:nvSpPr>
        <xdr:spPr bwMode="auto">
          <a:xfrm>
            <a:off x="3361118" y="3221275"/>
            <a:ext cx="241665" cy="216278"/>
          </a:xfrm>
          <a:prstGeom prst="diamond">
            <a:avLst/>
          </a:prstGeom>
          <a:noFill/>
          <a:ln w="9525">
            <a:solidFill>
              <a:srgbClr val="4A7EBB"/>
            </a:solidFill>
            <a:miter lim="800000"/>
            <a:headEnd/>
            <a:tailEnd/>
          </a:ln>
          <a:effectLst>
            <a:outerShdw blurRad="40000" dist="23000" dir="5400000" rotWithShape="0">
              <a:srgbClr val="00000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56410" name="Elbow Connector 41"/>
          <xdr:cNvCxnSpPr>
            <a:cxnSpLocks noChangeShapeType="1"/>
            <a:stCxn id="56414" idx="1"/>
            <a:endCxn id="37" idx="1"/>
          </xdr:cNvCxnSpPr>
        </xdr:nvCxnSpPr>
        <xdr:spPr bwMode="auto">
          <a:xfrm rot="10800000">
            <a:off x="3043138" y="2215113"/>
            <a:ext cx="343418" cy="1899483"/>
          </a:xfrm>
          <a:prstGeom prst="bentConnector3">
            <a:avLst>
              <a:gd name="adj1" fmla="val 167926"/>
            </a:avLst>
          </a:prstGeom>
          <a:noFill/>
          <a:ln w="25400">
            <a:solidFill>
              <a:srgbClr val="4F81BD"/>
            </a:solidFill>
            <a:miter lim="800000"/>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43" name="Rounded Rectangle 42"/>
          <xdr:cNvSpPr/>
        </xdr:nvSpPr>
        <xdr:spPr bwMode="auto">
          <a:xfrm>
            <a:off x="3043138" y="2892157"/>
            <a:ext cx="890344" cy="17866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sp macro="" textlink="">
        <xdr:nvSpPr>
          <xdr:cNvPr id="44" name="TextBox 43"/>
          <xdr:cNvSpPr txBox="1"/>
        </xdr:nvSpPr>
        <xdr:spPr bwMode="auto">
          <a:xfrm rot="16200000">
            <a:off x="1644067" y="2961050"/>
            <a:ext cx="198411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cxnSp macro="">
        <xdr:nvCxnSpPr>
          <xdr:cNvPr id="56413" name="Elbow Connector 44"/>
          <xdr:cNvCxnSpPr>
            <a:cxnSpLocks noChangeShapeType="1"/>
            <a:stCxn id="56409" idx="1"/>
            <a:endCxn id="37" idx="1"/>
          </xdr:cNvCxnSpPr>
        </xdr:nvCxnSpPr>
        <xdr:spPr bwMode="auto">
          <a:xfrm rot="10800000">
            <a:off x="3043138" y="2215113"/>
            <a:ext cx="317980" cy="1109599"/>
          </a:xfrm>
          <a:prstGeom prst="bentConnector3">
            <a:avLst>
              <a:gd name="adj1" fmla="val 172000"/>
            </a:avLst>
          </a:prstGeom>
          <a:noFill/>
          <a:ln w="25400">
            <a:solidFill>
              <a:srgbClr val="4F81BD"/>
            </a:solidFill>
            <a:miter lim="800000"/>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56414" name="Diamond 45"/>
          <xdr:cNvSpPr>
            <a:spLocks noChangeArrowheads="1"/>
          </xdr:cNvSpPr>
        </xdr:nvSpPr>
        <xdr:spPr bwMode="auto">
          <a:xfrm>
            <a:off x="3386557" y="4011159"/>
            <a:ext cx="241665" cy="197471"/>
          </a:xfrm>
          <a:prstGeom prst="diamond">
            <a:avLst/>
          </a:prstGeom>
          <a:noFill/>
          <a:ln w="9525">
            <a:solidFill>
              <a:srgbClr val="4A7EBB"/>
            </a:solidFill>
            <a:miter lim="800000"/>
            <a:headEnd/>
            <a:tailEnd/>
          </a:ln>
          <a:effectLst>
            <a:outerShdw blurRad="40000" dist="23000" dir="5400000" rotWithShape="0">
              <a:srgbClr val="00000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56415" name="Straight Arrow Connector 46"/>
          <xdr:cNvCxnSpPr>
            <a:cxnSpLocks noChangeShapeType="1"/>
            <a:stCxn id="56414" idx="2"/>
          </xdr:cNvCxnSpPr>
        </xdr:nvCxnSpPr>
        <xdr:spPr bwMode="auto">
          <a:xfrm>
            <a:off x="3501029" y="4208630"/>
            <a:ext cx="0" cy="197471"/>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48" name="TextBox 47"/>
          <xdr:cNvSpPr txBox="1"/>
        </xdr:nvSpPr>
        <xdr:spPr bwMode="auto">
          <a:xfrm rot="16200000">
            <a:off x="2460426" y="2331023"/>
            <a:ext cx="987355"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incomplete</a:t>
            </a:r>
          </a:p>
        </xdr:txBody>
      </xdr:sp>
      <xdr:cxnSp macro="">
        <xdr:nvCxnSpPr>
          <xdr:cNvPr id="56417" name="Straight Connector 48"/>
          <xdr:cNvCxnSpPr>
            <a:cxnSpLocks noChangeShapeType="1"/>
          </xdr:cNvCxnSpPr>
        </xdr:nvCxnSpPr>
        <xdr:spPr bwMode="auto">
          <a:xfrm>
            <a:off x="1122538" y="4406101"/>
            <a:ext cx="2810944" cy="0"/>
          </a:xfrm>
          <a:prstGeom prst="line">
            <a:avLst/>
          </a:prstGeom>
          <a:noFill/>
          <a:ln w="28575">
            <a:solidFill>
              <a:srgbClr val="4F81BD"/>
            </a:solidFill>
            <a:round/>
            <a:headEnd/>
            <a:tailEn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812800</xdr:colOff>
      <xdr:row>87</xdr:row>
      <xdr:rowOff>152400</xdr:rowOff>
    </xdr:from>
    <xdr:to>
      <xdr:col>2</xdr:col>
      <xdr:colOff>1701800</xdr:colOff>
      <xdr:row>89</xdr:row>
      <xdr:rowOff>12700</xdr:rowOff>
    </xdr:to>
    <xdr:sp macro="" textlink="">
      <xdr:nvSpPr>
        <xdr:cNvPr id="35" name="Rounded Rectangle 34"/>
        <xdr:cNvSpPr/>
      </xdr:nvSpPr>
      <xdr:spPr bwMode="auto">
        <a:xfrm>
          <a:off x="2146300" y="5334000"/>
          <a:ext cx="889000" cy="24130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1257300</xdr:colOff>
      <xdr:row>89</xdr:row>
      <xdr:rowOff>12700</xdr:rowOff>
    </xdr:from>
    <xdr:to>
      <xdr:col>2</xdr:col>
      <xdr:colOff>1295400</xdr:colOff>
      <xdr:row>90</xdr:row>
      <xdr:rowOff>127000</xdr:rowOff>
    </xdr:to>
    <xdr:cxnSp macro="">
      <xdr:nvCxnSpPr>
        <xdr:cNvPr id="56388" name="Straight Arrow Connector 37"/>
        <xdr:cNvCxnSpPr>
          <a:cxnSpLocks noChangeShapeType="1"/>
          <a:stCxn id="35" idx="2"/>
          <a:endCxn id="56414" idx="0"/>
        </xdr:cNvCxnSpPr>
      </xdr:nvCxnSpPr>
      <xdr:spPr bwMode="auto">
        <a:xfrm>
          <a:off x="2590800" y="5600700"/>
          <a:ext cx="38100" cy="292100"/>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431800</xdr:colOff>
      <xdr:row>68</xdr:row>
      <xdr:rowOff>152400</xdr:rowOff>
    </xdr:from>
    <xdr:to>
      <xdr:col>2</xdr:col>
      <xdr:colOff>1320800</xdr:colOff>
      <xdr:row>70</xdr:row>
      <xdr:rowOff>76200</xdr:rowOff>
    </xdr:to>
    <xdr:sp macro="" textlink="">
      <xdr:nvSpPr>
        <xdr:cNvPr id="36" name="Rounded Rectangle 35"/>
        <xdr:cNvSpPr/>
      </xdr:nvSpPr>
      <xdr:spPr bwMode="auto">
        <a:xfrm>
          <a:off x="1765300" y="1739900"/>
          <a:ext cx="889000" cy="25400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Architecy</a:t>
          </a:r>
        </a:p>
      </xdr:txBody>
    </xdr:sp>
    <xdr:clientData/>
  </xdr:twoCellAnchor>
  <xdr:twoCellAnchor>
    <xdr:from>
      <xdr:col>1</xdr:col>
      <xdr:colOff>425450</xdr:colOff>
      <xdr:row>70</xdr:row>
      <xdr:rowOff>76200</xdr:rowOff>
    </xdr:from>
    <xdr:to>
      <xdr:col>2</xdr:col>
      <xdr:colOff>876300</xdr:colOff>
      <xdr:row>72</xdr:row>
      <xdr:rowOff>88900</xdr:rowOff>
    </xdr:to>
    <xdr:cxnSp macro="">
      <xdr:nvCxnSpPr>
        <xdr:cNvPr id="38" name="Elbow Connector 37"/>
        <xdr:cNvCxnSpPr>
          <a:stCxn id="36" idx="2"/>
          <a:endCxn id="25" idx="0"/>
        </xdr:cNvCxnSpPr>
      </xdr:nvCxnSpPr>
      <xdr:spPr bwMode="auto">
        <a:xfrm rot="5400000">
          <a:off x="1343025" y="1520825"/>
          <a:ext cx="393700" cy="1339850"/>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2008%20Spring/2007%20Fall/6o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autoPageBreaks="0" fitToPage="1"/>
  </sheetPr>
  <dimension ref="A1:I29"/>
  <sheetViews>
    <sheetView showGridLines="0" workbookViewId="0">
      <selection sqref="A1:G1"/>
    </sheetView>
  </sheetViews>
  <sheetFormatPr baseColWidth="10" defaultColWidth="8.83203125" defaultRowHeight="13" x14ac:dyDescent="0.15"/>
  <cols>
    <col min="1" max="1" width="23.5" style="22" customWidth="1"/>
    <col min="2" max="2" width="18.33203125" customWidth="1"/>
    <col min="3" max="3" width="14"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389" t="s">
        <v>158</v>
      </c>
      <c r="B1" s="389"/>
      <c r="C1" s="389"/>
      <c r="D1" s="389"/>
      <c r="E1" s="389"/>
      <c r="F1" s="389"/>
      <c r="G1" s="389"/>
    </row>
    <row r="3" spans="1:9" hidden="1" x14ac:dyDescent="0.15">
      <c r="A3" s="19" t="s">
        <v>130</v>
      </c>
      <c r="B3" s="17" t="s">
        <v>450</v>
      </c>
    </row>
    <row r="4" spans="1:9" hidden="1" x14ac:dyDescent="0.15">
      <c r="A4" s="19" t="s">
        <v>159</v>
      </c>
      <c r="B4" s="180">
        <v>41394</v>
      </c>
      <c r="C4" s="29">
        <v>0.60416666666666663</v>
      </c>
      <c r="E4" t="s">
        <v>120</v>
      </c>
      <c r="G4" s="9">
        <f>B4-4</f>
        <v>41390</v>
      </c>
    </row>
    <row r="5" spans="1:9" hidden="1" x14ac:dyDescent="0.15">
      <c r="A5" s="19" t="s">
        <v>160</v>
      </c>
      <c r="B5" s="9">
        <f>B4+7</f>
        <v>41401</v>
      </c>
      <c r="C5" s="29">
        <f>C4</f>
        <v>0.60416666666666663</v>
      </c>
      <c r="E5" t="s">
        <v>120</v>
      </c>
      <c r="G5" s="9">
        <f>B5-4</f>
        <v>41397</v>
      </c>
    </row>
    <row r="6" spans="1:9" hidden="1" x14ac:dyDescent="0.15">
      <c r="A6" s="22" t="s">
        <v>157</v>
      </c>
      <c r="B6" s="28" t="str">
        <f>CONCATENATE("username",B3,".xls")</f>
        <v>usernameCA02.xls</v>
      </c>
      <c r="C6" s="17" t="s">
        <v>451</v>
      </c>
      <c r="D6" s="17"/>
    </row>
    <row r="7" spans="1:9" hidden="1" x14ac:dyDescent="0.15">
      <c r="A7" s="19"/>
    </row>
    <row r="8" spans="1:9" ht="19" customHeight="1" x14ac:dyDescent="0.15">
      <c r="A8" s="20" t="s">
        <v>31</v>
      </c>
      <c r="B8" s="385" t="s">
        <v>1025</v>
      </c>
      <c r="C8" s="386"/>
      <c r="D8" s="386"/>
      <c r="E8" s="386"/>
      <c r="F8" s="386"/>
      <c r="G8" s="386"/>
      <c r="H8" s="386"/>
      <c r="I8" s="386"/>
    </row>
    <row r="9" spans="1:9" ht="17" customHeight="1" x14ac:dyDescent="0.15">
      <c r="A9" s="20" t="s">
        <v>130</v>
      </c>
      <c r="B9" s="387" t="s">
        <v>694</v>
      </c>
      <c r="C9" s="387"/>
      <c r="D9" s="387"/>
      <c r="E9" s="387"/>
      <c r="F9" s="387"/>
      <c r="G9" s="387"/>
      <c r="H9" s="387"/>
      <c r="I9" s="387"/>
    </row>
    <row r="10" spans="1:9" ht="15" customHeight="1" x14ac:dyDescent="0.15">
      <c r="A10" s="20" t="s">
        <v>219</v>
      </c>
      <c r="B10" s="310" t="s">
        <v>566</v>
      </c>
      <c r="C10" s="313" t="s">
        <v>571</v>
      </c>
      <c r="D10" s="386" t="s">
        <v>572</v>
      </c>
      <c r="E10" s="386"/>
      <c r="F10" s="386"/>
      <c r="G10" s="313"/>
      <c r="H10" s="313"/>
      <c r="I10" s="313"/>
    </row>
    <row r="11" spans="1:9" ht="15" customHeight="1" x14ac:dyDescent="0.15">
      <c r="A11" s="20"/>
      <c r="B11" s="310"/>
      <c r="C11" s="54"/>
      <c r="D11" s="384" t="s">
        <v>573</v>
      </c>
      <c r="E11" s="384"/>
      <c r="F11" s="384"/>
      <c r="G11" s="54"/>
      <c r="H11" s="54"/>
      <c r="I11" s="54"/>
    </row>
    <row r="12" spans="1:9" ht="34" customHeight="1" x14ac:dyDescent="0.15">
      <c r="A12" s="20"/>
      <c r="B12" s="310" t="s">
        <v>567</v>
      </c>
      <c r="C12" s="384" t="s">
        <v>574</v>
      </c>
      <c r="D12" s="384"/>
      <c r="E12" s="384"/>
      <c r="F12" s="384"/>
      <c r="G12" s="384"/>
      <c r="H12" s="384"/>
      <c r="I12" s="384"/>
    </row>
    <row r="13" spans="1:9" ht="12" customHeight="1" x14ac:dyDescent="0.15">
      <c r="A13" s="21" t="s">
        <v>102</v>
      </c>
      <c r="B13" s="384" t="s">
        <v>162</v>
      </c>
      <c r="C13" s="384"/>
      <c r="D13" s="384"/>
      <c r="E13" s="384"/>
      <c r="F13" s="384"/>
      <c r="G13" s="384"/>
      <c r="H13" s="384"/>
      <c r="I13" s="384"/>
    </row>
    <row r="14" spans="1:9" x14ac:dyDescent="0.15">
      <c r="A14" s="21"/>
      <c r="B14" s="384" t="s">
        <v>32</v>
      </c>
      <c r="C14" s="384"/>
      <c r="D14" s="384"/>
      <c r="E14" s="384"/>
      <c r="F14" s="384"/>
      <c r="G14" s="384"/>
      <c r="H14" s="384"/>
      <c r="I14" s="384"/>
    </row>
    <row r="15" spans="1:9" ht="12.75" customHeight="1" x14ac:dyDescent="0.15">
      <c r="A15" s="19"/>
      <c r="B15" s="384" t="s">
        <v>107</v>
      </c>
      <c r="C15" s="384"/>
      <c r="D15" s="384"/>
      <c r="E15" s="384"/>
      <c r="F15" s="384"/>
      <c r="G15" s="384"/>
      <c r="H15" s="384"/>
      <c r="I15" s="384"/>
    </row>
    <row r="16" spans="1:9" ht="35" customHeight="1" x14ac:dyDescent="0.15">
      <c r="A16" s="19"/>
      <c r="B16" s="384" t="s">
        <v>309</v>
      </c>
      <c r="C16" s="384"/>
      <c r="D16" s="384"/>
      <c r="E16" s="384"/>
      <c r="F16" s="384"/>
      <c r="G16" s="384"/>
      <c r="H16" s="384"/>
      <c r="I16" s="384"/>
    </row>
    <row r="17" spans="1:9" x14ac:dyDescent="0.15">
      <c r="A17" s="21"/>
      <c r="B17" s="384" t="s">
        <v>311</v>
      </c>
      <c r="C17" s="384"/>
      <c r="D17" s="384"/>
      <c r="E17" s="384"/>
      <c r="F17" s="384"/>
      <c r="G17" s="384"/>
      <c r="H17" s="384"/>
      <c r="I17" s="384"/>
    </row>
    <row r="18" spans="1:9" ht="12.75" customHeight="1" x14ac:dyDescent="0.15">
      <c r="A18" s="19"/>
      <c r="B18" s="54"/>
      <c r="C18" s="55" t="s">
        <v>136</v>
      </c>
      <c r="D18" s="388" t="s">
        <v>137</v>
      </c>
      <c r="E18" s="384"/>
      <c r="F18" s="384"/>
      <c r="G18" s="384"/>
      <c r="H18" s="384"/>
      <c r="I18" s="384"/>
    </row>
    <row r="19" spans="1:9" ht="30" customHeight="1" x14ac:dyDescent="0.15">
      <c r="A19" s="19"/>
      <c r="B19" s="54"/>
      <c r="C19" s="54" t="s">
        <v>138</v>
      </c>
      <c r="D19" s="384" t="s">
        <v>440</v>
      </c>
      <c r="E19" s="384"/>
      <c r="F19" s="384"/>
      <c r="G19" s="384"/>
      <c r="H19" s="384"/>
      <c r="I19" s="384"/>
    </row>
    <row r="20" spans="1:9" ht="58" customHeight="1" x14ac:dyDescent="0.15">
      <c r="A20" s="19"/>
      <c r="B20" s="54"/>
      <c r="C20" s="54" t="s">
        <v>353</v>
      </c>
      <c r="D20" s="384" t="s">
        <v>352</v>
      </c>
      <c r="E20" s="384"/>
      <c r="F20" s="384"/>
      <c r="G20" s="384"/>
      <c r="H20" s="384"/>
      <c r="I20" s="384"/>
    </row>
    <row r="21" spans="1:9" ht="20" customHeight="1" x14ac:dyDescent="0.15">
      <c r="A21" s="19"/>
      <c r="B21" s="54"/>
      <c r="C21" s="54" t="s">
        <v>139</v>
      </c>
      <c r="D21" s="384" t="s">
        <v>488</v>
      </c>
      <c r="E21" s="384"/>
      <c r="F21" s="384"/>
      <c r="G21" s="384"/>
      <c r="H21" s="384"/>
      <c r="I21" s="384"/>
    </row>
    <row r="22" spans="1:9" ht="30" customHeight="1" x14ac:dyDescent="0.15">
      <c r="A22" s="19"/>
      <c r="B22" s="54"/>
      <c r="C22" s="54" t="s">
        <v>70</v>
      </c>
      <c r="D22" s="384" t="s">
        <v>22</v>
      </c>
      <c r="E22" s="384"/>
      <c r="F22" s="384"/>
      <c r="G22" s="384"/>
      <c r="H22" s="384"/>
      <c r="I22" s="384"/>
    </row>
    <row r="23" spans="1:9" ht="41" customHeight="1" x14ac:dyDescent="0.15">
      <c r="A23" s="19"/>
      <c r="B23" s="54"/>
      <c r="C23" s="54" t="s">
        <v>20</v>
      </c>
      <c r="D23" s="384" t="s">
        <v>11</v>
      </c>
      <c r="E23" s="384"/>
      <c r="F23" s="384"/>
      <c r="G23" s="384"/>
      <c r="H23" s="384"/>
      <c r="I23" s="384"/>
    </row>
    <row r="24" spans="1:9" ht="50" hidden="1" customHeight="1" x14ac:dyDescent="0.15">
      <c r="A24" s="19"/>
      <c r="B24" s="54"/>
      <c r="C24" s="54" t="s">
        <v>8</v>
      </c>
      <c r="D24" s="384" t="s">
        <v>0</v>
      </c>
      <c r="E24" s="384"/>
      <c r="F24" s="384"/>
      <c r="G24" s="384"/>
      <c r="H24" s="384"/>
      <c r="I24" s="384"/>
    </row>
    <row r="25" spans="1:9" ht="24" customHeight="1" x14ac:dyDescent="0.15">
      <c r="A25" s="19"/>
      <c r="B25" s="54"/>
      <c r="C25" s="54" t="s">
        <v>85</v>
      </c>
      <c r="D25" s="384" t="s">
        <v>448</v>
      </c>
      <c r="E25" s="384"/>
      <c r="F25" s="384"/>
      <c r="G25" s="384"/>
      <c r="H25" s="384"/>
      <c r="I25" s="384"/>
    </row>
    <row r="26" spans="1:9" ht="30" customHeight="1" x14ac:dyDescent="0.15">
      <c r="A26" s="19"/>
      <c r="B26" s="54"/>
      <c r="C26" s="54" t="s">
        <v>170</v>
      </c>
      <c r="D26" s="384" t="s">
        <v>387</v>
      </c>
      <c r="E26" s="384"/>
      <c r="F26" s="384"/>
      <c r="G26" s="384"/>
      <c r="H26" s="384"/>
      <c r="I26" s="384"/>
    </row>
    <row r="27" spans="1:9" ht="19" hidden="1" customHeight="1" x14ac:dyDescent="0.15">
      <c r="A27" s="19"/>
      <c r="B27" s="54"/>
      <c r="C27" s="54" t="s">
        <v>298</v>
      </c>
      <c r="D27" s="384" t="s">
        <v>299</v>
      </c>
      <c r="E27" s="384"/>
      <c r="F27" s="384"/>
      <c r="G27" s="384"/>
      <c r="H27" s="384"/>
      <c r="I27" s="384"/>
    </row>
    <row r="28" spans="1:9" ht="36" hidden="1" customHeight="1" x14ac:dyDescent="0.15">
      <c r="A28" s="19"/>
      <c r="B28" s="54"/>
      <c r="C28" s="54" t="s">
        <v>338</v>
      </c>
      <c r="D28" s="384" t="s">
        <v>436</v>
      </c>
      <c r="E28" s="384"/>
      <c r="F28" s="384"/>
      <c r="G28" s="384"/>
      <c r="H28" s="384"/>
      <c r="I28" s="384"/>
    </row>
    <row r="29" spans="1:9" s="24" customFormat="1" ht="49.5" customHeight="1" x14ac:dyDescent="0.15">
      <c r="A29" s="21" t="s">
        <v>52</v>
      </c>
      <c r="B29" s="384" t="s">
        <v>227</v>
      </c>
      <c r="C29" s="384"/>
      <c r="D29" s="384"/>
      <c r="E29" s="384"/>
      <c r="F29" s="384"/>
      <c r="G29" s="384"/>
      <c r="H29" s="384"/>
      <c r="I29" s="384"/>
    </row>
  </sheetData>
  <sheetProtection sheet="1" objects="1" scenarios="1"/>
  <mergeCells count="23">
    <mergeCell ref="B29:I29"/>
    <mergeCell ref="B16:I16"/>
    <mergeCell ref="B13:I13"/>
    <mergeCell ref="B14:I14"/>
    <mergeCell ref="B15:I15"/>
    <mergeCell ref="D20:I20"/>
    <mergeCell ref="D23:I23"/>
    <mergeCell ref="D21:I21"/>
    <mergeCell ref="D18:I18"/>
    <mergeCell ref="A1:G1"/>
    <mergeCell ref="D27:I27"/>
    <mergeCell ref="D28:I28"/>
    <mergeCell ref="D26:I26"/>
    <mergeCell ref="D22:I22"/>
    <mergeCell ref="D25:I25"/>
    <mergeCell ref="D24:I24"/>
    <mergeCell ref="B17:I17"/>
    <mergeCell ref="D19:I19"/>
    <mergeCell ref="C12:I12"/>
    <mergeCell ref="B8:I8"/>
    <mergeCell ref="B9:I9"/>
    <mergeCell ref="D11:F11"/>
    <mergeCell ref="D10:F10"/>
  </mergeCells>
  <phoneticPr fontId="0" type="noConversion"/>
  <pageMargins left="0.7" right="0.7" top="0.75" bottom="0.75" header="0.5" footer="0.5"/>
  <pageSetup scale="85"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16"/>
  <sheetViews>
    <sheetView showGridLines="0" workbookViewId="0">
      <selection activeCell="F37" sqref="F37"/>
    </sheetView>
  </sheetViews>
  <sheetFormatPr baseColWidth="10" defaultColWidth="3.6640625" defaultRowHeight="13" x14ac:dyDescent="0.15"/>
  <cols>
    <col min="1" max="1" width="1.83203125" style="3" customWidth="1"/>
    <col min="2" max="2" width="5" style="3" customWidth="1"/>
    <col min="3" max="12" width="7.1640625" style="3" customWidth="1"/>
    <col min="13" max="16384" width="3.6640625" style="3"/>
  </cols>
  <sheetData>
    <row r="1" spans="1:12" s="181" customFormat="1" ht="20" x14ac:dyDescent="0.2">
      <c r="A1" s="1" t="s">
        <v>316</v>
      </c>
      <c r="B1" s="1"/>
      <c r="C1" s="1"/>
      <c r="D1" s="1"/>
      <c r="E1" s="1"/>
      <c r="F1" s="1"/>
      <c r="G1" s="1"/>
      <c r="H1" s="1"/>
      <c r="I1" s="1"/>
      <c r="J1" s="1"/>
      <c r="K1" s="1"/>
      <c r="L1" s="1"/>
    </row>
    <row r="2" spans="1:12" s="181" customFormat="1" ht="20" hidden="1" x14ac:dyDescent="0.2">
      <c r="A2" s="1"/>
      <c r="B2" s="183"/>
      <c r="C2" s="1"/>
      <c r="D2" s="1"/>
      <c r="E2" s="1"/>
      <c r="F2" s="1"/>
      <c r="G2" s="1"/>
      <c r="H2" s="1"/>
      <c r="I2" s="1"/>
      <c r="J2" s="1"/>
      <c r="K2" s="1"/>
      <c r="L2" s="1"/>
    </row>
    <row r="3" spans="1:12" s="181" customFormat="1" ht="20" hidden="1" x14ac:dyDescent="0.2">
      <c r="A3" s="1"/>
      <c r="B3" s="183" t="s">
        <v>317</v>
      </c>
      <c r="C3" s="1"/>
      <c r="D3" s="1"/>
      <c r="E3" s="1"/>
      <c r="F3" s="1"/>
      <c r="G3" s="1"/>
      <c r="H3" s="1"/>
      <c r="I3" s="1"/>
      <c r="J3" s="1"/>
      <c r="K3" s="1"/>
      <c r="L3" s="1"/>
    </row>
    <row r="4" spans="1:12" s="181" customFormat="1" ht="20" x14ac:dyDescent="0.2">
      <c r="A4" s="1"/>
      <c r="B4" s="170"/>
      <c r="C4" s="484"/>
      <c r="D4" s="484"/>
      <c r="E4" s="484"/>
      <c r="F4" s="484"/>
      <c r="G4" s="484"/>
      <c r="H4" s="484"/>
      <c r="I4" s="484"/>
      <c r="J4" s="484"/>
      <c r="K4" s="484"/>
      <c r="L4" s="484"/>
    </row>
    <row r="5" spans="1:12" s="181" customFormat="1" ht="23" customHeight="1" x14ac:dyDescent="0.15">
      <c r="A5" s="181" t="s">
        <v>318</v>
      </c>
      <c r="B5" s="170"/>
      <c r="C5" s="185"/>
      <c r="D5" s="185"/>
      <c r="E5" s="185"/>
      <c r="F5" s="185"/>
      <c r="G5" s="185"/>
      <c r="H5" s="185"/>
      <c r="I5" s="185"/>
      <c r="J5" s="185"/>
      <c r="K5" s="185"/>
      <c r="L5" s="185"/>
    </row>
    <row r="6" spans="1:12" s="35" customFormat="1" ht="17" customHeight="1" x14ac:dyDescent="0.15">
      <c r="B6" s="8"/>
      <c r="C6" s="89"/>
      <c r="D6" s="89"/>
      <c r="E6" s="89"/>
      <c r="F6" s="89"/>
      <c r="G6" s="89"/>
      <c r="H6" s="89"/>
      <c r="I6" s="89"/>
      <c r="J6" s="89"/>
      <c r="K6" s="89"/>
      <c r="L6" s="89"/>
    </row>
    <row r="7" spans="1:12" s="181" customFormat="1" ht="25" customHeight="1" x14ac:dyDescent="0.15">
      <c r="A7" s="483"/>
      <c r="B7" s="182" t="e">
        <f>CONCATENATE("Scenario ", TEXT(#REF!,"#"))</f>
        <v>#REF!</v>
      </c>
      <c r="C7" s="184"/>
      <c r="D7" s="184"/>
      <c r="E7" s="184"/>
      <c r="F7" s="184"/>
      <c r="G7" s="184"/>
      <c r="H7" s="184"/>
      <c r="I7" s="184"/>
      <c r="J7" s="184"/>
      <c r="K7" s="184"/>
      <c r="L7" s="184"/>
    </row>
    <row r="8" spans="1:12" s="181" customFormat="1" ht="25" customHeight="1" x14ac:dyDescent="0.15">
      <c r="A8" s="483"/>
      <c r="B8" s="182" t="e">
        <f>CONCATENATE("Scenario ", TEXT(#REF!,"#"))</f>
        <v>#REF!</v>
      </c>
      <c r="C8" s="184"/>
      <c r="D8" s="184"/>
      <c r="E8" s="184"/>
      <c r="F8" s="184"/>
      <c r="G8" s="184"/>
      <c r="H8" s="184"/>
      <c r="I8" s="184"/>
      <c r="J8" s="184"/>
      <c r="K8" s="184"/>
      <c r="L8" s="184"/>
    </row>
    <row r="9" spans="1:12" s="181" customFormat="1" ht="25" customHeight="1" x14ac:dyDescent="0.15">
      <c r="A9" s="483"/>
      <c r="B9" s="182" t="e">
        <f>CONCATENATE("Scenario ", TEXT(#REF!,"#"))</f>
        <v>#REF!</v>
      </c>
      <c r="C9" s="184"/>
      <c r="D9" s="184"/>
      <c r="E9" s="184"/>
      <c r="F9" s="184"/>
      <c r="G9" s="184"/>
      <c r="H9" s="184"/>
      <c r="I9" s="184"/>
      <c r="J9" s="184"/>
      <c r="K9" s="184"/>
      <c r="L9" s="184"/>
    </row>
    <row r="10" spans="1:12" s="181" customFormat="1" ht="25" customHeight="1" x14ac:dyDescent="0.15">
      <c r="A10" s="483"/>
      <c r="B10" s="182" t="e">
        <f>CONCATENATE("Scenario ", TEXT(#REF!,"#"))</f>
        <v>#REF!</v>
      </c>
      <c r="C10" s="184"/>
      <c r="D10" s="184"/>
      <c r="E10" s="184"/>
      <c r="F10" s="184"/>
      <c r="G10" s="184"/>
      <c r="H10" s="184"/>
      <c r="I10" s="184"/>
      <c r="J10" s="184"/>
      <c r="K10" s="184"/>
      <c r="L10" s="184"/>
    </row>
    <row r="11" spans="1:12" s="181" customFormat="1" ht="25" customHeight="1" x14ac:dyDescent="0.15">
      <c r="A11" s="483"/>
      <c r="B11" s="182" t="e">
        <f>CONCATENATE("Scenario ", TEXT(#REF!,"#"))</f>
        <v>#REF!</v>
      </c>
      <c r="C11" s="184"/>
      <c r="D11" s="184"/>
      <c r="E11" s="184"/>
      <c r="F11" s="184"/>
      <c r="G11" s="184"/>
      <c r="H11" s="184"/>
      <c r="I11" s="184"/>
      <c r="J11" s="184"/>
      <c r="K11" s="184"/>
      <c r="L11" s="184"/>
    </row>
    <row r="12" spans="1:12" s="181" customFormat="1" ht="25" customHeight="1" x14ac:dyDescent="0.15">
      <c r="A12" s="483"/>
      <c r="B12" s="182" t="e">
        <f>CONCATENATE("Scenario ", TEXT(#REF!,"#"))</f>
        <v>#REF!</v>
      </c>
      <c r="C12" s="184"/>
      <c r="D12" s="184"/>
      <c r="E12" s="184"/>
      <c r="F12" s="184"/>
      <c r="G12" s="184"/>
      <c r="H12" s="184"/>
      <c r="I12" s="184"/>
      <c r="J12" s="184"/>
      <c r="K12" s="184"/>
      <c r="L12" s="184"/>
    </row>
    <row r="13" spans="1:12" s="181" customFormat="1" ht="25" customHeight="1" x14ac:dyDescent="0.15">
      <c r="A13" s="483"/>
      <c r="B13" s="182" t="e">
        <f>CONCATENATE("Scenario ", TEXT(#REF!,"#"))</f>
        <v>#REF!</v>
      </c>
      <c r="C13" s="184"/>
      <c r="D13" s="184"/>
      <c r="E13" s="184"/>
      <c r="F13" s="184"/>
      <c r="G13" s="184"/>
      <c r="H13" s="184"/>
      <c r="I13" s="184"/>
      <c r="J13" s="184"/>
      <c r="K13" s="184"/>
      <c r="L13" s="184"/>
    </row>
    <row r="14" spans="1:12" s="181" customFormat="1" ht="25" customHeight="1" x14ac:dyDescent="0.15">
      <c r="A14" s="483"/>
      <c r="B14" s="182" t="e">
        <f>CONCATENATE("Scenario ", TEXT(#REF!,"#"))</f>
        <v>#REF!</v>
      </c>
      <c r="C14" s="184"/>
      <c r="D14" s="184"/>
      <c r="E14" s="184"/>
      <c r="F14" s="184"/>
      <c r="G14" s="184"/>
      <c r="H14" s="184"/>
      <c r="I14" s="184"/>
      <c r="J14" s="184"/>
      <c r="K14" s="184"/>
      <c r="L14" s="184"/>
    </row>
    <row r="15" spans="1:12" s="181" customFormat="1" ht="25" customHeight="1" x14ac:dyDescent="0.15">
      <c r="A15" s="483"/>
      <c r="B15" s="182" t="e">
        <f>CONCATENATE("Scenario ", TEXT(#REF!,"#"))</f>
        <v>#REF!</v>
      </c>
      <c r="C15" s="184"/>
      <c r="D15" s="184"/>
      <c r="E15" s="184"/>
      <c r="F15" s="184"/>
      <c r="G15" s="184"/>
      <c r="H15" s="184"/>
      <c r="I15" s="184"/>
      <c r="J15" s="184"/>
      <c r="K15" s="184"/>
      <c r="L15" s="184"/>
    </row>
    <row r="16" spans="1:12" x14ac:dyDescent="0.15">
      <c r="B16" s="23"/>
    </row>
  </sheetData>
  <mergeCells count="2">
    <mergeCell ref="A7:A15"/>
    <mergeCell ref="C4:L4"/>
  </mergeCells>
  <dataValidations count="1">
    <dataValidation type="list" allowBlank="1" showInputMessage="1" showErrorMessage="1" sqref="C7:L15">
      <formula1>$B$2:$B$3</formula1>
    </dataValidation>
  </dataValidations>
  <pageMargins left="0.7" right="0.7" top="0.75" bottom="0.75" header="0.5" footer="0.5"/>
  <pageSetup scale="62" orientation="landscape"/>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F297"/>
  <sheetViews>
    <sheetView showGridLines="0" topLeftCell="B1" workbookViewId="0">
      <selection activeCell="C134" sqref="C134"/>
    </sheetView>
  </sheetViews>
  <sheetFormatPr baseColWidth="10" defaultColWidth="3.6640625" defaultRowHeight="13" x14ac:dyDescent="0.15"/>
  <cols>
    <col min="1" max="1" width="0" style="3" hidden="1" customWidth="1"/>
    <col min="2" max="2" width="14.1640625" style="3" customWidth="1"/>
    <col min="3" max="3" width="54" style="3" customWidth="1"/>
    <col min="4" max="16384" width="3.6640625" style="3"/>
  </cols>
  <sheetData>
    <row r="1" spans="1:6" ht="20" x14ac:dyDescent="0.2">
      <c r="B1" s="1" t="s">
        <v>170</v>
      </c>
    </row>
    <row r="2" spans="1:6" ht="34" customHeight="1" x14ac:dyDescent="0.2">
      <c r="A2" s="482" t="s">
        <v>393</v>
      </c>
      <c r="B2" s="482"/>
      <c r="C2" s="482"/>
      <c r="D2" s="482"/>
      <c r="E2" s="482"/>
      <c r="F2" s="1"/>
    </row>
    <row r="3" spans="1:6" ht="14" hidden="1" thickBot="1" x14ac:dyDescent="0.2">
      <c r="B3" s="31"/>
      <c r="C3" s="31"/>
      <c r="D3" s="31"/>
      <c r="E3" s="31"/>
      <c r="F3" s="31"/>
    </row>
    <row r="4" spans="1:6" ht="20" hidden="1" x14ac:dyDescent="0.2">
      <c r="B4" s="100" t="s">
        <v>133</v>
      </c>
      <c r="C4" s="32"/>
      <c r="D4" s="32"/>
      <c r="E4" s="32"/>
      <c r="F4" s="32"/>
    </row>
    <row r="5" spans="1:6" hidden="1" x14ac:dyDescent="0.15">
      <c r="B5" s="32" t="s">
        <v>89</v>
      </c>
      <c r="C5" s="101">
        <v>36526</v>
      </c>
      <c r="D5" s="32"/>
      <c r="E5" s="32"/>
      <c r="F5" s="32"/>
    </row>
    <row r="6" spans="1:6" hidden="1" x14ac:dyDescent="0.15">
      <c r="B6" s="32" t="s">
        <v>119</v>
      </c>
      <c r="C6" s="101">
        <v>40179</v>
      </c>
      <c r="D6" s="32"/>
      <c r="E6" s="32"/>
      <c r="F6" s="32"/>
    </row>
    <row r="7" spans="1:6" hidden="1" x14ac:dyDescent="0.15">
      <c r="B7" s="33" t="s">
        <v>90</v>
      </c>
      <c r="C7" s="102" t="s">
        <v>142</v>
      </c>
      <c r="D7" s="32"/>
      <c r="E7" s="32"/>
      <c r="F7" s="32"/>
    </row>
    <row r="8" spans="1:6" hidden="1" x14ac:dyDescent="0.15">
      <c r="B8" s="32"/>
      <c r="C8" s="102" t="s">
        <v>197</v>
      </c>
      <c r="D8" s="32"/>
      <c r="E8" s="32"/>
      <c r="F8" s="32"/>
    </row>
    <row r="9" spans="1:6" hidden="1" x14ac:dyDescent="0.15">
      <c r="B9" s="32"/>
      <c r="C9" s="102" t="s">
        <v>198</v>
      </c>
      <c r="D9" s="32"/>
      <c r="E9" s="32"/>
      <c r="F9" s="32"/>
    </row>
    <row r="10" spans="1:6" hidden="1" x14ac:dyDescent="0.15">
      <c r="B10" s="32"/>
      <c r="C10" s="102" t="s">
        <v>199</v>
      </c>
      <c r="D10" s="32"/>
      <c r="E10" s="32"/>
      <c r="F10" s="32"/>
    </row>
    <row r="11" spans="1:6" hidden="1" x14ac:dyDescent="0.15">
      <c r="B11" s="32"/>
      <c r="C11" s="102" t="s">
        <v>200</v>
      </c>
      <c r="D11" s="32"/>
      <c r="E11" s="32"/>
      <c r="F11" s="32"/>
    </row>
    <row r="12" spans="1:6" hidden="1" x14ac:dyDescent="0.15">
      <c r="B12" s="32"/>
      <c r="C12" s="102" t="s">
        <v>201</v>
      </c>
      <c r="D12" s="32"/>
      <c r="E12" s="32"/>
      <c r="F12" s="32"/>
    </row>
    <row r="13" spans="1:6" hidden="1" x14ac:dyDescent="0.15">
      <c r="B13" s="32"/>
      <c r="C13" s="102" t="s">
        <v>202</v>
      </c>
      <c r="D13" s="32"/>
      <c r="E13" s="32"/>
      <c r="F13" s="32"/>
    </row>
    <row r="14" spans="1:6" hidden="1" x14ac:dyDescent="0.15">
      <c r="B14" s="32"/>
      <c r="C14" s="102" t="s">
        <v>195</v>
      </c>
      <c r="D14" s="32"/>
      <c r="E14" s="32"/>
      <c r="F14" s="32"/>
    </row>
    <row r="15" spans="1:6" hidden="1" x14ac:dyDescent="0.15">
      <c r="B15" s="32" t="s">
        <v>95</v>
      </c>
      <c r="C15" s="32" t="s">
        <v>96</v>
      </c>
      <c r="D15" s="32"/>
      <c r="E15" s="32"/>
      <c r="F15" s="32"/>
    </row>
    <row r="16" spans="1:6" hidden="1" x14ac:dyDescent="0.15">
      <c r="B16" s="32"/>
      <c r="C16" s="32" t="s">
        <v>203</v>
      </c>
      <c r="D16" s="32"/>
      <c r="E16" s="32"/>
      <c r="F16" s="32"/>
    </row>
    <row r="17" spans="2:6" hidden="1" x14ac:dyDescent="0.15">
      <c r="B17" s="32"/>
      <c r="C17" s="32" t="s">
        <v>204</v>
      </c>
      <c r="D17" s="32"/>
      <c r="E17" s="32"/>
      <c r="F17" s="32"/>
    </row>
    <row r="18" spans="2:6" hidden="1" x14ac:dyDescent="0.15">
      <c r="B18" s="32"/>
      <c r="C18" s="32" t="s">
        <v>205</v>
      </c>
      <c r="D18" s="32"/>
      <c r="E18" s="32"/>
      <c r="F18" s="32"/>
    </row>
    <row r="19" spans="2:6" hidden="1" x14ac:dyDescent="0.15">
      <c r="B19" s="32"/>
      <c r="C19" s="32" t="s">
        <v>206</v>
      </c>
      <c r="D19" s="32"/>
      <c r="E19" s="32"/>
      <c r="F19" s="32"/>
    </row>
    <row r="20" spans="2:6" hidden="1" x14ac:dyDescent="0.15">
      <c r="B20" s="32"/>
      <c r="C20" s="32" t="s">
        <v>207</v>
      </c>
      <c r="D20" s="32"/>
      <c r="E20" s="32"/>
      <c r="F20" s="32"/>
    </row>
    <row r="21" spans="2:6" hidden="1" x14ac:dyDescent="0.15">
      <c r="B21" s="32"/>
      <c r="C21" s="32" t="s">
        <v>97</v>
      </c>
      <c r="D21" s="32"/>
      <c r="E21" s="32"/>
      <c r="F21" s="32"/>
    </row>
    <row r="22" spans="2:6" hidden="1" x14ac:dyDescent="0.15">
      <c r="B22" s="32"/>
      <c r="C22" s="32" t="s">
        <v>208</v>
      </c>
      <c r="D22" s="32"/>
      <c r="E22" s="32"/>
      <c r="F22" s="32"/>
    </row>
    <row r="23" spans="2:6" hidden="1" x14ac:dyDescent="0.15">
      <c r="B23" s="32"/>
      <c r="C23" s="32" t="s">
        <v>209</v>
      </c>
      <c r="D23" s="32"/>
      <c r="E23" s="32"/>
      <c r="F23" s="32"/>
    </row>
    <row r="24" spans="2:6" hidden="1" x14ac:dyDescent="0.15">
      <c r="B24" s="32"/>
      <c r="C24" s="32" t="s">
        <v>210</v>
      </c>
      <c r="D24" s="32"/>
      <c r="E24" s="32"/>
      <c r="F24" s="32"/>
    </row>
    <row r="25" spans="2:6" hidden="1" x14ac:dyDescent="0.15">
      <c r="B25" s="32" t="s">
        <v>53</v>
      </c>
      <c r="C25" s="32" t="s">
        <v>54</v>
      </c>
      <c r="D25" s="32"/>
      <c r="E25" s="32"/>
      <c r="F25" s="32"/>
    </row>
    <row r="26" spans="2:6" s="23" customFormat="1" hidden="1" x14ac:dyDescent="0.15">
      <c r="B26" s="33"/>
      <c r="C26" s="33" t="s">
        <v>55</v>
      </c>
      <c r="D26" s="33"/>
      <c r="E26" s="33"/>
      <c r="F26" s="33"/>
    </row>
    <row r="27" spans="2:6" hidden="1" x14ac:dyDescent="0.15">
      <c r="B27" s="33" t="s">
        <v>222</v>
      </c>
      <c r="C27" s="33" t="s">
        <v>57</v>
      </c>
      <c r="D27" s="33"/>
      <c r="E27" s="33"/>
      <c r="F27" s="33"/>
    </row>
    <row r="28" spans="2:6" hidden="1" x14ac:dyDescent="0.15">
      <c r="B28" s="33"/>
      <c r="C28" s="33" t="s">
        <v>97</v>
      </c>
      <c r="D28" s="33"/>
      <c r="E28" s="33"/>
      <c r="F28" s="33"/>
    </row>
    <row r="29" spans="2:6" hidden="1" x14ac:dyDescent="0.15">
      <c r="B29" s="33"/>
      <c r="C29" s="33" t="s">
        <v>59</v>
      </c>
      <c r="D29" s="33"/>
      <c r="E29" s="33"/>
      <c r="F29" s="33"/>
    </row>
    <row r="30" spans="2:6" hidden="1" x14ac:dyDescent="0.15">
      <c r="B30" s="33"/>
      <c r="C30" s="33" t="s">
        <v>58</v>
      </c>
      <c r="D30" s="33"/>
      <c r="E30" s="33"/>
      <c r="F30" s="33"/>
    </row>
    <row r="31" spans="2:6" hidden="1" x14ac:dyDescent="0.15">
      <c r="B31" s="33" t="s">
        <v>211</v>
      </c>
      <c r="C31" s="33" t="s">
        <v>212</v>
      </c>
      <c r="D31" s="33"/>
      <c r="E31" s="33"/>
      <c r="F31" s="33"/>
    </row>
    <row r="32" spans="2:6" hidden="1" x14ac:dyDescent="0.15">
      <c r="B32" s="33"/>
      <c r="C32" s="33" t="s">
        <v>213</v>
      </c>
      <c r="D32" s="33"/>
      <c r="E32" s="33"/>
      <c r="F32" s="33"/>
    </row>
    <row r="33" spans="1:6" hidden="1" x14ac:dyDescent="0.15">
      <c r="B33" s="33" t="s">
        <v>60</v>
      </c>
      <c r="C33" s="33" t="s">
        <v>61</v>
      </c>
      <c r="D33" s="33"/>
      <c r="E33" s="33"/>
      <c r="F33" s="33"/>
    </row>
    <row r="34" spans="1:6" hidden="1" x14ac:dyDescent="0.15">
      <c r="B34" s="33"/>
      <c r="C34" s="33" t="s">
        <v>62</v>
      </c>
      <c r="D34" s="33"/>
      <c r="E34" s="33"/>
      <c r="F34" s="33"/>
    </row>
    <row r="35" spans="1:6" hidden="1" x14ac:dyDescent="0.15">
      <c r="B35" s="33"/>
      <c r="C35" s="33" t="s">
        <v>63</v>
      </c>
      <c r="D35" s="33"/>
      <c r="E35" s="33"/>
      <c r="F35" s="33"/>
    </row>
    <row r="36" spans="1:6" hidden="1" x14ac:dyDescent="0.15">
      <c r="B36" s="33"/>
      <c r="C36" s="33" t="s">
        <v>64</v>
      </c>
      <c r="D36" s="33"/>
      <c r="E36" s="33"/>
      <c r="F36" s="33"/>
    </row>
    <row r="37" spans="1:6" hidden="1" x14ac:dyDescent="0.15">
      <c r="B37" s="33"/>
      <c r="C37" s="33" t="s">
        <v>65</v>
      </c>
      <c r="D37" s="33"/>
      <c r="E37" s="33"/>
      <c r="F37" s="33"/>
    </row>
    <row r="38" spans="1:6" hidden="1" x14ac:dyDescent="0.15">
      <c r="B38" s="33" t="s">
        <v>181</v>
      </c>
      <c r="C38" s="33" t="s">
        <v>182</v>
      </c>
      <c r="D38" s="33"/>
      <c r="E38" s="33"/>
      <c r="F38" s="33"/>
    </row>
    <row r="39" spans="1:6" hidden="1" x14ac:dyDescent="0.15">
      <c r="B39" s="33"/>
      <c r="C39" s="33" t="s">
        <v>183</v>
      </c>
      <c r="D39" s="33"/>
      <c r="E39" s="33"/>
      <c r="F39" s="33"/>
    </row>
    <row r="40" spans="1:6" hidden="1" x14ac:dyDescent="0.15">
      <c r="B40" s="33"/>
      <c r="C40" s="33" t="s">
        <v>184</v>
      </c>
      <c r="D40" s="33"/>
      <c r="E40" s="33"/>
      <c r="F40" s="33"/>
    </row>
    <row r="41" spans="1:6" hidden="1" x14ac:dyDescent="0.15">
      <c r="B41" s="33"/>
      <c r="C41" s="33"/>
      <c r="D41" s="33"/>
      <c r="E41" s="33"/>
      <c r="F41" s="33"/>
    </row>
    <row r="42" spans="1:6" ht="14" hidden="1" thickBot="1" x14ac:dyDescent="0.2">
      <c r="B42" s="31"/>
      <c r="C42" s="31"/>
      <c r="D42" s="31"/>
      <c r="E42" s="31"/>
      <c r="F42" s="31"/>
    </row>
    <row r="43" spans="1:6" x14ac:dyDescent="0.15">
      <c r="A43" s="485">
        <v>1</v>
      </c>
      <c r="B43" s="3" t="s">
        <v>220</v>
      </c>
      <c r="C43" s="10" t="s">
        <v>1144</v>
      </c>
    </row>
    <row r="44" spans="1:6" x14ac:dyDescent="0.15">
      <c r="A44" s="485"/>
      <c r="B44" s="3" t="s">
        <v>214</v>
      </c>
      <c r="C44" s="10" t="s">
        <v>212</v>
      </c>
    </row>
    <row r="45" spans="1:6" x14ac:dyDescent="0.15">
      <c r="A45" s="485"/>
      <c r="B45" s="3" t="s">
        <v>221</v>
      </c>
      <c r="C45" s="10"/>
    </row>
    <row r="46" spans="1:6" ht="12" hidden="1" customHeight="1" x14ac:dyDescent="0.15">
      <c r="A46" s="485"/>
      <c r="B46" s="3" t="s">
        <v>215</v>
      </c>
      <c r="C46" s="10"/>
    </row>
    <row r="47" spans="1:6" x14ac:dyDescent="0.15">
      <c r="A47" s="485"/>
      <c r="B47" s="3" t="s">
        <v>216</v>
      </c>
      <c r="C47" s="10" t="s">
        <v>97</v>
      </c>
    </row>
    <row r="48" spans="1:6" x14ac:dyDescent="0.15">
      <c r="A48" s="485"/>
      <c r="B48" s="3" t="s">
        <v>217</v>
      </c>
      <c r="C48" s="10" t="s">
        <v>1187</v>
      </c>
    </row>
    <row r="49" spans="1:3" x14ac:dyDescent="0.15">
      <c r="A49" s="485"/>
      <c r="B49" s="3" t="s">
        <v>218</v>
      </c>
      <c r="C49" s="10" t="s">
        <v>1186</v>
      </c>
    </row>
    <row r="50" spans="1:3" ht="12" hidden="1" customHeight="1" x14ac:dyDescent="0.15">
      <c r="A50" s="485"/>
      <c r="C50" s="10"/>
    </row>
    <row r="51" spans="1:3" ht="12" hidden="1" customHeight="1" x14ac:dyDescent="0.15">
      <c r="A51" s="485"/>
      <c r="C51" s="10"/>
    </row>
    <row r="52" spans="1:3" ht="12" hidden="1" customHeight="1" x14ac:dyDescent="0.15">
      <c r="A52" s="485"/>
      <c r="C52" s="10"/>
    </row>
    <row r="53" spans="1:3" ht="12" hidden="1" customHeight="1" x14ac:dyDescent="0.15">
      <c r="A53" s="485"/>
      <c r="C53" s="10"/>
    </row>
    <row r="54" spans="1:3" ht="12" hidden="1" customHeight="1" x14ac:dyDescent="0.15">
      <c r="A54" s="485"/>
      <c r="C54" s="10"/>
    </row>
    <row r="55" spans="1:3" ht="12" hidden="1" customHeight="1" x14ac:dyDescent="0.15">
      <c r="A55" s="485"/>
      <c r="C55" s="10"/>
    </row>
    <row r="56" spans="1:3" ht="12" hidden="1" customHeight="1" x14ac:dyDescent="0.15">
      <c r="A56" s="485"/>
      <c r="C56" s="10"/>
    </row>
    <row r="57" spans="1:3" ht="12" hidden="1" customHeight="1" x14ac:dyDescent="0.15">
      <c r="A57" s="485"/>
      <c r="C57" s="10"/>
    </row>
    <row r="58" spans="1:3" ht="12" hidden="1" customHeight="1" x14ac:dyDescent="0.15">
      <c r="A58" s="485"/>
      <c r="C58" s="10"/>
    </row>
    <row r="59" spans="1:3" x14ac:dyDescent="0.15">
      <c r="A59" s="485"/>
    </row>
    <row r="60" spans="1:3" x14ac:dyDescent="0.15">
      <c r="A60" s="485">
        <f>A43+1</f>
        <v>2</v>
      </c>
      <c r="B60" s="3" t="s">
        <v>220</v>
      </c>
      <c r="C60" s="10" t="s">
        <v>1145</v>
      </c>
    </row>
    <row r="61" spans="1:3" x14ac:dyDescent="0.15">
      <c r="A61" s="485"/>
      <c r="B61" s="3" t="s">
        <v>214</v>
      </c>
      <c r="C61" s="10" t="s">
        <v>213</v>
      </c>
    </row>
    <row r="62" spans="1:3" x14ac:dyDescent="0.15">
      <c r="A62" s="485"/>
      <c r="B62" s="3" t="s">
        <v>221</v>
      </c>
      <c r="C62" s="10"/>
    </row>
    <row r="63" spans="1:3" ht="12" hidden="1" customHeight="1" x14ac:dyDescent="0.15">
      <c r="A63" s="485"/>
      <c r="B63" s="3" t="s">
        <v>215</v>
      </c>
      <c r="C63" s="10"/>
    </row>
    <row r="64" spans="1:3" x14ac:dyDescent="0.15">
      <c r="A64" s="485"/>
      <c r="B64" s="3" t="s">
        <v>216</v>
      </c>
      <c r="C64" s="10" t="s">
        <v>57</v>
      </c>
    </row>
    <row r="65" spans="1:3" x14ac:dyDescent="0.15">
      <c r="A65" s="485"/>
      <c r="B65" s="3" t="s">
        <v>217</v>
      </c>
      <c r="C65" s="10" t="s">
        <v>1189</v>
      </c>
    </row>
    <row r="66" spans="1:3" x14ac:dyDescent="0.15">
      <c r="A66" s="485"/>
      <c r="B66" s="3" t="s">
        <v>218</v>
      </c>
      <c r="C66" s="10" t="s">
        <v>1145</v>
      </c>
    </row>
    <row r="67" spans="1:3" ht="12" hidden="1" customHeight="1" x14ac:dyDescent="0.15">
      <c r="A67" s="485"/>
      <c r="C67" s="10"/>
    </row>
    <row r="68" spans="1:3" ht="12" hidden="1" customHeight="1" x14ac:dyDescent="0.15">
      <c r="A68" s="485"/>
      <c r="C68" s="10"/>
    </row>
    <row r="69" spans="1:3" ht="12" hidden="1" customHeight="1" x14ac:dyDescent="0.15">
      <c r="A69" s="485"/>
      <c r="C69" s="10"/>
    </row>
    <row r="70" spans="1:3" ht="12" hidden="1" customHeight="1" x14ac:dyDescent="0.15">
      <c r="A70" s="485"/>
      <c r="C70" s="10"/>
    </row>
    <row r="71" spans="1:3" ht="12" hidden="1" customHeight="1" x14ac:dyDescent="0.15">
      <c r="A71" s="485"/>
      <c r="C71" s="10"/>
    </row>
    <row r="72" spans="1:3" ht="12" hidden="1" customHeight="1" x14ac:dyDescent="0.15">
      <c r="A72" s="485"/>
      <c r="C72" s="10"/>
    </row>
    <row r="73" spans="1:3" ht="12" hidden="1" customHeight="1" x14ac:dyDescent="0.15">
      <c r="A73" s="485"/>
      <c r="C73" s="10"/>
    </row>
    <row r="74" spans="1:3" ht="12" hidden="1" customHeight="1" x14ac:dyDescent="0.15">
      <c r="A74" s="485"/>
      <c r="C74" s="10"/>
    </row>
    <row r="75" spans="1:3" ht="12" hidden="1" customHeight="1" x14ac:dyDescent="0.15">
      <c r="A75" s="485"/>
      <c r="C75" s="10"/>
    </row>
    <row r="76" spans="1:3" x14ac:dyDescent="0.15">
      <c r="A76" s="485"/>
    </row>
    <row r="77" spans="1:3" x14ac:dyDescent="0.15">
      <c r="A77" s="485">
        <f>A60+1</f>
        <v>3</v>
      </c>
      <c r="B77" s="3" t="s">
        <v>220</v>
      </c>
      <c r="C77" s="10" t="s">
        <v>1190</v>
      </c>
    </row>
    <row r="78" spans="1:3" x14ac:dyDescent="0.15">
      <c r="A78" s="485"/>
      <c r="B78" s="3" t="s">
        <v>214</v>
      </c>
      <c r="C78" s="10" t="s">
        <v>213</v>
      </c>
    </row>
    <row r="79" spans="1:3" x14ac:dyDescent="0.15">
      <c r="A79" s="485"/>
      <c r="B79" s="3" t="s">
        <v>221</v>
      </c>
      <c r="C79" s="10"/>
    </row>
    <row r="80" spans="1:3" ht="12" hidden="1" customHeight="1" x14ac:dyDescent="0.15">
      <c r="A80" s="485"/>
      <c r="B80" s="3" t="s">
        <v>215</v>
      </c>
      <c r="C80" s="10"/>
    </row>
    <row r="81" spans="1:3" x14ac:dyDescent="0.15">
      <c r="A81" s="485"/>
      <c r="B81" s="3" t="s">
        <v>216</v>
      </c>
      <c r="C81" s="10" t="s">
        <v>57</v>
      </c>
    </row>
    <row r="82" spans="1:3" x14ac:dyDescent="0.15">
      <c r="A82" s="485"/>
      <c r="B82" s="3" t="s">
        <v>217</v>
      </c>
      <c r="C82" s="10" t="s">
        <v>1188</v>
      </c>
    </row>
    <row r="83" spans="1:3" x14ac:dyDescent="0.15">
      <c r="A83" s="485"/>
      <c r="B83" s="3" t="s">
        <v>218</v>
      </c>
      <c r="C83" s="10" t="s">
        <v>1190</v>
      </c>
    </row>
    <row r="84" spans="1:3" ht="12" hidden="1" customHeight="1" x14ac:dyDescent="0.15">
      <c r="A84" s="485"/>
      <c r="C84" s="10"/>
    </row>
    <row r="85" spans="1:3" ht="12" hidden="1" customHeight="1" x14ac:dyDescent="0.15">
      <c r="A85" s="485"/>
      <c r="C85" s="10"/>
    </row>
    <row r="86" spans="1:3" ht="12" hidden="1" customHeight="1" x14ac:dyDescent="0.15">
      <c r="A86" s="485"/>
      <c r="C86" s="10"/>
    </row>
    <row r="87" spans="1:3" ht="12" hidden="1" customHeight="1" x14ac:dyDescent="0.15">
      <c r="A87" s="485"/>
      <c r="C87" s="10"/>
    </row>
    <row r="88" spans="1:3" ht="12" hidden="1" customHeight="1" x14ac:dyDescent="0.15">
      <c r="A88" s="485"/>
      <c r="C88" s="10"/>
    </row>
    <row r="89" spans="1:3" ht="12" hidden="1" customHeight="1" x14ac:dyDescent="0.15">
      <c r="A89" s="485"/>
      <c r="C89" s="10"/>
    </row>
    <row r="90" spans="1:3" ht="12" hidden="1" customHeight="1" x14ac:dyDescent="0.15">
      <c r="A90" s="485"/>
      <c r="C90" s="10"/>
    </row>
    <row r="91" spans="1:3" ht="12" hidden="1" customHeight="1" x14ac:dyDescent="0.15">
      <c r="A91" s="485"/>
      <c r="C91" s="10"/>
    </row>
    <row r="92" spans="1:3" ht="12" hidden="1" customHeight="1" x14ac:dyDescent="0.15">
      <c r="A92" s="485"/>
      <c r="C92" s="10"/>
    </row>
    <row r="93" spans="1:3" x14ac:dyDescent="0.15">
      <c r="A93" s="485"/>
    </row>
    <row r="94" spans="1:3" x14ac:dyDescent="0.15">
      <c r="A94" s="485">
        <f>A77+1</f>
        <v>4</v>
      </c>
      <c r="B94" s="3" t="s">
        <v>220</v>
      </c>
      <c r="C94" s="10" t="s">
        <v>1191</v>
      </c>
    </row>
    <row r="95" spans="1:3" x14ac:dyDescent="0.15">
      <c r="A95" s="485"/>
      <c r="B95" s="3" t="s">
        <v>214</v>
      </c>
      <c r="C95" s="10" t="s">
        <v>213</v>
      </c>
    </row>
    <row r="96" spans="1:3" x14ac:dyDescent="0.15">
      <c r="A96" s="485"/>
      <c r="B96" s="3" t="s">
        <v>221</v>
      </c>
      <c r="C96" s="10"/>
    </row>
    <row r="97" spans="1:3" ht="12" hidden="1" customHeight="1" x14ac:dyDescent="0.15">
      <c r="A97" s="485"/>
      <c r="B97" s="3" t="s">
        <v>215</v>
      </c>
      <c r="C97" s="10"/>
    </row>
    <row r="98" spans="1:3" x14ac:dyDescent="0.15">
      <c r="A98" s="485"/>
      <c r="B98" s="3" t="s">
        <v>216</v>
      </c>
      <c r="C98" s="10" t="s">
        <v>57</v>
      </c>
    </row>
    <row r="99" spans="1:3" x14ac:dyDescent="0.15">
      <c r="A99" s="485"/>
      <c r="B99" s="3" t="s">
        <v>217</v>
      </c>
      <c r="C99" s="10" t="s">
        <v>1192</v>
      </c>
    </row>
    <row r="100" spans="1:3" x14ac:dyDescent="0.15">
      <c r="A100" s="485"/>
      <c r="B100" s="3" t="s">
        <v>218</v>
      </c>
      <c r="C100" s="10" t="s">
        <v>1191</v>
      </c>
    </row>
    <row r="101" spans="1:3" ht="12" hidden="1" customHeight="1" x14ac:dyDescent="0.15">
      <c r="A101" s="485"/>
      <c r="C101" s="10"/>
    </row>
    <row r="102" spans="1:3" ht="12" hidden="1" customHeight="1" x14ac:dyDescent="0.15">
      <c r="A102" s="485"/>
      <c r="C102" s="10"/>
    </row>
    <row r="103" spans="1:3" ht="12" hidden="1" customHeight="1" x14ac:dyDescent="0.15">
      <c r="A103" s="485"/>
      <c r="C103" s="10"/>
    </row>
    <row r="104" spans="1:3" ht="12" hidden="1" customHeight="1" x14ac:dyDescent="0.15">
      <c r="A104" s="485"/>
      <c r="C104" s="10"/>
    </row>
    <row r="105" spans="1:3" ht="12" hidden="1" customHeight="1" x14ac:dyDescent="0.15">
      <c r="A105" s="485"/>
      <c r="C105" s="10"/>
    </row>
    <row r="106" spans="1:3" ht="12" hidden="1" customHeight="1" x14ac:dyDescent="0.15">
      <c r="A106" s="485"/>
      <c r="C106" s="10"/>
    </row>
    <row r="107" spans="1:3" ht="12" hidden="1" customHeight="1" x14ac:dyDescent="0.15">
      <c r="A107" s="485"/>
      <c r="C107" s="10"/>
    </row>
    <row r="108" spans="1:3" ht="12" hidden="1" customHeight="1" x14ac:dyDescent="0.15">
      <c r="A108" s="485"/>
      <c r="C108" s="10"/>
    </row>
    <row r="109" spans="1:3" ht="12" hidden="1" customHeight="1" x14ac:dyDescent="0.15">
      <c r="A109" s="485"/>
      <c r="C109" s="10"/>
    </row>
    <row r="110" spans="1:3" x14ac:dyDescent="0.15">
      <c r="A110" s="485"/>
    </row>
    <row r="111" spans="1:3" x14ac:dyDescent="0.15">
      <c r="A111" s="485">
        <f>A94+1</f>
        <v>5</v>
      </c>
      <c r="B111" s="3" t="s">
        <v>220</v>
      </c>
      <c r="C111" s="10" t="s">
        <v>1194</v>
      </c>
    </row>
    <row r="112" spans="1:3" x14ac:dyDescent="0.15">
      <c r="A112" s="485"/>
      <c r="B112" s="3" t="s">
        <v>214</v>
      </c>
      <c r="C112" s="10" t="s">
        <v>213</v>
      </c>
    </row>
    <row r="113" spans="1:3" x14ac:dyDescent="0.15">
      <c r="A113" s="485"/>
      <c r="B113" s="3" t="s">
        <v>221</v>
      </c>
      <c r="C113" s="10"/>
    </row>
    <row r="114" spans="1:3" ht="12" hidden="1" customHeight="1" x14ac:dyDescent="0.15">
      <c r="A114" s="485"/>
      <c r="B114" s="3" t="s">
        <v>215</v>
      </c>
      <c r="C114" s="10"/>
    </row>
    <row r="115" spans="1:3" x14ac:dyDescent="0.15">
      <c r="A115" s="485"/>
      <c r="B115" s="3" t="s">
        <v>216</v>
      </c>
      <c r="C115" s="10" t="s">
        <v>57</v>
      </c>
    </row>
    <row r="116" spans="1:3" x14ac:dyDescent="0.15">
      <c r="A116" s="485"/>
      <c r="B116" s="3" t="s">
        <v>217</v>
      </c>
      <c r="C116" s="10" t="s">
        <v>1193</v>
      </c>
    </row>
    <row r="117" spans="1:3" x14ac:dyDescent="0.15">
      <c r="A117" s="485"/>
      <c r="B117" s="3" t="s">
        <v>218</v>
      </c>
      <c r="C117" s="10" t="s">
        <v>1194</v>
      </c>
    </row>
    <row r="118" spans="1:3" ht="12" hidden="1" customHeight="1" x14ac:dyDescent="0.15">
      <c r="A118" s="485"/>
      <c r="C118" s="10"/>
    </row>
    <row r="119" spans="1:3" ht="12" hidden="1" customHeight="1" x14ac:dyDescent="0.15">
      <c r="A119" s="485"/>
      <c r="C119" s="10"/>
    </row>
    <row r="120" spans="1:3" ht="12" hidden="1" customHeight="1" x14ac:dyDescent="0.15">
      <c r="A120" s="485"/>
      <c r="C120" s="10"/>
    </row>
    <row r="121" spans="1:3" ht="12" hidden="1" customHeight="1" x14ac:dyDescent="0.15">
      <c r="A121" s="485"/>
      <c r="C121" s="10"/>
    </row>
    <row r="122" spans="1:3" ht="12" hidden="1" customHeight="1" x14ac:dyDescent="0.15">
      <c r="A122" s="485"/>
      <c r="C122" s="10"/>
    </row>
    <row r="123" spans="1:3" ht="12" hidden="1" customHeight="1" x14ac:dyDescent="0.15">
      <c r="A123" s="485"/>
      <c r="C123" s="10"/>
    </row>
    <row r="124" spans="1:3" ht="12" hidden="1" customHeight="1" x14ac:dyDescent="0.15">
      <c r="A124" s="485"/>
      <c r="C124" s="10"/>
    </row>
    <row r="125" spans="1:3" ht="12" hidden="1" customHeight="1" x14ac:dyDescent="0.15">
      <c r="A125" s="485"/>
      <c r="C125" s="10"/>
    </row>
    <row r="126" spans="1:3" ht="12" hidden="1" customHeight="1" x14ac:dyDescent="0.15">
      <c r="A126" s="485"/>
      <c r="C126" s="10"/>
    </row>
    <row r="127" spans="1:3" x14ac:dyDescent="0.15">
      <c r="A127" s="485"/>
    </row>
    <row r="128" spans="1:3" x14ac:dyDescent="0.15">
      <c r="A128" s="485">
        <f>A111+1</f>
        <v>6</v>
      </c>
      <c r="B128" s="3" t="s">
        <v>220</v>
      </c>
      <c r="C128" s="10" t="s">
        <v>577</v>
      </c>
    </row>
    <row r="129" spans="1:3" x14ac:dyDescent="0.15">
      <c r="A129" s="485"/>
      <c r="B129" s="3" t="s">
        <v>214</v>
      </c>
      <c r="C129" s="10" t="s">
        <v>213</v>
      </c>
    </row>
    <row r="130" spans="1:3" x14ac:dyDescent="0.15">
      <c r="A130" s="485"/>
      <c r="B130" s="3" t="s">
        <v>221</v>
      </c>
      <c r="C130" s="10"/>
    </row>
    <row r="131" spans="1:3" ht="12" hidden="1" customHeight="1" x14ac:dyDescent="0.15">
      <c r="A131" s="485"/>
      <c r="B131" s="3" t="s">
        <v>215</v>
      </c>
      <c r="C131" s="10"/>
    </row>
    <row r="132" spans="1:3" x14ac:dyDescent="0.15">
      <c r="A132" s="485"/>
      <c r="B132" s="3" t="s">
        <v>216</v>
      </c>
      <c r="C132" s="10" t="s">
        <v>59</v>
      </c>
    </row>
    <row r="133" spans="1:3" x14ac:dyDescent="0.15">
      <c r="A133" s="485"/>
      <c r="B133" s="3" t="s">
        <v>217</v>
      </c>
      <c r="C133" s="10" t="s">
        <v>1195</v>
      </c>
    </row>
    <row r="134" spans="1:3" x14ac:dyDescent="0.15">
      <c r="A134" s="485"/>
      <c r="B134" s="3" t="s">
        <v>218</v>
      </c>
      <c r="C134" s="10" t="s">
        <v>577</v>
      </c>
    </row>
    <row r="135" spans="1:3" ht="12" hidden="1" customHeight="1" x14ac:dyDescent="0.15">
      <c r="A135" s="485"/>
      <c r="C135" s="10"/>
    </row>
    <row r="136" spans="1:3" ht="12" hidden="1" customHeight="1" x14ac:dyDescent="0.15">
      <c r="A136" s="485"/>
      <c r="C136" s="10"/>
    </row>
    <row r="137" spans="1:3" ht="12" hidden="1" customHeight="1" x14ac:dyDescent="0.15">
      <c r="A137" s="485"/>
      <c r="C137" s="10"/>
    </row>
    <row r="138" spans="1:3" ht="12" hidden="1" customHeight="1" x14ac:dyDescent="0.15">
      <c r="A138" s="485"/>
      <c r="C138" s="10"/>
    </row>
    <row r="139" spans="1:3" ht="12" hidden="1" customHeight="1" x14ac:dyDescent="0.15">
      <c r="A139" s="485"/>
      <c r="C139" s="10"/>
    </row>
    <row r="140" spans="1:3" ht="12" hidden="1" customHeight="1" x14ac:dyDescent="0.15">
      <c r="A140" s="485"/>
      <c r="C140" s="10"/>
    </row>
    <row r="141" spans="1:3" ht="12" hidden="1" customHeight="1" x14ac:dyDescent="0.15">
      <c r="A141" s="485"/>
      <c r="C141" s="10"/>
    </row>
    <row r="142" spans="1:3" ht="12" hidden="1" customHeight="1" x14ac:dyDescent="0.15">
      <c r="A142" s="485"/>
      <c r="C142" s="10"/>
    </row>
    <row r="143" spans="1:3" ht="12" hidden="1" customHeight="1" x14ac:dyDescent="0.15">
      <c r="A143" s="485"/>
      <c r="C143" s="10"/>
    </row>
    <row r="144" spans="1:3" x14ac:dyDescent="0.15">
      <c r="A144" s="485"/>
    </row>
    <row r="145" spans="1:3" x14ac:dyDescent="0.15">
      <c r="A145" s="485">
        <f>A128+1</f>
        <v>7</v>
      </c>
      <c r="B145" s="3" t="s">
        <v>220</v>
      </c>
      <c r="C145" s="10"/>
    </row>
    <row r="146" spans="1:3" x14ac:dyDescent="0.15">
      <c r="A146" s="485"/>
      <c r="B146" s="3" t="s">
        <v>214</v>
      </c>
      <c r="C146" s="10"/>
    </row>
    <row r="147" spans="1:3" x14ac:dyDescent="0.15">
      <c r="A147" s="485"/>
      <c r="B147" s="3" t="s">
        <v>221</v>
      </c>
      <c r="C147" s="10"/>
    </row>
    <row r="148" spans="1:3" ht="12" hidden="1" customHeight="1" x14ac:dyDescent="0.15">
      <c r="A148" s="485"/>
      <c r="B148" s="3" t="s">
        <v>215</v>
      </c>
      <c r="C148" s="10"/>
    </row>
    <row r="149" spans="1:3" x14ac:dyDescent="0.15">
      <c r="A149" s="485"/>
      <c r="B149" s="3" t="s">
        <v>216</v>
      </c>
      <c r="C149" s="10"/>
    </row>
    <row r="150" spans="1:3" x14ac:dyDescent="0.15">
      <c r="A150" s="485"/>
      <c r="B150" s="3" t="s">
        <v>217</v>
      </c>
      <c r="C150" s="10"/>
    </row>
    <row r="151" spans="1:3" x14ac:dyDescent="0.15">
      <c r="A151" s="485"/>
      <c r="B151" s="3" t="s">
        <v>218</v>
      </c>
      <c r="C151" s="10"/>
    </row>
    <row r="152" spans="1:3" ht="12" hidden="1" customHeight="1" x14ac:dyDescent="0.15">
      <c r="A152" s="485"/>
      <c r="C152" s="10"/>
    </row>
    <row r="153" spans="1:3" ht="12" hidden="1" customHeight="1" x14ac:dyDescent="0.15">
      <c r="A153" s="485"/>
      <c r="C153" s="10"/>
    </row>
    <row r="154" spans="1:3" ht="12" hidden="1" customHeight="1" x14ac:dyDescent="0.15">
      <c r="A154" s="485"/>
      <c r="C154" s="10"/>
    </row>
    <row r="155" spans="1:3" ht="12" hidden="1" customHeight="1" x14ac:dyDescent="0.15">
      <c r="A155" s="485"/>
      <c r="C155" s="10"/>
    </row>
    <row r="156" spans="1:3" ht="12" hidden="1" customHeight="1" x14ac:dyDescent="0.15">
      <c r="A156" s="485"/>
      <c r="C156" s="10"/>
    </row>
    <row r="157" spans="1:3" ht="12" hidden="1" customHeight="1" x14ac:dyDescent="0.15">
      <c r="A157" s="485"/>
      <c r="C157" s="10"/>
    </row>
    <row r="158" spans="1:3" ht="12" hidden="1" customHeight="1" x14ac:dyDescent="0.15">
      <c r="A158" s="485"/>
      <c r="C158" s="10"/>
    </row>
    <row r="159" spans="1:3" ht="12" hidden="1" customHeight="1" x14ac:dyDescent="0.15">
      <c r="A159" s="485"/>
      <c r="C159" s="10"/>
    </row>
    <row r="160" spans="1:3" ht="12" hidden="1" customHeight="1" x14ac:dyDescent="0.15">
      <c r="A160" s="485"/>
      <c r="C160" s="10"/>
    </row>
    <row r="161" spans="1:3" x14ac:dyDescent="0.15">
      <c r="A161" s="485"/>
    </row>
    <row r="162" spans="1:3" x14ac:dyDescent="0.15">
      <c r="A162" s="485">
        <f>A145+1</f>
        <v>8</v>
      </c>
      <c r="B162" s="3" t="s">
        <v>220</v>
      </c>
      <c r="C162" s="10"/>
    </row>
    <row r="163" spans="1:3" x14ac:dyDescent="0.15">
      <c r="A163" s="485"/>
      <c r="B163" s="3" t="s">
        <v>214</v>
      </c>
      <c r="C163" s="10"/>
    </row>
    <row r="164" spans="1:3" x14ac:dyDescent="0.15">
      <c r="A164" s="485"/>
      <c r="B164" s="3" t="s">
        <v>221</v>
      </c>
      <c r="C164" s="10"/>
    </row>
    <row r="165" spans="1:3" ht="12" hidden="1" customHeight="1" x14ac:dyDescent="0.15">
      <c r="A165" s="485"/>
      <c r="B165" s="3" t="s">
        <v>215</v>
      </c>
      <c r="C165" s="10"/>
    </row>
    <row r="166" spans="1:3" x14ac:dyDescent="0.15">
      <c r="A166" s="485"/>
      <c r="B166" s="3" t="s">
        <v>216</v>
      </c>
      <c r="C166" s="10"/>
    </row>
    <row r="167" spans="1:3" x14ac:dyDescent="0.15">
      <c r="A167" s="485"/>
      <c r="B167" s="3" t="s">
        <v>217</v>
      </c>
      <c r="C167" s="10"/>
    </row>
    <row r="168" spans="1:3" x14ac:dyDescent="0.15">
      <c r="A168" s="485"/>
      <c r="B168" s="3" t="s">
        <v>218</v>
      </c>
      <c r="C168" s="10"/>
    </row>
    <row r="169" spans="1:3" ht="12" hidden="1" customHeight="1" x14ac:dyDescent="0.15">
      <c r="A169" s="485"/>
      <c r="C169" s="10"/>
    </row>
    <row r="170" spans="1:3" ht="12" hidden="1" customHeight="1" x14ac:dyDescent="0.15">
      <c r="A170" s="485"/>
      <c r="C170" s="10"/>
    </row>
    <row r="171" spans="1:3" ht="12" hidden="1" customHeight="1" x14ac:dyDescent="0.15">
      <c r="A171" s="485"/>
      <c r="C171" s="10"/>
    </row>
    <row r="172" spans="1:3" ht="12" hidden="1" customHeight="1" x14ac:dyDescent="0.15">
      <c r="A172" s="485"/>
      <c r="C172" s="10"/>
    </row>
    <row r="173" spans="1:3" ht="12" hidden="1" customHeight="1" x14ac:dyDescent="0.15">
      <c r="A173" s="485"/>
      <c r="C173" s="10"/>
    </row>
    <row r="174" spans="1:3" ht="12" hidden="1" customHeight="1" x14ac:dyDescent="0.15">
      <c r="A174" s="485"/>
      <c r="C174" s="10"/>
    </row>
    <row r="175" spans="1:3" ht="12" hidden="1" customHeight="1" x14ac:dyDescent="0.15">
      <c r="A175" s="485"/>
      <c r="C175" s="10"/>
    </row>
    <row r="176" spans="1:3" ht="12" hidden="1" customHeight="1" x14ac:dyDescent="0.15">
      <c r="A176" s="485"/>
      <c r="C176" s="10"/>
    </row>
    <row r="177" spans="1:3" ht="12" hidden="1" customHeight="1" x14ac:dyDescent="0.15">
      <c r="A177" s="485"/>
      <c r="C177" s="10"/>
    </row>
    <row r="178" spans="1:3" x14ac:dyDescent="0.15">
      <c r="A178" s="485"/>
    </row>
    <row r="179" spans="1:3" x14ac:dyDescent="0.15">
      <c r="A179" s="485">
        <f>A162+1</f>
        <v>9</v>
      </c>
      <c r="B179" s="3" t="s">
        <v>220</v>
      </c>
      <c r="C179" s="10"/>
    </row>
    <row r="180" spans="1:3" x14ac:dyDescent="0.15">
      <c r="A180" s="485"/>
      <c r="B180" s="3" t="s">
        <v>214</v>
      </c>
      <c r="C180" s="10"/>
    </row>
    <row r="181" spans="1:3" x14ac:dyDescent="0.15">
      <c r="A181" s="485"/>
      <c r="B181" s="3" t="s">
        <v>221</v>
      </c>
      <c r="C181" s="10"/>
    </row>
    <row r="182" spans="1:3" ht="12" hidden="1" customHeight="1" x14ac:dyDescent="0.15">
      <c r="A182" s="485"/>
      <c r="B182" s="3" t="s">
        <v>215</v>
      </c>
      <c r="C182" s="10"/>
    </row>
    <row r="183" spans="1:3" x14ac:dyDescent="0.15">
      <c r="A183" s="485"/>
      <c r="B183" s="3" t="s">
        <v>216</v>
      </c>
      <c r="C183" s="10"/>
    </row>
    <row r="184" spans="1:3" x14ac:dyDescent="0.15">
      <c r="A184" s="485"/>
      <c r="B184" s="3" t="s">
        <v>217</v>
      </c>
      <c r="C184" s="10"/>
    </row>
    <row r="185" spans="1:3" x14ac:dyDescent="0.15">
      <c r="A185" s="485"/>
      <c r="B185" s="3" t="s">
        <v>218</v>
      </c>
      <c r="C185" s="10"/>
    </row>
    <row r="186" spans="1:3" ht="12" hidden="1" customHeight="1" x14ac:dyDescent="0.15">
      <c r="A186" s="485"/>
      <c r="C186" s="10"/>
    </row>
    <row r="187" spans="1:3" ht="12" hidden="1" customHeight="1" x14ac:dyDescent="0.15">
      <c r="A187" s="485"/>
      <c r="C187" s="10"/>
    </row>
    <row r="188" spans="1:3" ht="12" hidden="1" customHeight="1" x14ac:dyDescent="0.15">
      <c r="A188" s="485"/>
      <c r="C188" s="10"/>
    </row>
    <row r="189" spans="1:3" ht="12" hidden="1" customHeight="1" x14ac:dyDescent="0.15">
      <c r="A189" s="485"/>
      <c r="C189" s="10"/>
    </row>
    <row r="190" spans="1:3" ht="12" hidden="1" customHeight="1" x14ac:dyDescent="0.15">
      <c r="A190" s="485"/>
      <c r="C190" s="10"/>
    </row>
    <row r="191" spans="1:3" ht="12" hidden="1" customHeight="1" x14ac:dyDescent="0.15">
      <c r="A191" s="485"/>
      <c r="C191" s="10"/>
    </row>
    <row r="192" spans="1:3" ht="12" hidden="1" customHeight="1" x14ac:dyDescent="0.15">
      <c r="A192" s="485"/>
      <c r="C192" s="10"/>
    </row>
    <row r="193" spans="1:3" ht="12" hidden="1" customHeight="1" x14ac:dyDescent="0.15">
      <c r="A193" s="485"/>
      <c r="C193" s="10"/>
    </row>
    <row r="194" spans="1:3" ht="12" hidden="1" customHeight="1" x14ac:dyDescent="0.15">
      <c r="A194" s="485"/>
      <c r="C194" s="10"/>
    </row>
    <row r="195" spans="1:3" x14ac:dyDescent="0.15">
      <c r="A195" s="485"/>
    </row>
    <row r="196" spans="1:3" x14ac:dyDescent="0.15">
      <c r="A196" s="485">
        <f>A179+1</f>
        <v>10</v>
      </c>
      <c r="B196" s="3" t="s">
        <v>220</v>
      </c>
      <c r="C196" s="10"/>
    </row>
    <row r="197" spans="1:3" x14ac:dyDescent="0.15">
      <c r="A197" s="485"/>
      <c r="B197" s="3" t="s">
        <v>214</v>
      </c>
      <c r="C197" s="10"/>
    </row>
    <row r="198" spans="1:3" x14ac:dyDescent="0.15">
      <c r="A198" s="485"/>
      <c r="B198" s="3" t="s">
        <v>221</v>
      </c>
      <c r="C198" s="10"/>
    </row>
    <row r="199" spans="1:3" ht="12" hidden="1" customHeight="1" x14ac:dyDescent="0.15">
      <c r="A199" s="485"/>
      <c r="B199" s="3" t="s">
        <v>215</v>
      </c>
      <c r="C199" s="10"/>
    </row>
    <row r="200" spans="1:3" x14ac:dyDescent="0.15">
      <c r="A200" s="485"/>
      <c r="B200" s="3" t="s">
        <v>216</v>
      </c>
      <c r="C200" s="10"/>
    </row>
    <row r="201" spans="1:3" x14ac:dyDescent="0.15">
      <c r="A201" s="485"/>
      <c r="B201" s="3" t="s">
        <v>217</v>
      </c>
      <c r="C201" s="10"/>
    </row>
    <row r="202" spans="1:3" x14ac:dyDescent="0.15">
      <c r="A202" s="485"/>
      <c r="B202" s="3" t="s">
        <v>218</v>
      </c>
      <c r="C202" s="10"/>
    </row>
    <row r="203" spans="1:3" ht="12" hidden="1" customHeight="1" x14ac:dyDescent="0.15">
      <c r="A203" s="485"/>
      <c r="C203" s="10"/>
    </row>
    <row r="204" spans="1:3" ht="12" hidden="1" customHeight="1" x14ac:dyDescent="0.15">
      <c r="A204" s="485"/>
      <c r="C204" s="10"/>
    </row>
    <row r="205" spans="1:3" ht="12" hidden="1" customHeight="1" x14ac:dyDescent="0.15">
      <c r="A205" s="485"/>
      <c r="C205" s="10"/>
    </row>
    <row r="206" spans="1:3" ht="12" hidden="1" customHeight="1" x14ac:dyDescent="0.15">
      <c r="A206" s="485"/>
      <c r="C206" s="10"/>
    </row>
    <row r="207" spans="1:3" ht="12" hidden="1" customHeight="1" x14ac:dyDescent="0.15">
      <c r="A207" s="485"/>
      <c r="C207" s="10"/>
    </row>
    <row r="208" spans="1:3" ht="12" hidden="1" customHeight="1" x14ac:dyDescent="0.15">
      <c r="A208" s="485"/>
      <c r="C208" s="10"/>
    </row>
    <row r="209" spans="1:3" ht="12" hidden="1" customHeight="1" x14ac:dyDescent="0.15">
      <c r="A209" s="485"/>
      <c r="C209" s="10"/>
    </row>
    <row r="210" spans="1:3" ht="12" hidden="1" customHeight="1" x14ac:dyDescent="0.15">
      <c r="A210" s="485"/>
      <c r="C210" s="10"/>
    </row>
    <row r="211" spans="1:3" ht="12" hidden="1" customHeight="1" x14ac:dyDescent="0.15">
      <c r="A211" s="485"/>
      <c r="C211" s="10"/>
    </row>
    <row r="212" spans="1:3" hidden="1" x14ac:dyDescent="0.15">
      <c r="A212" s="485"/>
    </row>
    <row r="213" spans="1:3" hidden="1" x14ac:dyDescent="0.15">
      <c r="A213" s="485">
        <f>A196+1</f>
        <v>11</v>
      </c>
      <c r="B213" s="3" t="s">
        <v>220</v>
      </c>
      <c r="C213" s="10">
        <f ca="1">OFFSET(Map!$C$5,0,A213-1)</f>
        <v>0</v>
      </c>
    </row>
    <row r="214" spans="1:3" hidden="1" x14ac:dyDescent="0.15">
      <c r="A214" s="485"/>
      <c r="B214" s="3" t="s">
        <v>214</v>
      </c>
      <c r="C214" s="10"/>
    </row>
    <row r="215" spans="1:3" hidden="1" x14ac:dyDescent="0.15">
      <c r="A215" s="485"/>
      <c r="B215" s="3" t="s">
        <v>221</v>
      </c>
      <c r="C215" s="10"/>
    </row>
    <row r="216" spans="1:3" ht="12" hidden="1" customHeight="1" x14ac:dyDescent="0.15">
      <c r="A216" s="485"/>
      <c r="B216" s="3" t="s">
        <v>215</v>
      </c>
      <c r="C216" s="10"/>
    </row>
    <row r="217" spans="1:3" hidden="1" x14ac:dyDescent="0.15">
      <c r="A217" s="485"/>
      <c r="B217" s="3" t="s">
        <v>216</v>
      </c>
      <c r="C217" s="10"/>
    </row>
    <row r="218" spans="1:3" hidden="1" x14ac:dyDescent="0.15">
      <c r="A218" s="485"/>
      <c r="B218" s="3" t="s">
        <v>217</v>
      </c>
      <c r="C218" s="10"/>
    </row>
    <row r="219" spans="1:3" hidden="1" x14ac:dyDescent="0.15">
      <c r="A219" s="485"/>
      <c r="B219" s="3" t="s">
        <v>218</v>
      </c>
      <c r="C219" s="10"/>
    </row>
    <row r="220" spans="1:3" ht="12" hidden="1" customHeight="1" x14ac:dyDescent="0.15">
      <c r="A220" s="485"/>
      <c r="C220" s="10"/>
    </row>
    <row r="221" spans="1:3" ht="12" hidden="1" customHeight="1" x14ac:dyDescent="0.15">
      <c r="A221" s="485"/>
      <c r="C221" s="10"/>
    </row>
    <row r="222" spans="1:3" ht="12" hidden="1" customHeight="1" x14ac:dyDescent="0.15">
      <c r="A222" s="485"/>
      <c r="C222" s="10"/>
    </row>
    <row r="223" spans="1:3" ht="12" hidden="1" customHeight="1" x14ac:dyDescent="0.15">
      <c r="A223" s="485"/>
      <c r="C223" s="10"/>
    </row>
    <row r="224" spans="1:3" ht="12" hidden="1" customHeight="1" x14ac:dyDescent="0.15">
      <c r="A224" s="485"/>
      <c r="C224" s="10"/>
    </row>
    <row r="225" spans="1:3" ht="12" hidden="1" customHeight="1" x14ac:dyDescent="0.15">
      <c r="A225" s="485"/>
      <c r="C225" s="10"/>
    </row>
    <row r="226" spans="1:3" ht="12" hidden="1" customHeight="1" x14ac:dyDescent="0.15">
      <c r="A226" s="485"/>
      <c r="C226" s="10"/>
    </row>
    <row r="227" spans="1:3" ht="12" hidden="1" customHeight="1" x14ac:dyDescent="0.15">
      <c r="A227" s="485"/>
      <c r="C227" s="10"/>
    </row>
    <row r="228" spans="1:3" ht="12" hidden="1" customHeight="1" x14ac:dyDescent="0.15">
      <c r="A228" s="485"/>
      <c r="C228" s="10"/>
    </row>
    <row r="229" spans="1:3" hidden="1" x14ac:dyDescent="0.15">
      <c r="A229" s="485"/>
    </row>
    <row r="230" spans="1:3" hidden="1" x14ac:dyDescent="0.15">
      <c r="A230" s="485">
        <f>A213+1</f>
        <v>12</v>
      </c>
      <c r="B230" s="3" t="s">
        <v>220</v>
      </c>
      <c r="C230" s="10">
        <f ca="1">OFFSET(Map!$C$5,0,A230-1)</f>
        <v>0</v>
      </c>
    </row>
    <row r="231" spans="1:3" hidden="1" x14ac:dyDescent="0.15">
      <c r="A231" s="485"/>
      <c r="B231" s="3" t="s">
        <v>214</v>
      </c>
      <c r="C231" s="10"/>
    </row>
    <row r="232" spans="1:3" hidden="1" x14ac:dyDescent="0.15">
      <c r="A232" s="485"/>
      <c r="B232" s="3" t="s">
        <v>221</v>
      </c>
      <c r="C232" s="10"/>
    </row>
    <row r="233" spans="1:3" ht="12" hidden="1" customHeight="1" x14ac:dyDescent="0.15">
      <c r="A233" s="485"/>
      <c r="B233" s="3" t="s">
        <v>215</v>
      </c>
      <c r="C233" s="10"/>
    </row>
    <row r="234" spans="1:3" hidden="1" x14ac:dyDescent="0.15">
      <c r="A234" s="485"/>
      <c r="B234" s="3" t="s">
        <v>216</v>
      </c>
      <c r="C234" s="10"/>
    </row>
    <row r="235" spans="1:3" hidden="1" x14ac:dyDescent="0.15">
      <c r="A235" s="485"/>
      <c r="B235" s="3" t="s">
        <v>217</v>
      </c>
      <c r="C235" s="10"/>
    </row>
    <row r="236" spans="1:3" hidden="1" x14ac:dyDescent="0.15">
      <c r="A236" s="485"/>
      <c r="B236" s="3" t="s">
        <v>218</v>
      </c>
      <c r="C236" s="10"/>
    </row>
    <row r="237" spans="1:3" ht="12" hidden="1" customHeight="1" x14ac:dyDescent="0.15">
      <c r="A237" s="485"/>
      <c r="C237" s="10"/>
    </row>
    <row r="238" spans="1:3" ht="12" hidden="1" customHeight="1" x14ac:dyDescent="0.15">
      <c r="A238" s="485"/>
      <c r="C238" s="10"/>
    </row>
    <row r="239" spans="1:3" ht="12" hidden="1" customHeight="1" x14ac:dyDescent="0.15">
      <c r="A239" s="485"/>
      <c r="C239" s="10"/>
    </row>
    <row r="240" spans="1:3" ht="12" hidden="1" customHeight="1" x14ac:dyDescent="0.15">
      <c r="A240" s="485"/>
      <c r="C240" s="10"/>
    </row>
    <row r="241" spans="1:3" ht="12" hidden="1" customHeight="1" x14ac:dyDescent="0.15">
      <c r="A241" s="485"/>
      <c r="C241" s="10"/>
    </row>
    <row r="242" spans="1:3" ht="12" hidden="1" customHeight="1" x14ac:dyDescent="0.15">
      <c r="A242" s="485"/>
      <c r="C242" s="10"/>
    </row>
    <row r="243" spans="1:3" ht="12" hidden="1" customHeight="1" x14ac:dyDescent="0.15">
      <c r="A243" s="485"/>
      <c r="C243" s="10"/>
    </row>
    <row r="244" spans="1:3" ht="12" hidden="1" customHeight="1" x14ac:dyDescent="0.15">
      <c r="A244" s="485"/>
      <c r="C244" s="10"/>
    </row>
    <row r="245" spans="1:3" ht="12" hidden="1" customHeight="1" x14ac:dyDescent="0.15">
      <c r="A245" s="485"/>
      <c r="C245" s="10"/>
    </row>
    <row r="246" spans="1:3" hidden="1" x14ac:dyDescent="0.15">
      <c r="A246" s="485"/>
    </row>
    <row r="247" spans="1:3" hidden="1" x14ac:dyDescent="0.15">
      <c r="A247" s="485">
        <f>A230+1</f>
        <v>13</v>
      </c>
      <c r="B247" s="3" t="s">
        <v>220</v>
      </c>
      <c r="C247" s="10">
        <f ca="1">OFFSET(Map!$C$5,0,A247-1)</f>
        <v>0</v>
      </c>
    </row>
    <row r="248" spans="1:3" hidden="1" x14ac:dyDescent="0.15">
      <c r="A248" s="485"/>
      <c r="B248" s="3" t="s">
        <v>214</v>
      </c>
      <c r="C248" s="10"/>
    </row>
    <row r="249" spans="1:3" hidden="1" x14ac:dyDescent="0.15">
      <c r="A249" s="485"/>
      <c r="B249" s="3" t="s">
        <v>221</v>
      </c>
      <c r="C249" s="10"/>
    </row>
    <row r="250" spans="1:3" ht="12" hidden="1" customHeight="1" x14ac:dyDescent="0.15">
      <c r="A250" s="485"/>
      <c r="B250" s="3" t="s">
        <v>215</v>
      </c>
      <c r="C250" s="10"/>
    </row>
    <row r="251" spans="1:3" hidden="1" x14ac:dyDescent="0.15">
      <c r="A251" s="485"/>
      <c r="B251" s="3" t="s">
        <v>216</v>
      </c>
      <c r="C251" s="10"/>
    </row>
    <row r="252" spans="1:3" hidden="1" x14ac:dyDescent="0.15">
      <c r="A252" s="485"/>
      <c r="B252" s="3" t="s">
        <v>217</v>
      </c>
      <c r="C252" s="10"/>
    </row>
    <row r="253" spans="1:3" hidden="1" x14ac:dyDescent="0.15">
      <c r="A253" s="485"/>
      <c r="B253" s="3" t="s">
        <v>218</v>
      </c>
      <c r="C253" s="10"/>
    </row>
    <row r="254" spans="1:3" ht="12" hidden="1" customHeight="1" x14ac:dyDescent="0.15">
      <c r="A254" s="485"/>
      <c r="C254" s="10"/>
    </row>
    <row r="255" spans="1:3" ht="12" hidden="1" customHeight="1" x14ac:dyDescent="0.15">
      <c r="A255" s="485"/>
      <c r="C255" s="10"/>
    </row>
    <row r="256" spans="1:3" ht="12" hidden="1" customHeight="1" x14ac:dyDescent="0.15">
      <c r="A256" s="485"/>
      <c r="C256" s="10"/>
    </row>
    <row r="257" spans="1:3" ht="12" hidden="1" customHeight="1" x14ac:dyDescent="0.15">
      <c r="A257" s="485"/>
      <c r="C257" s="10"/>
    </row>
    <row r="258" spans="1:3" ht="12" hidden="1" customHeight="1" x14ac:dyDescent="0.15">
      <c r="A258" s="485"/>
      <c r="C258" s="10"/>
    </row>
    <row r="259" spans="1:3" ht="12" hidden="1" customHeight="1" x14ac:dyDescent="0.15">
      <c r="A259" s="485"/>
      <c r="C259" s="10"/>
    </row>
    <row r="260" spans="1:3" ht="12" hidden="1" customHeight="1" x14ac:dyDescent="0.15">
      <c r="A260" s="485"/>
      <c r="C260" s="10"/>
    </row>
    <row r="261" spans="1:3" ht="12" hidden="1" customHeight="1" x14ac:dyDescent="0.15">
      <c r="A261" s="485"/>
      <c r="C261" s="10"/>
    </row>
    <row r="262" spans="1:3" ht="12" hidden="1" customHeight="1" x14ac:dyDescent="0.15">
      <c r="A262" s="485"/>
      <c r="C262" s="10"/>
    </row>
    <row r="263" spans="1:3" hidden="1" x14ac:dyDescent="0.15">
      <c r="A263" s="485"/>
    </row>
    <row r="264" spans="1:3" hidden="1" x14ac:dyDescent="0.15">
      <c r="A264" s="485">
        <f>A247+1</f>
        <v>14</v>
      </c>
      <c r="B264" s="3" t="s">
        <v>220</v>
      </c>
      <c r="C264" s="10">
        <f ca="1">OFFSET(Map!$C$5,0,A264-1)</f>
        <v>0</v>
      </c>
    </row>
    <row r="265" spans="1:3" hidden="1" x14ac:dyDescent="0.15">
      <c r="A265" s="485"/>
      <c r="B265" s="3" t="s">
        <v>214</v>
      </c>
      <c r="C265" s="10"/>
    </row>
    <row r="266" spans="1:3" hidden="1" x14ac:dyDescent="0.15">
      <c r="A266" s="485"/>
      <c r="B266" s="3" t="s">
        <v>221</v>
      </c>
      <c r="C266" s="10"/>
    </row>
    <row r="267" spans="1:3" ht="12" hidden="1" customHeight="1" x14ac:dyDescent="0.15">
      <c r="A267" s="485"/>
      <c r="B267" s="3" t="s">
        <v>215</v>
      </c>
      <c r="C267" s="10"/>
    </row>
    <row r="268" spans="1:3" hidden="1" x14ac:dyDescent="0.15">
      <c r="A268" s="485"/>
      <c r="B268" s="3" t="s">
        <v>216</v>
      </c>
      <c r="C268" s="10"/>
    </row>
    <row r="269" spans="1:3" hidden="1" x14ac:dyDescent="0.15">
      <c r="A269" s="485"/>
      <c r="B269" s="3" t="s">
        <v>217</v>
      </c>
      <c r="C269" s="10"/>
    </row>
    <row r="270" spans="1:3" hidden="1" x14ac:dyDescent="0.15">
      <c r="A270" s="485"/>
      <c r="B270" s="3" t="s">
        <v>218</v>
      </c>
      <c r="C270" s="10"/>
    </row>
    <row r="271" spans="1:3" ht="12" hidden="1" customHeight="1" x14ac:dyDescent="0.15">
      <c r="A271" s="485"/>
      <c r="C271" s="10"/>
    </row>
    <row r="272" spans="1:3" ht="12" hidden="1" customHeight="1" x14ac:dyDescent="0.15">
      <c r="A272" s="485"/>
      <c r="C272" s="10"/>
    </row>
    <row r="273" spans="1:3" ht="12" hidden="1" customHeight="1" x14ac:dyDescent="0.15">
      <c r="A273" s="485"/>
      <c r="C273" s="10"/>
    </row>
    <row r="274" spans="1:3" ht="12" hidden="1" customHeight="1" x14ac:dyDescent="0.15">
      <c r="A274" s="485"/>
      <c r="C274" s="10"/>
    </row>
    <row r="275" spans="1:3" ht="12" hidden="1" customHeight="1" x14ac:dyDescent="0.15">
      <c r="A275" s="485"/>
      <c r="C275" s="10"/>
    </row>
    <row r="276" spans="1:3" ht="12" hidden="1" customHeight="1" x14ac:dyDescent="0.15">
      <c r="A276" s="485"/>
      <c r="C276" s="10"/>
    </row>
    <row r="277" spans="1:3" ht="12" hidden="1" customHeight="1" x14ac:dyDescent="0.15">
      <c r="A277" s="485"/>
      <c r="C277" s="10"/>
    </row>
    <row r="278" spans="1:3" ht="12" hidden="1" customHeight="1" x14ac:dyDescent="0.15">
      <c r="A278" s="485"/>
      <c r="C278" s="10"/>
    </row>
    <row r="279" spans="1:3" ht="12" hidden="1" customHeight="1" x14ac:dyDescent="0.15">
      <c r="A279" s="485"/>
      <c r="C279" s="10"/>
    </row>
    <row r="280" spans="1:3" hidden="1" x14ac:dyDescent="0.15">
      <c r="A280" s="485"/>
    </row>
    <row r="281" spans="1:3" hidden="1" x14ac:dyDescent="0.15">
      <c r="A281" s="485">
        <f>A264+1</f>
        <v>15</v>
      </c>
      <c r="B281" s="3" t="s">
        <v>220</v>
      </c>
      <c r="C281" s="10">
        <f ca="1">OFFSET(Map!$C$5,0,A281-1)</f>
        <v>0</v>
      </c>
    </row>
    <row r="282" spans="1:3" hidden="1" x14ac:dyDescent="0.15">
      <c r="A282" s="485"/>
      <c r="B282" s="3" t="s">
        <v>214</v>
      </c>
      <c r="C282" s="10"/>
    </row>
    <row r="283" spans="1:3" hidden="1" x14ac:dyDescent="0.15">
      <c r="A283" s="485"/>
      <c r="B283" s="3" t="s">
        <v>221</v>
      </c>
      <c r="C283" s="10"/>
    </row>
    <row r="284" spans="1:3" ht="12" hidden="1" customHeight="1" x14ac:dyDescent="0.15">
      <c r="A284" s="485"/>
      <c r="B284" s="3" t="s">
        <v>215</v>
      </c>
      <c r="C284" s="10"/>
    </row>
    <row r="285" spans="1:3" hidden="1" x14ac:dyDescent="0.15">
      <c r="A285" s="485"/>
      <c r="B285" s="3" t="s">
        <v>216</v>
      </c>
      <c r="C285" s="10"/>
    </row>
    <row r="286" spans="1:3" hidden="1" x14ac:dyDescent="0.15">
      <c r="A286" s="485"/>
      <c r="B286" s="3" t="s">
        <v>217</v>
      </c>
      <c r="C286" s="10"/>
    </row>
    <row r="287" spans="1:3" hidden="1" x14ac:dyDescent="0.15">
      <c r="A287" s="485"/>
      <c r="B287" s="3" t="s">
        <v>218</v>
      </c>
      <c r="C287" s="10"/>
    </row>
    <row r="288" spans="1:3" ht="12" hidden="1" customHeight="1" x14ac:dyDescent="0.15">
      <c r="A288" s="485"/>
      <c r="C288" s="10"/>
    </row>
    <row r="289" spans="1:3" ht="12" hidden="1" customHeight="1" x14ac:dyDescent="0.15">
      <c r="A289" s="485"/>
      <c r="C289" s="10"/>
    </row>
    <row r="290" spans="1:3" ht="12" hidden="1" customHeight="1" x14ac:dyDescent="0.15">
      <c r="A290" s="485"/>
      <c r="C290" s="10"/>
    </row>
    <row r="291" spans="1:3" ht="12" hidden="1" customHeight="1" x14ac:dyDescent="0.15">
      <c r="A291" s="485"/>
      <c r="C291" s="10"/>
    </row>
    <row r="292" spans="1:3" ht="12" hidden="1" customHeight="1" x14ac:dyDescent="0.15">
      <c r="A292" s="485"/>
      <c r="C292" s="10"/>
    </row>
    <row r="293" spans="1:3" ht="12" hidden="1" customHeight="1" x14ac:dyDescent="0.15">
      <c r="A293" s="485"/>
      <c r="C293" s="10"/>
    </row>
    <row r="294" spans="1:3" ht="12" hidden="1" customHeight="1" x14ac:dyDescent="0.15">
      <c r="A294" s="485"/>
      <c r="C294" s="10"/>
    </row>
    <row r="295" spans="1:3" ht="12" hidden="1" customHeight="1" x14ac:dyDescent="0.15">
      <c r="A295" s="485"/>
      <c r="C295" s="10"/>
    </row>
    <row r="296" spans="1:3" ht="12" hidden="1" customHeight="1" x14ac:dyDescent="0.15">
      <c r="A296" s="485"/>
      <c r="C296" s="10"/>
    </row>
    <row r="297" spans="1:3" hidden="1" x14ac:dyDescent="0.15">
      <c r="A297" s="485"/>
    </row>
  </sheetData>
  <sheetProtection sheet="1" objects="1" scenarios="1"/>
  <mergeCells count="16">
    <mergeCell ref="A2:E2"/>
    <mergeCell ref="A247:A263"/>
    <mergeCell ref="A264:A280"/>
    <mergeCell ref="A281:A297"/>
    <mergeCell ref="A145:A161"/>
    <mergeCell ref="A162:A178"/>
    <mergeCell ref="A179:A195"/>
    <mergeCell ref="A196:A212"/>
    <mergeCell ref="A213:A229"/>
    <mergeCell ref="A230:A246"/>
    <mergeCell ref="A43:A59"/>
    <mergeCell ref="A60:A76"/>
    <mergeCell ref="A77:A93"/>
    <mergeCell ref="A94:A110"/>
    <mergeCell ref="A111:A127"/>
    <mergeCell ref="A128:A144"/>
  </mergeCells>
  <phoneticPr fontId="9" type="noConversion"/>
  <conditionalFormatting sqref="C50:C58">
    <cfRule type="expression" dxfId="14" priority="1" stopIfTrue="1">
      <formula>$C$44="Functional"</formula>
    </cfRule>
  </conditionalFormatting>
  <conditionalFormatting sqref="C67:C75">
    <cfRule type="expression" dxfId="13" priority="2" stopIfTrue="1">
      <formula>$C$61="Functional"</formula>
    </cfRule>
  </conditionalFormatting>
  <conditionalFormatting sqref="C84:C92">
    <cfRule type="expression" dxfId="12" priority="3" stopIfTrue="1">
      <formula>$C$78="Functional"</formula>
    </cfRule>
  </conditionalFormatting>
  <conditionalFormatting sqref="C101:C109">
    <cfRule type="expression" dxfId="11" priority="4" stopIfTrue="1">
      <formula>$C$95="Functional"</formula>
    </cfRule>
  </conditionalFormatting>
  <conditionalFormatting sqref="C118:C126">
    <cfRule type="expression" dxfId="10" priority="5" stopIfTrue="1">
      <formula>$C$112="Functional"</formula>
    </cfRule>
  </conditionalFormatting>
  <conditionalFormatting sqref="C135:C143">
    <cfRule type="expression" dxfId="9" priority="6" stopIfTrue="1">
      <formula>$C$129="Functional"</formula>
    </cfRule>
  </conditionalFormatting>
  <conditionalFormatting sqref="C152:C160">
    <cfRule type="expression" dxfId="8" priority="7" stopIfTrue="1">
      <formula>$C$146="Functional"</formula>
    </cfRule>
  </conditionalFormatting>
  <conditionalFormatting sqref="C169:C177">
    <cfRule type="expression" dxfId="7" priority="8" stopIfTrue="1">
      <formula>$C$163="Functional"</formula>
    </cfRule>
  </conditionalFormatting>
  <conditionalFormatting sqref="C186:C194">
    <cfRule type="expression" dxfId="6" priority="9" stopIfTrue="1">
      <formula>$C$180="Functional"</formula>
    </cfRule>
  </conditionalFormatting>
  <conditionalFormatting sqref="C203:C211">
    <cfRule type="expression" dxfId="5" priority="10" stopIfTrue="1">
      <formula>$C$197="Functional"</formula>
    </cfRule>
  </conditionalFormatting>
  <conditionalFormatting sqref="C220:C228">
    <cfRule type="expression" dxfId="4" priority="11" stopIfTrue="1">
      <formula>$C$214="Functional"</formula>
    </cfRule>
  </conditionalFormatting>
  <conditionalFormatting sqref="C237:C245">
    <cfRule type="expression" dxfId="3" priority="12" stopIfTrue="1">
      <formula>$C$231="Functional"</formula>
    </cfRule>
  </conditionalFormatting>
  <conditionalFormatting sqref="C254:C262">
    <cfRule type="expression" dxfId="2" priority="13" stopIfTrue="1">
      <formula>$C$248="Functional"</formula>
    </cfRule>
  </conditionalFormatting>
  <conditionalFormatting sqref="C271:C279">
    <cfRule type="expression" dxfId="1" priority="14" stopIfTrue="1">
      <formula>$C$265="Functional"</formula>
    </cfRule>
  </conditionalFormatting>
  <conditionalFormatting sqref="C288:C296">
    <cfRule type="expression" dxfId="0" priority="15" stopIfTrue="1">
      <formula>$C$282="Functional"</formula>
    </cfRule>
  </conditionalFormatting>
  <dataValidations count="2">
    <dataValidation type="list" allowBlank="1" showInputMessage="1" showErrorMessage="1" sqref="C47 C64 C81 C98 C115 C132 C149 C166 C183 C200 C217 C234 C251 C268 C285">
      <formula1>$C$27:$C$30</formula1>
    </dataValidation>
    <dataValidation type="list" allowBlank="1" showInputMessage="1" showErrorMessage="1" sqref="C44 C61 C78 C95 C112 C129 C146 C163 C180 C197 C214 C231 C248 C265 C282">
      <formula1>$C$31:$C$32</formula1>
    </dataValidation>
  </dataValidations>
  <pageMargins left="0.7" right="0.7" top="0.75" bottom="0.75" header="0.5" footer="0.5"/>
  <pageSetup fitToHeight="2" orientation="landscape"/>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116"/>
  <sheetViews>
    <sheetView showGridLines="0" workbookViewId="0">
      <selection activeCell="N81" sqref="N81"/>
    </sheetView>
  </sheetViews>
  <sheetFormatPr baseColWidth="10" defaultRowHeight="13" x14ac:dyDescent="0.15"/>
  <cols>
    <col min="1" max="1" width="9.6640625" customWidth="1"/>
    <col min="2" max="5" width="4.33203125" customWidth="1"/>
    <col min="6" max="6" width="2" customWidth="1"/>
    <col min="7" max="7" width="4.5" customWidth="1"/>
  </cols>
  <sheetData>
    <row r="1" spans="1:12" s="3" customFormat="1" ht="20" x14ac:dyDescent="0.2">
      <c r="A1" s="132" t="s">
        <v>239</v>
      </c>
      <c r="B1" s="35"/>
      <c r="C1" s="35"/>
      <c r="D1" s="35"/>
      <c r="E1" s="35"/>
      <c r="F1" s="35"/>
      <c r="G1" s="35"/>
      <c r="H1" s="35"/>
      <c r="I1" s="35"/>
      <c r="J1" s="35"/>
      <c r="K1" s="35"/>
      <c r="L1" s="35"/>
    </row>
    <row r="2" spans="1:12" s="3" customFormat="1" ht="14" hidden="1" thickBot="1" x14ac:dyDescent="0.2">
      <c r="A2" s="31"/>
      <c r="B2" s="31"/>
      <c r="C2" s="31"/>
      <c r="D2" s="31"/>
      <c r="E2" s="31"/>
      <c r="F2" s="31"/>
      <c r="G2" s="31"/>
    </row>
    <row r="3" spans="1:12" s="3" customFormat="1" ht="20" hidden="1" x14ac:dyDescent="0.2">
      <c r="A3" s="133" t="s">
        <v>133</v>
      </c>
      <c r="B3" s="33"/>
      <c r="C3" s="33"/>
      <c r="D3" s="33"/>
      <c r="E3" s="33"/>
      <c r="F3" s="33"/>
      <c r="G3" s="33"/>
      <c r="H3" s="33"/>
    </row>
    <row r="4" spans="1:12" s="3" customFormat="1" hidden="1" x14ac:dyDescent="0.15">
      <c r="A4" s="33" t="s">
        <v>89</v>
      </c>
      <c r="B4" s="134">
        <v>36526</v>
      </c>
      <c r="C4" s="134"/>
      <c r="D4" s="33"/>
      <c r="E4" s="33" t="s">
        <v>166</v>
      </c>
      <c r="F4" s="33" t="s">
        <v>156</v>
      </c>
      <c r="G4" s="33"/>
      <c r="H4" s="33"/>
    </row>
    <row r="5" spans="1:12" s="3" customFormat="1" hidden="1" x14ac:dyDescent="0.15">
      <c r="A5" s="33" t="s">
        <v>119</v>
      </c>
      <c r="B5" s="134">
        <v>43831</v>
      </c>
      <c r="C5" s="134"/>
      <c r="D5" s="33"/>
      <c r="E5" s="33"/>
      <c r="F5" s="33" t="s">
        <v>167</v>
      </c>
      <c r="G5" s="33"/>
      <c r="H5" s="33"/>
    </row>
    <row r="6" spans="1:12" s="3" customFormat="1" hidden="1" x14ac:dyDescent="0.15">
      <c r="A6" s="33" t="s">
        <v>90</v>
      </c>
      <c r="B6" s="135" t="s">
        <v>142</v>
      </c>
      <c r="C6" s="135"/>
      <c r="D6" s="33"/>
      <c r="E6" s="33"/>
      <c r="F6" s="33" t="s">
        <v>116</v>
      </c>
      <c r="G6" s="33"/>
      <c r="H6" s="33"/>
    </row>
    <row r="7" spans="1:12" s="3" customFormat="1" hidden="1" x14ac:dyDescent="0.15">
      <c r="A7" s="33"/>
      <c r="B7" s="135" t="s">
        <v>170</v>
      </c>
      <c r="C7" s="135"/>
      <c r="D7" s="33"/>
      <c r="E7" s="33"/>
      <c r="F7" s="135" t="s">
        <v>117</v>
      </c>
      <c r="G7" s="33"/>
      <c r="H7" s="33"/>
    </row>
    <row r="8" spans="1:12" s="3" customFormat="1" hidden="1" x14ac:dyDescent="0.15">
      <c r="A8" s="33"/>
      <c r="B8" s="135" t="s">
        <v>127</v>
      </c>
      <c r="C8" s="135"/>
      <c r="D8" s="33"/>
      <c r="E8" s="33"/>
      <c r="F8" s="135" t="s">
        <v>44</v>
      </c>
      <c r="G8" s="33"/>
      <c r="H8" s="33"/>
    </row>
    <row r="9" spans="1:12" s="3" customFormat="1" hidden="1" x14ac:dyDescent="0.15">
      <c r="A9" s="33"/>
      <c r="B9" s="135" t="s">
        <v>168</v>
      </c>
      <c r="C9" s="135"/>
      <c r="D9" s="33"/>
      <c r="E9" s="33"/>
      <c r="F9" s="33" t="s">
        <v>45</v>
      </c>
      <c r="G9" s="33"/>
      <c r="H9" s="33"/>
    </row>
    <row r="10" spans="1:12" s="3" customFormat="1" hidden="1" x14ac:dyDescent="0.15">
      <c r="A10" s="33"/>
      <c r="B10" s="135" t="s">
        <v>169</v>
      </c>
      <c r="C10" s="135"/>
      <c r="D10" s="33"/>
      <c r="E10" s="33"/>
      <c r="F10" s="33" t="s">
        <v>46</v>
      </c>
      <c r="G10" s="33"/>
      <c r="H10" s="33"/>
    </row>
    <row r="11" spans="1:12" s="3" customFormat="1" hidden="1" x14ac:dyDescent="0.15">
      <c r="A11" s="33"/>
      <c r="B11" s="135" t="s">
        <v>143</v>
      </c>
      <c r="C11" s="135"/>
      <c r="D11" s="33"/>
      <c r="E11" s="33"/>
      <c r="F11" s="33" t="s">
        <v>47</v>
      </c>
      <c r="G11" s="33"/>
      <c r="H11" s="33"/>
    </row>
    <row r="12" spans="1:12" s="3" customFormat="1" hidden="1" x14ac:dyDescent="0.15">
      <c r="A12" s="33"/>
      <c r="B12" s="135" t="s">
        <v>144</v>
      </c>
      <c r="C12" s="135"/>
      <c r="D12" s="33"/>
      <c r="E12" s="33"/>
      <c r="F12" s="33" t="s">
        <v>121</v>
      </c>
      <c r="G12" s="33"/>
      <c r="H12" s="33"/>
    </row>
    <row r="13" spans="1:12" s="3" customFormat="1" hidden="1" x14ac:dyDescent="0.15">
      <c r="A13" s="33"/>
      <c r="B13" s="135" t="s">
        <v>195</v>
      </c>
      <c r="C13" s="135"/>
      <c r="D13" s="33"/>
      <c r="E13" s="33"/>
      <c r="F13" s="33"/>
      <c r="G13" s="33"/>
      <c r="H13" s="33"/>
    </row>
    <row r="14" spans="1:12" s="3" customFormat="1" hidden="1" x14ac:dyDescent="0.15">
      <c r="A14" s="33" t="s">
        <v>95</v>
      </c>
      <c r="B14" s="33" t="s">
        <v>96</v>
      </c>
      <c r="C14" s="33"/>
      <c r="D14" s="33"/>
      <c r="E14" s="33"/>
      <c r="F14" s="33"/>
      <c r="G14" s="33"/>
      <c r="H14" s="33"/>
    </row>
    <row r="15" spans="1:12" s="3" customFormat="1" hidden="1" x14ac:dyDescent="0.15">
      <c r="A15" s="33"/>
      <c r="B15" s="33" t="s">
        <v>171</v>
      </c>
      <c r="C15" s="33"/>
      <c r="D15" s="33"/>
      <c r="E15" s="33" t="s">
        <v>240</v>
      </c>
      <c r="F15" s="33" t="s">
        <v>241</v>
      </c>
      <c r="G15" s="33"/>
      <c r="H15" s="33"/>
    </row>
    <row r="16" spans="1:12" s="3" customFormat="1" hidden="1" x14ac:dyDescent="0.15">
      <c r="A16" s="33"/>
      <c r="B16" s="33" t="s">
        <v>145</v>
      </c>
      <c r="C16" s="33"/>
      <c r="D16" s="33"/>
      <c r="E16" s="33"/>
      <c r="F16" s="33" t="s">
        <v>242</v>
      </c>
      <c r="G16" s="33"/>
      <c r="H16" s="33"/>
    </row>
    <row r="17" spans="1:8" s="3" customFormat="1" hidden="1" x14ac:dyDescent="0.15">
      <c r="A17" s="33"/>
      <c r="B17" s="33" t="s">
        <v>146</v>
      </c>
      <c r="C17" s="33"/>
      <c r="D17" s="33"/>
      <c r="E17" s="33" t="s">
        <v>243</v>
      </c>
      <c r="F17" s="33" t="s">
        <v>244</v>
      </c>
      <c r="G17" s="33"/>
      <c r="H17" s="33"/>
    </row>
    <row r="18" spans="1:8" s="3" customFormat="1" hidden="1" x14ac:dyDescent="0.15">
      <c r="A18" s="33"/>
      <c r="B18" s="33" t="s">
        <v>188</v>
      </c>
      <c r="C18" s="33"/>
      <c r="D18" s="33"/>
      <c r="E18" s="33"/>
      <c r="F18" s="33" t="s">
        <v>245</v>
      </c>
      <c r="G18" s="33"/>
      <c r="H18" s="33"/>
    </row>
    <row r="19" spans="1:8" s="3" customFormat="1" hidden="1" x14ac:dyDescent="0.15">
      <c r="A19" s="33"/>
      <c r="B19" s="33" t="s">
        <v>98</v>
      </c>
      <c r="C19" s="33"/>
      <c r="D19" s="33"/>
      <c r="E19" s="33"/>
      <c r="F19" s="33" t="s">
        <v>246</v>
      </c>
      <c r="G19" s="33"/>
      <c r="H19" s="33"/>
    </row>
    <row r="20" spans="1:8" s="3" customFormat="1" hidden="1" x14ac:dyDescent="0.15">
      <c r="A20" s="33"/>
      <c r="B20" s="33" t="s">
        <v>28</v>
      </c>
      <c r="C20" s="33"/>
      <c r="D20" s="33"/>
      <c r="E20" s="33"/>
      <c r="F20" s="33" t="s">
        <v>247</v>
      </c>
      <c r="G20" s="33"/>
      <c r="H20" s="33"/>
    </row>
    <row r="21" spans="1:8" s="3" customFormat="1" hidden="1" x14ac:dyDescent="0.15">
      <c r="A21" s="33"/>
      <c r="B21" s="33" t="s">
        <v>189</v>
      </c>
      <c r="C21" s="33"/>
      <c r="D21" s="33"/>
      <c r="E21" s="33" t="s">
        <v>248</v>
      </c>
      <c r="F21" s="33" t="s">
        <v>246</v>
      </c>
      <c r="G21" s="33"/>
      <c r="H21" s="33"/>
    </row>
    <row r="22" spans="1:8" s="3" customFormat="1" hidden="1" x14ac:dyDescent="0.15">
      <c r="A22" s="33"/>
      <c r="B22" s="33" t="s">
        <v>190</v>
      </c>
      <c r="C22" s="33"/>
      <c r="D22" s="33"/>
      <c r="E22" s="33"/>
      <c r="F22" s="33" t="s">
        <v>249</v>
      </c>
      <c r="G22" s="33"/>
      <c r="H22" s="33"/>
    </row>
    <row r="23" spans="1:8" s="3" customFormat="1" hidden="1" x14ac:dyDescent="0.15">
      <c r="A23" s="33"/>
      <c r="B23" s="33" t="s">
        <v>191</v>
      </c>
      <c r="C23" s="33"/>
      <c r="D23" s="33"/>
      <c r="E23" s="33"/>
      <c r="F23" s="33"/>
      <c r="G23" s="33"/>
      <c r="H23" s="33"/>
    </row>
    <row r="24" spans="1:8" s="3" customFormat="1" hidden="1" x14ac:dyDescent="0.15">
      <c r="A24" s="33" t="s">
        <v>53</v>
      </c>
      <c r="B24" s="33" t="s">
        <v>54</v>
      </c>
      <c r="C24" s="33"/>
      <c r="D24" s="33"/>
      <c r="E24" s="33"/>
      <c r="F24" s="33"/>
      <c r="G24" s="33"/>
      <c r="H24" s="33"/>
    </row>
    <row r="25" spans="1:8" s="23" customFormat="1" hidden="1" x14ac:dyDescent="0.15">
      <c r="A25" s="33"/>
      <c r="B25" s="33" t="s">
        <v>55</v>
      </c>
      <c r="C25" s="33"/>
      <c r="D25" s="33"/>
      <c r="E25" s="33"/>
      <c r="F25" s="33"/>
      <c r="G25" s="33"/>
      <c r="H25" s="33"/>
    </row>
    <row r="26" spans="1:8" s="3" customFormat="1" hidden="1" x14ac:dyDescent="0.15">
      <c r="A26" s="33" t="s">
        <v>56</v>
      </c>
      <c r="B26" s="33" t="s">
        <v>57</v>
      </c>
      <c r="C26" s="33"/>
      <c r="D26" s="33"/>
      <c r="E26" s="33"/>
      <c r="F26" s="33"/>
      <c r="G26" s="33"/>
      <c r="H26" s="33"/>
    </row>
    <row r="27" spans="1:8" s="3" customFormat="1" hidden="1" x14ac:dyDescent="0.15">
      <c r="A27" s="33"/>
      <c r="B27" s="33" t="s">
        <v>97</v>
      </c>
      <c r="C27" s="33"/>
      <c r="D27" s="33"/>
      <c r="E27" s="33"/>
      <c r="F27" s="33"/>
      <c r="G27" s="33"/>
      <c r="H27" s="33"/>
    </row>
    <row r="28" spans="1:8" s="3" customFormat="1" hidden="1" x14ac:dyDescent="0.15">
      <c r="A28" s="33"/>
      <c r="B28" s="33" t="s">
        <v>59</v>
      </c>
      <c r="C28" s="33"/>
      <c r="D28" s="33"/>
      <c r="E28" s="33"/>
      <c r="F28" s="33"/>
      <c r="G28" s="33"/>
      <c r="H28" s="33"/>
    </row>
    <row r="29" spans="1:8" s="3" customFormat="1" hidden="1" x14ac:dyDescent="0.15">
      <c r="A29" s="33"/>
      <c r="B29" s="33" t="s">
        <v>58</v>
      </c>
      <c r="C29" s="33"/>
      <c r="D29" s="33"/>
      <c r="E29" s="33"/>
      <c r="F29" s="33"/>
      <c r="G29" s="33"/>
      <c r="H29" s="33"/>
    </row>
    <row r="30" spans="1:8" s="3" customFormat="1" hidden="1" x14ac:dyDescent="0.15">
      <c r="A30" s="33" t="s">
        <v>250</v>
      </c>
      <c r="B30" s="33" t="s">
        <v>212</v>
      </c>
      <c r="C30" s="33"/>
      <c r="D30" s="33"/>
      <c r="E30" s="33"/>
      <c r="F30" s="33"/>
      <c r="G30" s="33"/>
      <c r="H30" s="33"/>
    </row>
    <row r="31" spans="1:8" s="3" customFormat="1" hidden="1" x14ac:dyDescent="0.15">
      <c r="A31" s="33"/>
      <c r="B31" s="33" t="s">
        <v>213</v>
      </c>
      <c r="C31" s="33"/>
      <c r="D31" s="33"/>
      <c r="E31" s="33"/>
      <c r="F31" s="33"/>
      <c r="G31" s="33"/>
      <c r="H31" s="33"/>
    </row>
    <row r="32" spans="1:8" s="3" customFormat="1" hidden="1" x14ac:dyDescent="0.15">
      <c r="A32" s="33" t="s">
        <v>60</v>
      </c>
      <c r="B32" s="33" t="s">
        <v>61</v>
      </c>
      <c r="C32" s="33"/>
      <c r="D32" s="33"/>
      <c r="E32" s="33"/>
      <c r="F32" s="33"/>
      <c r="G32" s="33"/>
      <c r="H32" s="33"/>
    </row>
    <row r="33" spans="1:12" s="3" customFormat="1" hidden="1" x14ac:dyDescent="0.15">
      <c r="A33" s="33"/>
      <c r="B33" s="33" t="s">
        <v>62</v>
      </c>
      <c r="C33" s="33"/>
      <c r="D33" s="33"/>
      <c r="E33" s="33"/>
      <c r="F33" s="33"/>
      <c r="G33" s="33"/>
      <c r="H33" s="33"/>
    </row>
    <row r="34" spans="1:12" s="3" customFormat="1" hidden="1" x14ac:dyDescent="0.15">
      <c r="A34" s="33"/>
      <c r="B34" s="33" t="s">
        <v>63</v>
      </c>
      <c r="C34" s="33"/>
      <c r="D34" s="33"/>
      <c r="E34" s="33"/>
      <c r="F34" s="33"/>
      <c r="G34" s="33"/>
      <c r="H34" s="33"/>
    </row>
    <row r="35" spans="1:12" s="3" customFormat="1" hidden="1" x14ac:dyDescent="0.15">
      <c r="A35" s="33"/>
      <c r="B35" s="33" t="s">
        <v>64</v>
      </c>
      <c r="C35" s="33"/>
      <c r="D35" s="33"/>
      <c r="E35" s="33"/>
      <c r="F35" s="33"/>
      <c r="G35" s="33"/>
      <c r="H35" s="33"/>
    </row>
    <row r="36" spans="1:12" s="3" customFormat="1" hidden="1" x14ac:dyDescent="0.15">
      <c r="A36" s="33"/>
      <c r="B36" s="33" t="s">
        <v>65</v>
      </c>
      <c r="C36" s="33"/>
      <c r="D36" s="33"/>
      <c r="E36" s="33"/>
      <c r="F36" s="33"/>
      <c r="G36" s="33"/>
      <c r="H36" s="33"/>
    </row>
    <row r="37" spans="1:12" s="3" customFormat="1" hidden="1" x14ac:dyDescent="0.15">
      <c r="A37" s="33" t="s">
        <v>181</v>
      </c>
      <c r="B37" s="33" t="s">
        <v>182</v>
      </c>
      <c r="C37" s="33"/>
      <c r="D37" s="33"/>
      <c r="E37" s="33"/>
      <c r="F37" s="33"/>
      <c r="G37" s="33"/>
      <c r="H37" s="33"/>
    </row>
    <row r="38" spans="1:12" s="3" customFormat="1" hidden="1" x14ac:dyDescent="0.15">
      <c r="A38" s="33"/>
      <c r="B38" s="33" t="s">
        <v>183</v>
      </c>
      <c r="C38" s="33"/>
      <c r="D38" s="33"/>
      <c r="E38" s="33"/>
      <c r="F38" s="33"/>
      <c r="G38" s="33"/>
      <c r="H38" s="33"/>
    </row>
    <row r="39" spans="1:12" s="3" customFormat="1" hidden="1" x14ac:dyDescent="0.15">
      <c r="A39" s="33"/>
      <c r="B39" s="33" t="s">
        <v>184</v>
      </c>
      <c r="C39" s="33"/>
      <c r="D39" s="33"/>
      <c r="E39" s="33"/>
      <c r="F39" s="33"/>
      <c r="G39" s="33"/>
      <c r="H39" s="33"/>
    </row>
    <row r="40" spans="1:12" s="3" customFormat="1" hidden="1" x14ac:dyDescent="0.15">
      <c r="A40" s="33"/>
      <c r="B40" s="33"/>
      <c r="C40" s="33"/>
      <c r="D40" s="33"/>
      <c r="E40" s="33"/>
      <c r="F40" s="33"/>
      <c r="G40" s="33"/>
      <c r="H40" s="33"/>
    </row>
    <row r="41" spans="1:12" s="3" customFormat="1" hidden="1" x14ac:dyDescent="0.15">
      <c r="A41" s="33"/>
      <c r="B41" s="33"/>
      <c r="C41" s="33"/>
      <c r="D41" s="33"/>
      <c r="E41" s="33"/>
      <c r="F41" s="33"/>
      <c r="G41" s="33"/>
      <c r="H41" s="33"/>
    </row>
    <row r="42" spans="1:12" s="3" customFormat="1" ht="20" x14ac:dyDescent="0.2">
      <c r="A42" s="132"/>
      <c r="B42" s="486" t="s">
        <v>251</v>
      </c>
      <c r="C42" s="487"/>
      <c r="D42" s="487"/>
      <c r="E42" s="488"/>
      <c r="F42" s="136"/>
      <c r="G42" s="486" t="s">
        <v>87</v>
      </c>
      <c r="H42" s="487"/>
      <c r="I42" s="487"/>
      <c r="J42" s="488"/>
      <c r="K42" s="35"/>
      <c r="L42" s="35"/>
    </row>
    <row r="43" spans="1:12" s="4" customFormat="1" x14ac:dyDescent="0.15">
      <c r="A43" s="85" t="s">
        <v>278</v>
      </c>
      <c r="B43" s="73" t="s">
        <v>252</v>
      </c>
      <c r="C43" s="74" t="s">
        <v>253</v>
      </c>
      <c r="D43" s="74" t="s">
        <v>254</v>
      </c>
      <c r="E43" s="75" t="s">
        <v>255</v>
      </c>
      <c r="F43" s="68"/>
      <c r="G43" s="137" t="s">
        <v>252</v>
      </c>
      <c r="H43" s="138" t="s">
        <v>253</v>
      </c>
      <c r="I43" s="138" t="s">
        <v>254</v>
      </c>
      <c r="J43" s="139" t="s">
        <v>255</v>
      </c>
      <c r="K43" s="140"/>
      <c r="L43" s="140"/>
    </row>
    <row r="44" spans="1:12" s="4" customFormat="1" x14ac:dyDescent="0.15">
      <c r="A44" s="141"/>
      <c r="B44" s="142"/>
      <c r="C44" s="142"/>
      <c r="D44" s="142"/>
      <c r="E44" s="142"/>
      <c r="F44" s="143"/>
      <c r="G44" s="144"/>
      <c r="H44" s="144"/>
      <c r="I44" s="144"/>
      <c r="J44" s="144"/>
      <c r="K44" s="140"/>
      <c r="L44" s="140"/>
    </row>
    <row r="45" spans="1:12" s="4" customFormat="1" x14ac:dyDescent="0.15">
      <c r="A45" s="141"/>
      <c r="B45" s="142"/>
      <c r="C45" s="142"/>
      <c r="D45" s="142"/>
      <c r="E45" s="142"/>
      <c r="F45" s="143"/>
      <c r="G45" s="142"/>
      <c r="H45" s="142"/>
      <c r="I45" s="142"/>
      <c r="J45" s="142"/>
      <c r="K45" s="140"/>
      <c r="L45" s="140"/>
    </row>
    <row r="46" spans="1:12" s="4" customFormat="1" x14ac:dyDescent="0.15">
      <c r="A46" s="141"/>
      <c r="B46" s="142"/>
      <c r="C46" s="142"/>
      <c r="D46" s="142"/>
      <c r="E46" s="142"/>
      <c r="F46" s="143"/>
      <c r="G46" s="142"/>
      <c r="H46" s="142"/>
      <c r="I46" s="142"/>
      <c r="J46" s="142"/>
      <c r="K46" s="140"/>
      <c r="L46" s="140"/>
    </row>
    <row r="47" spans="1:12" s="4" customFormat="1" x14ac:dyDescent="0.15">
      <c r="A47" s="141"/>
      <c r="B47" s="142"/>
      <c r="C47" s="142"/>
      <c r="D47" s="142"/>
      <c r="E47" s="142"/>
      <c r="F47" s="143"/>
      <c r="G47" s="142"/>
      <c r="H47" s="142"/>
      <c r="I47" s="142"/>
      <c r="J47" s="142"/>
      <c r="K47" s="140"/>
      <c r="L47" s="140"/>
    </row>
    <row r="48" spans="1:12" s="4" customFormat="1" x14ac:dyDescent="0.15">
      <c r="A48" s="141"/>
      <c r="B48" s="142"/>
      <c r="C48" s="142"/>
      <c r="D48" s="142"/>
      <c r="E48" s="142"/>
      <c r="F48" s="143"/>
      <c r="G48" s="142"/>
      <c r="H48" s="142"/>
      <c r="I48" s="142"/>
      <c r="J48" s="142"/>
      <c r="K48" s="140"/>
      <c r="L48" s="140"/>
    </row>
    <row r="49" spans="1:12" s="4" customFormat="1" x14ac:dyDescent="0.15">
      <c r="A49" s="141"/>
      <c r="B49" s="142"/>
      <c r="C49" s="142"/>
      <c r="D49" s="142"/>
      <c r="E49" s="142"/>
      <c r="F49" s="143"/>
      <c r="G49" s="142"/>
      <c r="H49" s="142"/>
      <c r="I49" s="142"/>
      <c r="J49" s="142"/>
      <c r="K49" s="140"/>
      <c r="L49" s="140"/>
    </row>
    <row r="50" spans="1:12" s="4" customFormat="1" x14ac:dyDescent="0.15">
      <c r="A50" s="141"/>
      <c r="B50" s="142"/>
      <c r="C50" s="142"/>
      <c r="D50" s="142"/>
      <c r="E50" s="142"/>
      <c r="F50" s="143"/>
      <c r="G50" s="142"/>
      <c r="H50" s="142"/>
      <c r="I50" s="142"/>
      <c r="J50" s="142"/>
      <c r="K50" s="140"/>
      <c r="L50" s="140"/>
    </row>
    <row r="51" spans="1:12" s="4" customFormat="1" x14ac:dyDescent="0.15">
      <c r="A51" s="156"/>
      <c r="B51" s="79"/>
      <c r="C51" s="79"/>
      <c r="D51" s="79"/>
      <c r="E51" s="79"/>
      <c r="F51" s="72"/>
      <c r="G51" s="142"/>
      <c r="H51" s="79"/>
      <c r="I51" s="79"/>
      <c r="J51" s="79"/>
      <c r="K51" s="140"/>
      <c r="L51" s="140"/>
    </row>
    <row r="52" spans="1:12" s="4" customFormat="1" x14ac:dyDescent="0.15">
      <c r="A52" s="156"/>
      <c r="B52" s="79"/>
      <c r="C52" s="79"/>
      <c r="D52" s="79"/>
      <c r="E52" s="79"/>
      <c r="F52" s="72"/>
      <c r="G52" s="142"/>
      <c r="H52" s="79"/>
      <c r="I52" s="79"/>
      <c r="J52" s="79"/>
      <c r="K52" s="140"/>
      <c r="L52" s="140"/>
    </row>
    <row r="53" spans="1:12" s="4" customFormat="1" x14ac:dyDescent="0.15">
      <c r="A53" s="156"/>
      <c r="B53" s="79"/>
      <c r="C53" s="79"/>
      <c r="D53" s="79"/>
      <c r="E53" s="79"/>
      <c r="F53" s="72"/>
      <c r="G53" s="142"/>
      <c r="H53" s="79"/>
      <c r="I53" s="79"/>
      <c r="J53" s="79"/>
      <c r="K53" s="140"/>
      <c r="L53" s="140"/>
    </row>
    <row r="54" spans="1:12" s="4" customFormat="1" hidden="1" x14ac:dyDescent="0.15">
      <c r="A54" s="145"/>
      <c r="B54" s="69"/>
      <c r="C54" s="69"/>
      <c r="D54" s="69"/>
      <c r="E54" s="69"/>
      <c r="F54" s="72"/>
      <c r="G54" s="146"/>
      <c r="H54" s="69"/>
      <c r="I54" s="69"/>
      <c r="J54" s="69"/>
      <c r="K54" s="140"/>
      <c r="L54" s="140"/>
    </row>
    <row r="55" spans="1:12" s="4" customFormat="1" hidden="1" x14ac:dyDescent="0.15">
      <c r="A55" s="145"/>
      <c r="B55" s="69"/>
      <c r="C55" s="69"/>
      <c r="D55" s="69"/>
      <c r="E55" s="69"/>
      <c r="F55" s="72"/>
      <c r="G55" s="146"/>
      <c r="H55" s="69"/>
      <c r="I55" s="69"/>
      <c r="J55" s="69"/>
      <c r="K55" s="140"/>
      <c r="L55" s="140"/>
    </row>
    <row r="56" spans="1:12" s="4" customFormat="1" hidden="1" x14ac:dyDescent="0.15">
      <c r="A56" s="145"/>
      <c r="B56" s="69"/>
      <c r="C56" s="69"/>
      <c r="D56" s="69"/>
      <c r="E56" s="69"/>
      <c r="F56" s="72"/>
      <c r="G56" s="146"/>
      <c r="H56" s="69"/>
      <c r="I56" s="69"/>
      <c r="J56" s="69"/>
      <c r="K56" s="140"/>
      <c r="L56" s="140"/>
    </row>
    <row r="57" spans="1:12" s="4" customFormat="1" hidden="1" x14ac:dyDescent="0.15">
      <c r="A57" s="145"/>
      <c r="B57" s="69"/>
      <c r="C57" s="69"/>
      <c r="D57" s="69"/>
      <c r="E57" s="69"/>
      <c r="F57" s="72"/>
      <c r="G57" s="146"/>
      <c r="H57" s="69"/>
      <c r="I57" s="69"/>
      <c r="J57" s="69"/>
      <c r="K57" s="140"/>
      <c r="L57" s="140"/>
    </row>
    <row r="58" spans="1:12" s="4" customFormat="1" hidden="1" x14ac:dyDescent="0.15">
      <c r="A58" s="145"/>
      <c r="B58" s="69"/>
      <c r="C58" s="69"/>
      <c r="D58" s="69"/>
      <c r="E58" s="69"/>
      <c r="F58" s="72"/>
      <c r="G58" s="146"/>
      <c r="H58" s="69"/>
      <c r="I58" s="69"/>
      <c r="J58" s="69"/>
      <c r="K58" s="140"/>
      <c r="L58" s="140"/>
    </row>
    <row r="59" spans="1:12" s="4" customFormat="1" hidden="1" x14ac:dyDescent="0.15">
      <c r="A59" s="145"/>
      <c r="B59" s="69"/>
      <c r="C59" s="69"/>
      <c r="D59" s="69"/>
      <c r="E59" s="69"/>
      <c r="F59" s="72"/>
      <c r="G59" s="146"/>
      <c r="H59" s="69"/>
      <c r="I59" s="69"/>
      <c r="J59" s="69"/>
      <c r="K59" s="140"/>
      <c r="L59" s="140"/>
    </row>
    <row r="60" spans="1:12" s="4" customFormat="1" hidden="1" x14ac:dyDescent="0.15">
      <c r="A60" s="145"/>
      <c r="B60" s="69"/>
      <c r="C60" s="69"/>
      <c r="D60" s="69"/>
      <c r="E60" s="69"/>
      <c r="F60" s="72"/>
      <c r="G60" s="146"/>
      <c r="H60" s="69"/>
      <c r="I60" s="69"/>
      <c r="J60" s="69"/>
      <c r="K60" s="140"/>
      <c r="L60" s="140"/>
    </row>
    <row r="61" spans="1:12" s="4" customFormat="1" hidden="1" x14ac:dyDescent="0.15">
      <c r="A61" s="145"/>
      <c r="B61" s="69"/>
      <c r="C61" s="69"/>
      <c r="D61" s="69"/>
      <c r="E61" s="69"/>
      <c r="F61" s="72"/>
      <c r="G61" s="146"/>
      <c r="H61" s="69"/>
      <c r="I61" s="69"/>
      <c r="J61" s="69"/>
      <c r="K61" s="140"/>
      <c r="L61" s="140"/>
    </row>
    <row r="62" spans="1:12" s="4" customFormat="1" hidden="1" x14ac:dyDescent="0.15">
      <c r="A62" s="145"/>
      <c r="B62" s="69"/>
      <c r="C62" s="69"/>
      <c r="D62" s="69"/>
      <c r="E62" s="69"/>
      <c r="F62" s="72"/>
      <c r="G62" s="146"/>
      <c r="H62" s="69"/>
      <c r="I62" s="69"/>
      <c r="J62" s="69"/>
      <c r="K62" s="140"/>
      <c r="L62" s="140"/>
    </row>
    <row r="63" spans="1:12" s="4" customFormat="1" hidden="1" x14ac:dyDescent="0.15">
      <c r="A63" s="145"/>
      <c r="B63" s="69"/>
      <c r="C63" s="69"/>
      <c r="D63" s="69"/>
      <c r="E63" s="69"/>
      <c r="F63" s="72"/>
      <c r="G63" s="146"/>
      <c r="H63" s="69"/>
      <c r="I63" s="69"/>
      <c r="J63" s="69"/>
      <c r="K63" s="140"/>
      <c r="L63" s="140"/>
    </row>
    <row r="64" spans="1:12" s="149" customFormat="1" x14ac:dyDescent="0.15">
      <c r="A64" s="147" t="s">
        <v>256</v>
      </c>
      <c r="B64" s="148">
        <f>SUM(B44:B63)</f>
        <v>0</v>
      </c>
      <c r="C64" s="148">
        <f t="shared" ref="C64:J64" si="0">SUM(C44:C63)</f>
        <v>0</v>
      </c>
      <c r="D64" s="148">
        <f t="shared" si="0"/>
        <v>0</v>
      </c>
      <c r="E64" s="148">
        <f t="shared" si="0"/>
        <v>0</v>
      </c>
      <c r="F64" s="72"/>
      <c r="G64" s="148">
        <f t="shared" si="0"/>
        <v>0</v>
      </c>
      <c r="H64" s="148">
        <f t="shared" si="0"/>
        <v>0</v>
      </c>
      <c r="I64" s="148">
        <f t="shared" si="0"/>
        <v>0</v>
      </c>
      <c r="J64" s="148">
        <f t="shared" si="0"/>
        <v>0</v>
      </c>
      <c r="K64" s="140"/>
      <c r="L64" s="140"/>
    </row>
    <row r="65" spans="1:12" s="4" customFormat="1" x14ac:dyDescent="0.15">
      <c r="A65" s="85"/>
      <c r="B65" s="68"/>
      <c r="C65" s="68"/>
      <c r="D65" s="68"/>
      <c r="E65" s="68"/>
      <c r="F65" s="68"/>
      <c r="G65" s="143"/>
      <c r="H65" s="68"/>
      <c r="I65" s="68"/>
      <c r="J65" s="68"/>
      <c r="K65" s="140"/>
      <c r="L65" s="140"/>
    </row>
    <row r="66" spans="1:12" s="3" customFormat="1" ht="20" x14ac:dyDescent="0.2">
      <c r="A66" s="132"/>
      <c r="B66" s="486" t="s">
        <v>257</v>
      </c>
      <c r="C66" s="487"/>
      <c r="D66" s="487"/>
      <c r="E66" s="488"/>
      <c r="G66" s="474" t="s">
        <v>87</v>
      </c>
      <c r="H66" s="475"/>
      <c r="I66" s="476"/>
    </row>
    <row r="67" spans="1:12" s="4" customFormat="1" x14ac:dyDescent="0.15">
      <c r="A67" s="85" t="s">
        <v>279</v>
      </c>
      <c r="B67" s="73" t="s">
        <v>258</v>
      </c>
      <c r="C67" s="74" t="s">
        <v>259</v>
      </c>
      <c r="D67" s="74" t="s">
        <v>260</v>
      </c>
      <c r="E67" s="150" t="s">
        <v>261</v>
      </c>
      <c r="G67" s="73" t="s">
        <v>258</v>
      </c>
      <c r="H67" s="74" t="s">
        <v>262</v>
      </c>
      <c r="I67" s="75" t="s">
        <v>263</v>
      </c>
    </row>
    <row r="68" spans="1:12" s="4" customFormat="1" x14ac:dyDescent="0.15">
      <c r="A68" s="230"/>
      <c r="B68" s="151"/>
      <c r="C68" s="152"/>
      <c r="D68" s="153">
        <f>IF(OR(ISBLANK(A68),ISBLANK(B68),ISBLANK(C68)),0,HLOOKUP(C68,'Historical Data'!$B$107:$F$109,3,FALSE)*B68)</f>
        <v>0</v>
      </c>
      <c r="E68" s="151"/>
      <c r="G68" s="144"/>
      <c r="H68" s="144"/>
      <c r="I68" s="151"/>
    </row>
    <row r="69" spans="1:12" s="4" customFormat="1" x14ac:dyDescent="0.15">
      <c r="A69" s="230"/>
      <c r="B69" s="141"/>
      <c r="C69" s="152"/>
      <c r="D69" s="153">
        <f>IF(OR(ISBLANK(A69),ISBLANK(B69),ISBLANK(C69)),0,HLOOKUP(C69,'Historical Data'!$B$107:$F$109,3,FALSE)*B69)</f>
        <v>0</v>
      </c>
      <c r="E69" s="151"/>
      <c r="G69" s="142"/>
      <c r="H69" s="142"/>
      <c r="I69" s="151"/>
    </row>
    <row r="70" spans="1:12" s="4" customFormat="1" x14ac:dyDescent="0.15">
      <c r="A70" s="230"/>
      <c r="B70" s="141"/>
      <c r="C70" s="152"/>
      <c r="D70" s="153">
        <f>IF(OR(ISBLANK(A70),ISBLANK(B70),ISBLANK(C70)),0,HLOOKUP(C70,'Historical Data'!$B$107:$F$109,3,FALSE)*B70)</f>
        <v>0</v>
      </c>
      <c r="E70" s="151"/>
      <c r="G70" s="142"/>
      <c r="H70" s="142"/>
      <c r="I70" s="151"/>
    </row>
    <row r="71" spans="1:12" s="4" customFormat="1" x14ac:dyDescent="0.15">
      <c r="A71" s="230"/>
      <c r="B71" s="141"/>
      <c r="C71" s="152"/>
      <c r="D71" s="153">
        <f>IF(OR(ISBLANK(A71),ISBLANK(B71),ISBLANK(C71)),0,HLOOKUP(C71,'Historical Data'!$B$107:$F$109,3,FALSE)*B71)</f>
        <v>0</v>
      </c>
      <c r="E71" s="151"/>
      <c r="G71" s="142"/>
      <c r="H71" s="142"/>
      <c r="I71" s="151"/>
    </row>
    <row r="72" spans="1:12" s="4" customFormat="1" x14ac:dyDescent="0.15">
      <c r="A72" s="230"/>
      <c r="B72" s="141"/>
      <c r="C72" s="152"/>
      <c r="D72" s="153">
        <f>IF(OR(ISBLANK(A72),ISBLANK(B72),ISBLANK(C72)),0,HLOOKUP(C72,'Historical Data'!$B$107:$F$109,3,FALSE)*B72)</f>
        <v>0</v>
      </c>
      <c r="E72" s="151"/>
      <c r="G72" s="142"/>
      <c r="H72" s="142"/>
      <c r="I72" s="151"/>
    </row>
    <row r="73" spans="1:12" s="4" customFormat="1" x14ac:dyDescent="0.15">
      <c r="A73" s="230"/>
      <c r="B73" s="141"/>
      <c r="C73" s="152"/>
      <c r="D73" s="153">
        <f>IF(OR(ISBLANK(A73),ISBLANK(B73),ISBLANK(C73)),0,HLOOKUP(C73,'Historical Data'!$B$107:$F$109,3,FALSE)*B73)</f>
        <v>0</v>
      </c>
      <c r="E73" s="151"/>
      <c r="G73" s="142"/>
      <c r="H73" s="142"/>
      <c r="I73" s="151"/>
    </row>
    <row r="74" spans="1:12" s="4" customFormat="1" x14ac:dyDescent="0.15">
      <c r="A74" s="230"/>
      <c r="B74" s="141"/>
      <c r="C74" s="152"/>
      <c r="D74" s="153">
        <f>IF(OR(ISBLANK(A74),ISBLANK(B74),ISBLANK(C74)),0,HLOOKUP(C74,'Historical Data'!$B$107:$F$109,3,FALSE)*B74)</f>
        <v>0</v>
      </c>
      <c r="E74" s="151"/>
      <c r="G74" s="142"/>
      <c r="H74" s="142"/>
      <c r="I74" s="151"/>
    </row>
    <row r="75" spans="1:12" s="4" customFormat="1" x14ac:dyDescent="0.15">
      <c r="A75" s="230"/>
      <c r="B75" s="141"/>
      <c r="C75" s="152"/>
      <c r="D75" s="153">
        <f>IF(OR(ISBLANK(A75),ISBLANK(B75),ISBLANK(C75)),0,HLOOKUP(C75,'Historical Data'!$B$107:$F$109,3,FALSE)*B75)</f>
        <v>0</v>
      </c>
      <c r="E75" s="151"/>
      <c r="G75" s="142"/>
      <c r="H75" s="142"/>
      <c r="I75" s="151"/>
    </row>
    <row r="76" spans="1:12" s="4" customFormat="1" x14ac:dyDescent="0.15">
      <c r="A76" s="141"/>
      <c r="B76" s="141"/>
      <c r="C76" s="152"/>
      <c r="D76" s="153">
        <f>IF(OR(ISBLANK(A76),ISBLANK(B76),ISBLANK(C76)),0,HLOOKUP(C76,'Historical Data'!$B$107:$F$109,3,FALSE)*B76)</f>
        <v>0</v>
      </c>
      <c r="E76" s="151"/>
      <c r="G76" s="142"/>
      <c r="H76" s="142"/>
      <c r="I76" s="151"/>
    </row>
    <row r="77" spans="1:12" s="4" customFormat="1" x14ac:dyDescent="0.15">
      <c r="A77" s="141"/>
      <c r="B77" s="141"/>
      <c r="C77" s="152"/>
      <c r="D77" s="153">
        <f>IF(OR(ISBLANK(A77),ISBLANK(B77),ISBLANK(C77)),0,HLOOKUP(C77,'Historical Data'!$B$107:$F$109,3,FALSE)*B77)</f>
        <v>0</v>
      </c>
      <c r="E77" s="151"/>
      <c r="G77" s="142"/>
      <c r="H77" s="142"/>
      <c r="I77" s="151"/>
    </row>
    <row r="78" spans="1:12" s="4" customFormat="1" x14ac:dyDescent="0.15">
      <c r="A78" s="141"/>
      <c r="B78" s="141"/>
      <c r="C78" s="152"/>
      <c r="D78" s="153">
        <f>IF(OR(ISBLANK(A78),ISBLANK(B78),ISBLANK(C78)),0,HLOOKUP(C78,'Historical Data'!$B$107:$F$109,3,FALSE)*B78)</f>
        <v>0</v>
      </c>
      <c r="E78" s="151"/>
      <c r="G78" s="142"/>
      <c r="H78" s="142"/>
      <c r="I78" s="151"/>
    </row>
    <row r="79" spans="1:12" s="4" customFormat="1" x14ac:dyDescent="0.15">
      <c r="A79" s="141"/>
      <c r="B79" s="141"/>
      <c r="C79" s="152"/>
      <c r="D79" s="153">
        <f>IF(OR(ISBLANK(A79),ISBLANK(B79),ISBLANK(C79)),0,HLOOKUP(C79,'Historical Data'!$B$107:$F$109,3,FALSE)*B79)</f>
        <v>0</v>
      </c>
      <c r="E79" s="151"/>
      <c r="G79" s="142"/>
      <c r="H79" s="142"/>
      <c r="I79" s="151"/>
    </row>
    <row r="80" spans="1:12" s="4" customFormat="1" x14ac:dyDescent="0.15">
      <c r="A80" s="141"/>
      <c r="B80" s="141"/>
      <c r="C80" s="152"/>
      <c r="D80" s="153">
        <f>IF(OR(ISBLANK(A80),ISBLANK(B80),ISBLANK(C80)),0,HLOOKUP(C80,'Historical Data'!$B$107:$F$109,3,FALSE)*B80)</f>
        <v>0</v>
      </c>
      <c r="E80" s="151"/>
      <c r="G80" s="142"/>
      <c r="H80" s="142"/>
      <c r="I80" s="151"/>
    </row>
    <row r="81" spans="1:11" s="4" customFormat="1" x14ac:dyDescent="0.15">
      <c r="A81" s="141"/>
      <c r="B81" s="141"/>
      <c r="C81" s="152"/>
      <c r="D81" s="153">
        <f>IF(OR(ISBLANK(A81),ISBLANK(B81),ISBLANK(C81)),0,HLOOKUP(C81,'Historical Data'!$B$107:$F$109,3,FALSE)*B81)</f>
        <v>0</v>
      </c>
      <c r="E81" s="151"/>
      <c r="G81" s="142"/>
      <c r="H81" s="142"/>
      <c r="I81" s="151"/>
    </row>
    <row r="82" spans="1:11" s="4" customFormat="1" x14ac:dyDescent="0.15">
      <c r="A82" s="141"/>
      <c r="B82" s="141"/>
      <c r="C82" s="152"/>
      <c r="D82" s="153">
        <f>IF(OR(ISBLANK(A82),ISBLANK(B82),ISBLANK(C82)),0,HLOOKUP(C82,'Historical Data'!$B$107:$F$109,3,FALSE)*B82)</f>
        <v>0</v>
      </c>
      <c r="E82" s="151"/>
      <c r="G82" s="142"/>
      <c r="H82" s="142"/>
      <c r="I82" s="151"/>
    </row>
    <row r="83" spans="1:11" s="4" customFormat="1" x14ac:dyDescent="0.15">
      <c r="A83" s="141"/>
      <c r="B83" s="151"/>
      <c r="C83" s="152"/>
      <c r="D83" s="153">
        <f>IF(OR(ISBLANK(A83),ISBLANK(B83),ISBLANK(C83)),0,HLOOKUP(C83,'Historical Data'!$B$107:$F$109,3,FALSE)*B83)</f>
        <v>0</v>
      </c>
      <c r="E83" s="151"/>
      <c r="G83" s="144"/>
      <c r="H83" s="144"/>
      <c r="I83" s="151"/>
    </row>
    <row r="84" spans="1:11" s="4" customFormat="1" x14ac:dyDescent="0.15">
      <c r="A84" s="141"/>
      <c r="B84" s="141"/>
      <c r="C84" s="152"/>
      <c r="D84" s="153">
        <f>IF(OR(ISBLANK(A84),ISBLANK(B84),ISBLANK(C84)),0,HLOOKUP(C84,'Historical Data'!$B$107:$F$109,3,FALSE)*B84)</f>
        <v>0</v>
      </c>
      <c r="E84" s="151"/>
      <c r="G84" s="142"/>
      <c r="H84" s="142"/>
      <c r="I84" s="151"/>
    </row>
    <row r="85" spans="1:11" s="4" customFormat="1" x14ac:dyDescent="0.15">
      <c r="A85" s="141"/>
      <c r="B85" s="141"/>
      <c r="C85" s="152"/>
      <c r="D85" s="153">
        <f>IF(OR(ISBLANK(A85),ISBLANK(B85),ISBLANK(C85)),0,HLOOKUP(C85,'Historical Data'!$B$107:$F$109,3,FALSE)*B85)</f>
        <v>0</v>
      </c>
      <c r="E85" s="151"/>
      <c r="G85" s="142"/>
      <c r="H85" s="142"/>
      <c r="I85" s="151"/>
    </row>
    <row r="86" spans="1:11" s="4" customFormat="1" x14ac:dyDescent="0.15">
      <c r="A86" s="141"/>
      <c r="B86" s="141"/>
      <c r="C86" s="152"/>
      <c r="D86" s="153">
        <f>IF(OR(ISBLANK(A86),ISBLANK(B86),ISBLANK(C86)),0,HLOOKUP(C86,'Historical Data'!$B$107:$F$109,3,FALSE)*B86)</f>
        <v>0</v>
      </c>
      <c r="E86" s="151"/>
      <c r="G86" s="142"/>
      <c r="H86" s="142"/>
      <c r="I86" s="151"/>
    </row>
    <row r="87" spans="1:11" s="4" customFormat="1" x14ac:dyDescent="0.15">
      <c r="A87" s="141"/>
      <c r="B87" s="141"/>
      <c r="C87" s="152"/>
      <c r="D87" s="153">
        <f>IF(OR(ISBLANK(A87),ISBLANK(B87),ISBLANK(C87)),0,HLOOKUP(C87,'Historical Data'!$B$107:$F$109,3,FALSE)*B87)</f>
        <v>0</v>
      </c>
      <c r="E87" s="151"/>
      <c r="G87" s="142"/>
      <c r="H87" s="142"/>
      <c r="I87" s="151"/>
    </row>
    <row r="88" spans="1:11" s="149" customFormat="1" x14ac:dyDescent="0.15">
      <c r="A88" s="147" t="s">
        <v>256</v>
      </c>
      <c r="B88" s="72"/>
      <c r="C88" s="72"/>
      <c r="D88" s="148">
        <f>SUM(D68:D87)</f>
        <v>0</v>
      </c>
      <c r="E88" s="72">
        <f>SUMIF(E68:E87,B24,D68:D87)</f>
        <v>0</v>
      </c>
      <c r="F88" s="72"/>
      <c r="G88" s="72"/>
      <c r="H88" s="148">
        <f>SUM(H68:H87)</f>
        <v>0</v>
      </c>
      <c r="I88" s="72">
        <f>SUMIF(I68:I87,B24,H68:H87)</f>
        <v>0</v>
      </c>
      <c r="J88" s="140"/>
      <c r="K88" s="140"/>
    </row>
    <row r="89" spans="1:11" s="149" customFormat="1" x14ac:dyDescent="0.15">
      <c r="A89" s="83"/>
      <c r="B89" s="72"/>
      <c r="C89" s="72"/>
      <c r="D89" s="72"/>
      <c r="E89" s="72"/>
      <c r="F89" s="72"/>
    </row>
    <row r="90" spans="1:11" s="3" customFormat="1" ht="20" x14ac:dyDescent="0.2">
      <c r="A90" s="132"/>
      <c r="B90" s="154" t="s">
        <v>251</v>
      </c>
      <c r="C90" s="154" t="s">
        <v>87</v>
      </c>
    </row>
    <row r="91" spans="1:11" s="4" customFormat="1" x14ac:dyDescent="0.15">
      <c r="A91" s="85" t="s">
        <v>264</v>
      </c>
      <c r="B91" s="155" t="s">
        <v>265</v>
      </c>
      <c r="C91" s="155" t="s">
        <v>265</v>
      </c>
    </row>
    <row r="92" spans="1:11" s="4" customFormat="1" x14ac:dyDescent="0.15">
      <c r="A92" s="156"/>
      <c r="B92" s="157"/>
      <c r="C92" s="157"/>
    </row>
    <row r="93" spans="1:11" s="4" customFormat="1" x14ac:dyDescent="0.15">
      <c r="A93" s="156"/>
      <c r="B93" s="79"/>
      <c r="C93" s="79"/>
      <c r="I93" s="148"/>
    </row>
    <row r="94" spans="1:11" s="4" customFormat="1" x14ac:dyDescent="0.15">
      <c r="A94" s="156"/>
      <c r="B94" s="79"/>
      <c r="C94" s="79"/>
    </row>
    <row r="95" spans="1:11" s="4" customFormat="1" x14ac:dyDescent="0.15">
      <c r="A95" s="156"/>
      <c r="B95" s="79"/>
      <c r="C95" s="79"/>
    </row>
    <row r="96" spans="1:11" s="4" customFormat="1" x14ac:dyDescent="0.15">
      <c r="A96" s="156"/>
      <c r="B96" s="79"/>
      <c r="C96" s="79"/>
    </row>
    <row r="97" spans="1:10" s="149" customFormat="1" x14ac:dyDescent="0.15">
      <c r="A97" s="147" t="s">
        <v>256</v>
      </c>
      <c r="B97" s="148">
        <f>SUM(B92:B96)</f>
        <v>0</v>
      </c>
      <c r="C97" s="148">
        <f>SUM(C92:C96)</f>
        <v>0</v>
      </c>
      <c r="D97" s="72"/>
      <c r="E97" s="72"/>
      <c r="F97" s="72"/>
      <c r="G97" s="140"/>
    </row>
    <row r="98" spans="1:10" s="4" customFormat="1" x14ac:dyDescent="0.15">
      <c r="A98" s="85"/>
      <c r="B98" s="68"/>
      <c r="C98" s="68"/>
      <c r="H98" s="68"/>
      <c r="I98" s="68"/>
      <c r="J98" s="68"/>
    </row>
    <row r="99" spans="1:10" s="3" customFormat="1" x14ac:dyDescent="0.15">
      <c r="A99" s="2" t="s">
        <v>266</v>
      </c>
    </row>
    <row r="100" spans="1:10" s="3" customFormat="1" x14ac:dyDescent="0.15">
      <c r="B100" s="3" t="s">
        <v>267</v>
      </c>
      <c r="D100" s="158">
        <f>D88+E64+D64</f>
        <v>0</v>
      </c>
    </row>
    <row r="101" spans="1:10" s="3" customFormat="1" x14ac:dyDescent="0.15">
      <c r="B101" s="3" t="s">
        <v>268</v>
      </c>
      <c r="D101" s="159">
        <f>IF(ISERR(SUM('Historical Data'!D116:D120)/SUM('Historical Data'!B116:B120)),0,SUM('Historical Data'!D116:D120)/SUM('Historical Data'!B116:B120))</f>
        <v>0</v>
      </c>
    </row>
    <row r="102" spans="1:10" s="3" customFormat="1" x14ac:dyDescent="0.15">
      <c r="B102" s="3" t="s">
        <v>269</v>
      </c>
      <c r="D102" s="158">
        <f>CEILING(D100*D101,1)</f>
        <v>0</v>
      </c>
    </row>
    <row r="103" spans="1:10" s="3" customFormat="1" x14ac:dyDescent="0.15">
      <c r="B103" s="3" t="s">
        <v>272</v>
      </c>
      <c r="D103" s="159">
        <f>IF(ISERR(CORREL('Historical Data'!B116:B120,'Historical Data'!D116:D120)^2),0,CORREL('Historical Data'!B116:B120,'Historical Data'!D116:D120)^2)</f>
        <v>0</v>
      </c>
      <c r="E103" s="3" t="str">
        <f>IF(D103&gt;=0.75,"High",IF(D103&gt;=0.5,"Medium","Low"))</f>
        <v>Low</v>
      </c>
      <c r="F103" s="210"/>
    </row>
    <row r="104" spans="1:10" s="3" customFormat="1" x14ac:dyDescent="0.15">
      <c r="D104" s="23"/>
    </row>
    <row r="105" spans="1:10" s="3" customFormat="1" x14ac:dyDescent="0.15">
      <c r="A105" s="2" t="s">
        <v>300</v>
      </c>
      <c r="D105" s="23"/>
    </row>
    <row r="106" spans="1:10" s="3" customFormat="1" x14ac:dyDescent="0.15">
      <c r="A106" s="4"/>
      <c r="B106" s="3" t="s">
        <v>273</v>
      </c>
      <c r="D106" s="158" t="e">
        <f>'Historical Data'!B123</f>
        <v>#DIV/0!</v>
      </c>
    </row>
    <row r="107" spans="1:10" s="3" customFormat="1" x14ac:dyDescent="0.15">
      <c r="B107" s="3" t="s">
        <v>274</v>
      </c>
      <c r="D107" s="159">
        <f>IF(ISERR(SUM('Historical Data'!F116:F120)/SUM('Historical Data'!D116:D120)),0,SUM('Historical Data'!F116:F120)/SUM('Historical Data'!D116:D120))</f>
        <v>8.5714285714285712</v>
      </c>
    </row>
    <row r="108" spans="1:10" s="3" customFormat="1" x14ac:dyDescent="0.15">
      <c r="B108" s="3" t="s">
        <v>275</v>
      </c>
      <c r="D108" s="158">
        <f>CEILING(D102*D107,1)</f>
        <v>0</v>
      </c>
    </row>
    <row r="109" spans="1:10" s="3" customFormat="1" x14ac:dyDescent="0.15">
      <c r="B109" s="3" t="s">
        <v>270</v>
      </c>
      <c r="D109" s="158">
        <f>FLOOR(D102*MIN('Historical Data'!$H$116:$H$119),1)</f>
        <v>0</v>
      </c>
    </row>
    <row r="110" spans="1:10" s="3" customFormat="1" x14ac:dyDescent="0.15">
      <c r="B110" s="3" t="s">
        <v>271</v>
      </c>
      <c r="D110" s="158">
        <f>CEILING(D102*MAX('Historical Data'!$H$116:$H$119),1)</f>
        <v>0</v>
      </c>
    </row>
    <row r="111" spans="1:10" s="3" customFormat="1" x14ac:dyDescent="0.15">
      <c r="B111" s="3" t="s">
        <v>272</v>
      </c>
      <c r="D111" s="159">
        <f>IF(ISERR(CORREL('Historical Data'!F116:F120,'Historical Data'!D116:D120)^2),0,CORREL('Historical Data'!F116:F120,'Historical Data'!D116:D120)^2)</f>
        <v>0</v>
      </c>
      <c r="E111" s="3" t="str">
        <f>IF(MIN(D111,D103)&gt;=0.75,"High",IF(MIN(D111,D103)&gt;=0.5,"Medium","Low"))</f>
        <v>Low</v>
      </c>
    </row>
    <row r="112" spans="1:10" s="3" customFormat="1" x14ac:dyDescent="0.15"/>
    <row r="113" spans="1:10" s="3" customFormat="1" x14ac:dyDescent="0.15"/>
    <row r="114" spans="1:10" s="3" customFormat="1" x14ac:dyDescent="0.15">
      <c r="A114" s="2" t="s">
        <v>276</v>
      </c>
      <c r="B114" s="3" t="s">
        <v>269</v>
      </c>
      <c r="D114" s="7">
        <f>D102</f>
        <v>0</v>
      </c>
    </row>
    <row r="115" spans="1:10" s="3" customFormat="1" x14ac:dyDescent="0.15">
      <c r="B115" s="3" t="s">
        <v>275</v>
      </c>
      <c r="D115" s="160">
        <f>D108</f>
        <v>0</v>
      </c>
    </row>
    <row r="116" spans="1:10" s="3" customFormat="1" ht="83" customHeight="1" x14ac:dyDescent="0.15">
      <c r="B116" s="109" t="s">
        <v>277</v>
      </c>
      <c r="D116" s="489"/>
      <c r="E116" s="490"/>
      <c r="F116" s="490"/>
      <c r="G116" s="490"/>
      <c r="H116" s="490"/>
      <c r="I116" s="490"/>
      <c r="J116" s="491"/>
    </row>
  </sheetData>
  <sheetProtection sheet="1" objects="1" scenarios="1"/>
  <mergeCells count="5">
    <mergeCell ref="B42:E42"/>
    <mergeCell ref="G42:J42"/>
    <mergeCell ref="B66:E66"/>
    <mergeCell ref="G66:I66"/>
    <mergeCell ref="D116:J116"/>
  </mergeCells>
  <phoneticPr fontId="9" type="noConversion"/>
  <dataValidations count="2">
    <dataValidation type="list" allowBlank="1" showInputMessage="1" showErrorMessage="1" sqref="E68:E87 I68:I87">
      <formula1>$B$24:$B$25</formula1>
    </dataValidation>
    <dataValidation type="list" allowBlank="1" showInputMessage="1" showErrorMessage="1" sqref="C68:C87">
      <formula1>$B$32:$B$36</formula1>
    </dataValidation>
  </dataValidations>
  <pageMargins left="0.7" right="0.7" top="0.75" bottom="0.75" header="0.5" footer="0.5"/>
  <pageSetup scale="51" orientation="landscape" horizontalDpi="4294967292" verticalDpi="429496729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K100"/>
  <sheetViews>
    <sheetView showGridLines="0" topLeftCell="A45" workbookViewId="0">
      <selection activeCell="D59" sqref="D59"/>
    </sheetView>
  </sheetViews>
  <sheetFormatPr baseColWidth="10" defaultColWidth="3.6640625" defaultRowHeight="13" x14ac:dyDescent="0.15"/>
  <cols>
    <col min="1" max="1" width="14.5" style="3" customWidth="1"/>
    <col min="2" max="5" width="5" style="3" customWidth="1"/>
    <col min="6" max="6" width="5.6640625" style="3" customWidth="1"/>
    <col min="7" max="8" width="5" style="3" customWidth="1"/>
    <col min="9" max="16384" width="3.6640625" style="3"/>
  </cols>
  <sheetData>
    <row r="1" spans="1:8" hidden="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CA02</v>
      </c>
    </row>
    <row r="2" spans="1:8" hidden="1" x14ac:dyDescent="0.15">
      <c r="A2" s="3" t="str">
        <f>Constants!A2</f>
        <v>Start date:</v>
      </c>
      <c r="B2" s="3">
        <f>Constants!B2</f>
        <v>36526</v>
      </c>
      <c r="C2" s="3" t="str">
        <f>Constants!C2</f>
        <v xml:space="preserve"> </v>
      </c>
      <c r="D2" s="3" t="str">
        <f>Constants!D2</f>
        <v>Grades:</v>
      </c>
      <c r="E2" s="3" t="str">
        <f>Constants!E2</f>
        <v>AA</v>
      </c>
      <c r="F2" s="3">
        <f>Constants!F2</f>
        <v>1</v>
      </c>
      <c r="G2" s="35"/>
      <c r="H2" s="35"/>
    </row>
    <row r="3" spans="1:8" hidden="1" x14ac:dyDescent="0.15">
      <c r="A3" s="3" t="str">
        <f>Constants!A3</f>
        <v>End date:</v>
      </c>
      <c r="B3" s="3">
        <f>Constants!B3</f>
        <v>73051</v>
      </c>
      <c r="C3" s="3" t="str">
        <f>Constants!C3</f>
        <v xml:space="preserve"> </v>
      </c>
      <c r="D3" s="3" t="str">
        <f>Constants!D3</f>
        <v xml:space="preserve"> </v>
      </c>
      <c r="E3" s="3" t="str">
        <f>Constants!E3</f>
        <v>A</v>
      </c>
      <c r="F3" s="3">
        <f>Constants!F3</f>
        <v>0.95</v>
      </c>
      <c r="G3" s="35"/>
      <c r="H3" s="35"/>
    </row>
    <row r="4" spans="1:8" hidden="1" x14ac:dyDescent="0.15">
      <c r="A4" s="3" t="str">
        <f>Constants!A4</f>
        <v>Phases:</v>
      </c>
      <c r="B4" s="3" t="str">
        <f>Constants!B4</f>
        <v>Analysis</v>
      </c>
      <c r="C4" s="3" t="str">
        <f>Constants!C4</f>
        <v xml:space="preserve"> </v>
      </c>
      <c r="D4" s="3" t="str">
        <f>Constants!D4</f>
        <v xml:space="preserve"> </v>
      </c>
      <c r="E4" s="3" t="str">
        <f>Constants!E4</f>
        <v>AB</v>
      </c>
      <c r="F4" s="3">
        <f>Constants!F4</f>
        <v>0.9</v>
      </c>
      <c r="G4" s="35"/>
      <c r="H4" s="35"/>
    </row>
    <row r="5" spans="1:8" hidden="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5"/>
      <c r="H5" s="35"/>
    </row>
    <row r="6" spans="1:8" hidden="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5"/>
      <c r="H6" s="35"/>
    </row>
    <row r="7" spans="1:8" hidden="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5"/>
      <c r="H7" s="35"/>
    </row>
    <row r="8" spans="1:8" hidden="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5"/>
      <c r="H8" s="35"/>
    </row>
    <row r="9" spans="1:8" hidden="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5"/>
      <c r="H9" s="35"/>
    </row>
    <row r="10" spans="1:8" hidden="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5"/>
      <c r="H10" s="35"/>
    </row>
    <row r="11" spans="1:8" hidden="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5"/>
      <c r="H11" s="35"/>
    </row>
    <row r="12" spans="1:8" hidden="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5"/>
      <c r="H12" s="35"/>
    </row>
    <row r="13" spans="1:8" hidden="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5"/>
      <c r="H13" s="35"/>
    </row>
    <row r="14" spans="1:8" hidden="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5"/>
      <c r="H14" s="35"/>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5"/>
      <c r="H15" s="35"/>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5"/>
      <c r="H16" s="35"/>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5"/>
      <c r="H17" s="35"/>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5"/>
      <c r="H18" s="35"/>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5"/>
      <c r="H19" s="35"/>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5"/>
      <c r="H20" s="35"/>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5"/>
      <c r="H21" s="35"/>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5"/>
      <c r="H22" s="35"/>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5"/>
      <c r="H23" s="35"/>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5"/>
      <c r="H24" s="35"/>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5"/>
      <c r="H25" s="35"/>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5"/>
      <c r="H26" s="35"/>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5"/>
      <c r="H27" s="35"/>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5"/>
      <c r="H28" s="35"/>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5"/>
      <c r="H29" s="35"/>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5"/>
      <c r="H30" s="35"/>
    </row>
    <row r="31" spans="1:9" s="23"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8"/>
      <c r="H32" s="35"/>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8"/>
      <c r="H33" s="35"/>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8"/>
      <c r="H34" s="35"/>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35"/>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35"/>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35"/>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35"/>
    </row>
    <row r="39" spans="1:11" hidden="1" x14ac:dyDescent="0.15">
      <c r="A39" s="3" t="str">
        <f>Constants!A39</f>
        <v>upper</v>
      </c>
      <c r="B39" s="3">
        <f>Constants!B39</f>
        <v>-1.5</v>
      </c>
      <c r="C39" s="3">
        <f>Constants!C39</f>
        <v>-0.5</v>
      </c>
      <c r="D39" s="3">
        <f>Constants!D39</f>
        <v>0.5</v>
      </c>
      <c r="E39" s="3">
        <f>Constants!E39</f>
        <v>1.5</v>
      </c>
      <c r="F39" s="3">
        <f>Constants!F39</f>
        <v>99999</v>
      </c>
      <c r="G39" s="8"/>
      <c r="H39" s="35"/>
    </row>
    <row r="40" spans="1:11" hidden="1" x14ac:dyDescent="0.15">
      <c r="A40" s="3" t="str">
        <f>Constants!A40</f>
        <v>mid</v>
      </c>
      <c r="B40" s="3">
        <f>Constants!B40</f>
        <v>-2</v>
      </c>
      <c r="C40" s="3">
        <f>Constants!C40</f>
        <v>-1</v>
      </c>
      <c r="D40" s="3">
        <f>Constants!D40</f>
        <v>0</v>
      </c>
      <c r="E40" s="3">
        <f>Constants!E40</f>
        <v>1</v>
      </c>
      <c r="F40" s="3">
        <f>Constants!F40</f>
        <v>2</v>
      </c>
      <c r="G40" s="8"/>
      <c r="H40" s="35"/>
    </row>
    <row r="41" spans="1:11" hidden="1" x14ac:dyDescent="0.15">
      <c r="A41" s="3" t="str">
        <f>Constants!A41</f>
        <v>lower</v>
      </c>
      <c r="B41" s="3">
        <f>Constants!B41</f>
        <v>0</v>
      </c>
      <c r="C41" s="3">
        <f>Constants!C41</f>
        <v>-1.5</v>
      </c>
      <c r="D41" s="3">
        <f>Constants!D41</f>
        <v>-0.5</v>
      </c>
      <c r="E41" s="3">
        <f>Constants!E41</f>
        <v>0.5</v>
      </c>
      <c r="F41" s="3">
        <f>Constants!F41</f>
        <v>1.5</v>
      </c>
      <c r="G41" s="8"/>
      <c r="H41" s="35"/>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35"/>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6"/>
      <c r="H43" s="46"/>
    </row>
    <row r="44" spans="1:11" s="18"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0"/>
      <c r="H44" s="30"/>
      <c r="I44" s="30"/>
      <c r="J44" s="30"/>
      <c r="K44" s="30"/>
    </row>
    <row r="45" spans="1:11" ht="20" x14ac:dyDescent="0.2">
      <c r="A45" s="463" t="s">
        <v>131</v>
      </c>
      <c r="B45" s="463"/>
      <c r="C45" s="463"/>
      <c r="D45" s="1"/>
      <c r="E45" s="1"/>
      <c r="F45" s="1"/>
      <c r="G45" s="1"/>
      <c r="H45" s="1"/>
    </row>
    <row r="46" spans="1:11" ht="73" customHeight="1" x14ac:dyDescent="0.15">
      <c r="A46" s="482" t="s">
        <v>490</v>
      </c>
      <c r="B46" s="482"/>
      <c r="C46" s="482"/>
      <c r="D46" s="482"/>
      <c r="E46" s="482"/>
      <c r="F46" s="482"/>
      <c r="G46" s="277"/>
      <c r="H46" s="277"/>
      <c r="I46" s="277"/>
      <c r="J46" s="277"/>
    </row>
    <row r="47" spans="1:11" x14ac:dyDescent="0.15">
      <c r="A47" s="2" t="s">
        <v>192</v>
      </c>
      <c r="B47" s="2"/>
      <c r="C47" s="50" t="s">
        <v>86</v>
      </c>
      <c r="D47" s="50" t="s">
        <v>87</v>
      </c>
      <c r="E47" s="50" t="s">
        <v>88</v>
      </c>
      <c r="G47" s="2"/>
      <c r="H47" s="2"/>
    </row>
    <row r="48" spans="1:11" x14ac:dyDescent="0.15">
      <c r="A48" s="51" t="str">
        <f>'Historical Data'!A52</f>
        <v>Base code LOC count</v>
      </c>
      <c r="B48" s="2"/>
      <c r="C48" s="52">
        <v>126</v>
      </c>
      <c r="D48" s="174">
        <v>126</v>
      </c>
      <c r="E48" s="167">
        <f>D48+'Historical Data'!E52</f>
        <v>207</v>
      </c>
      <c r="G48" s="2"/>
      <c r="H48" s="2"/>
    </row>
    <row r="49" spans="1:8" x14ac:dyDescent="0.15">
      <c r="A49" s="51" t="str">
        <f>'Historical Data'!A53</f>
        <v xml:space="preserve">   Lines deleted from Base</v>
      </c>
      <c r="B49" s="2"/>
      <c r="C49" s="52">
        <v>0</v>
      </c>
      <c r="D49" s="174">
        <v>0</v>
      </c>
      <c r="E49" s="167">
        <f>D49+'Historical Data'!E53</f>
        <v>0</v>
      </c>
      <c r="G49" s="2"/>
      <c r="H49" s="2"/>
    </row>
    <row r="50" spans="1:8" x14ac:dyDescent="0.15">
      <c r="A50" s="51" t="str">
        <f>'Historical Data'!A54</f>
        <v xml:space="preserve">   Lines modified from Base</v>
      </c>
      <c r="B50" s="2"/>
      <c r="C50" s="52">
        <v>90</v>
      </c>
      <c r="D50" s="174">
        <v>4</v>
      </c>
      <c r="E50" s="167">
        <f>D50+'Historical Data'!E54</f>
        <v>4</v>
      </c>
      <c r="G50" s="2"/>
      <c r="H50" s="2"/>
    </row>
    <row r="51" spans="1:8" x14ac:dyDescent="0.15">
      <c r="A51" s="51" t="str">
        <f>'Historical Data'!A55</f>
        <v xml:space="preserve">   Lines added to Base</v>
      </c>
      <c r="B51" s="2"/>
      <c r="C51" s="52">
        <v>3</v>
      </c>
      <c r="D51" s="174">
        <v>100</v>
      </c>
      <c r="E51" s="167">
        <f>D51+'Historical Data'!E55</f>
        <v>132</v>
      </c>
      <c r="G51" s="2"/>
      <c r="H51" s="2"/>
    </row>
    <row r="52" spans="1:8" hidden="1" x14ac:dyDescent="0.15">
      <c r="A52" s="51" t="str">
        <f>'Historical Data'!A56</f>
        <v>Reused lines</v>
      </c>
      <c r="B52" s="2"/>
      <c r="C52" s="52"/>
      <c r="D52" s="174"/>
      <c r="E52" s="167">
        <f>D52+'Historical Data'!E56</f>
        <v>0</v>
      </c>
      <c r="G52" s="2"/>
      <c r="H52" s="2"/>
    </row>
    <row r="53" spans="1:8" x14ac:dyDescent="0.15">
      <c r="A53" s="51" t="str">
        <f>'Historical Data'!A57</f>
        <v>New component lines of code</v>
      </c>
      <c r="B53" s="51"/>
      <c r="C53" s="52">
        <v>63</v>
      </c>
      <c r="D53" s="174">
        <v>32</v>
      </c>
      <c r="E53" s="167">
        <f>D53+'Historical Data'!E57</f>
        <v>176</v>
      </c>
      <c r="G53" s="51"/>
      <c r="H53" s="51"/>
    </row>
    <row r="54" spans="1:8" x14ac:dyDescent="0.15">
      <c r="C54" s="2"/>
      <c r="D54" s="2"/>
      <c r="E54" s="2"/>
    </row>
    <row r="55" spans="1:8" x14ac:dyDescent="0.15">
      <c r="A55" s="2" t="s">
        <v>304</v>
      </c>
      <c r="B55" s="2"/>
      <c r="C55" s="2" t="s">
        <v>86</v>
      </c>
      <c r="D55" s="2" t="s">
        <v>87</v>
      </c>
      <c r="E55" s="2" t="s">
        <v>88</v>
      </c>
      <c r="G55" s="2"/>
      <c r="H55" s="2"/>
    </row>
    <row r="56" spans="1:8" x14ac:dyDescent="0.15">
      <c r="A56" s="165" t="str">
        <f>'Historical Data'!A60</f>
        <v>Base components</v>
      </c>
      <c r="B56" s="2"/>
      <c r="C56" s="52">
        <v>3</v>
      </c>
      <c r="D56" s="174">
        <v>3</v>
      </c>
      <c r="E56" s="167">
        <f>D56+'Historical Data'!E60</f>
        <v>3</v>
      </c>
      <c r="G56" s="2"/>
      <c r="H56" s="2"/>
    </row>
    <row r="57" spans="1:8" x14ac:dyDescent="0.15">
      <c r="A57" s="165" t="str">
        <f>'Historical Data'!A61</f>
        <v>Modified components</v>
      </c>
      <c r="B57" s="51"/>
      <c r="C57" s="52">
        <v>1</v>
      </c>
      <c r="D57" s="174">
        <v>2</v>
      </c>
      <c r="E57" s="167">
        <f>D57+'Historical Data'!E61</f>
        <v>3</v>
      </c>
      <c r="G57" s="51"/>
      <c r="H57" s="51"/>
    </row>
    <row r="58" spans="1:8" x14ac:dyDescent="0.15">
      <c r="A58" s="165" t="str">
        <f>'Historical Data'!A62</f>
        <v>New components</v>
      </c>
      <c r="B58" s="51"/>
      <c r="C58" s="52">
        <v>6</v>
      </c>
      <c r="D58" s="174">
        <v>5</v>
      </c>
      <c r="E58" s="167">
        <f>D58+'Historical Data'!E62</f>
        <v>15</v>
      </c>
      <c r="G58" s="51"/>
      <c r="H58" s="51"/>
    </row>
    <row r="59" spans="1:8" s="2" customFormat="1" x14ac:dyDescent="0.15">
      <c r="C59" s="168"/>
      <c r="D59" s="168"/>
      <c r="E59" s="166"/>
    </row>
    <row r="60" spans="1:8" x14ac:dyDescent="0.15">
      <c r="A60" s="2" t="s">
        <v>194</v>
      </c>
      <c r="B60" s="2"/>
      <c r="C60" s="168" t="s">
        <v>86</v>
      </c>
      <c r="D60" s="168" t="s">
        <v>87</v>
      </c>
      <c r="E60" s="166" t="s">
        <v>384</v>
      </c>
      <c r="F60" s="2" t="s">
        <v>386</v>
      </c>
      <c r="H60" s="2"/>
    </row>
    <row r="61" spans="1:8" x14ac:dyDescent="0.15">
      <c r="A61" s="66" t="str">
        <f t="shared" ref="A61:A71" si="0">B4</f>
        <v>Analysis</v>
      </c>
      <c r="C61" s="169">
        <f>IF($F$1="CA01","",$C$72*'Historical Data'!F65)</f>
        <v>0</v>
      </c>
      <c r="D61" s="169">
        <f>SUMIF('Time Log'!$F$48:$F$137,A61,'Time Log'!$E$48:$E$137)</f>
        <v>44.999999999999943</v>
      </c>
      <c r="E61" s="158">
        <f>D61+'Historical Data'!E65</f>
        <v>44.999999999999943</v>
      </c>
      <c r="F61" s="27">
        <f>IF($E$72=0,0,E61/$E$72)</f>
        <v>5.2754982415005806E-2</v>
      </c>
    </row>
    <row r="62" spans="1:8" x14ac:dyDescent="0.15">
      <c r="A62" s="66" t="str">
        <f t="shared" si="0"/>
        <v>Architecture</v>
      </c>
      <c r="C62" s="169">
        <f>IF($F$1="CA01","",$C$72*'Historical Data'!F66)</f>
        <v>0</v>
      </c>
      <c r="D62" s="169">
        <f>SUMIF('Time Log'!$F$48:$F$137,A62,'Time Log'!$E$48:$E$137)</f>
        <v>85</v>
      </c>
      <c r="E62" s="158">
        <f>D62+'Historical Data'!E66</f>
        <v>85</v>
      </c>
      <c r="F62" s="27">
        <f t="shared" ref="F62:F70" si="1">IF($E$72=0,0,E62/$E$72)</f>
        <v>9.9648300117233315E-2</v>
      </c>
    </row>
    <row r="63" spans="1:8" x14ac:dyDescent="0.15">
      <c r="A63" s="66" t="str">
        <f t="shared" si="0"/>
        <v>Project planning</v>
      </c>
      <c r="C63" s="169">
        <f>IF($F$1="CA01","",$C$72*'Historical Data'!F67)</f>
        <v>0</v>
      </c>
      <c r="D63" s="169">
        <f>SUMIF('Time Log'!$F$48:$F$137,A63,'Time Log'!$E$48:$E$137)</f>
        <v>74.000000000000057</v>
      </c>
      <c r="E63" s="158">
        <f>D63+'Historical Data'!E67</f>
        <v>74.000000000000057</v>
      </c>
      <c r="F63" s="27">
        <f t="shared" si="1"/>
        <v>8.6752637749120842E-2</v>
      </c>
    </row>
    <row r="64" spans="1:8" x14ac:dyDescent="0.15">
      <c r="A64" s="66" t="str">
        <f t="shared" si="0"/>
        <v>Interation planning</v>
      </c>
      <c r="C64" s="169">
        <f>IF($F$1="CA01","",$C$72*'Historical Data'!F68)</f>
        <v>0</v>
      </c>
      <c r="D64" s="169">
        <f>SUMIF('Time Log'!$F$48:$F$137,A64,'Time Log'!$E$48:$E$137)</f>
        <v>0</v>
      </c>
      <c r="E64" s="158">
        <f>D64+'Historical Data'!E68</f>
        <v>0</v>
      </c>
      <c r="F64" s="27">
        <f t="shared" si="1"/>
        <v>0</v>
      </c>
    </row>
    <row r="65" spans="1:8" x14ac:dyDescent="0.15">
      <c r="A65" s="66" t="str">
        <f t="shared" si="0"/>
        <v>Construction</v>
      </c>
      <c r="C65" s="169">
        <f>IF($F$1="CA01","",$C$72*'Historical Data'!F69)</f>
        <v>0</v>
      </c>
      <c r="D65" s="169">
        <f>SUMIF('Time Log'!$F$48:$F$137,A65,'Time Log'!$E$48:$E$137)</f>
        <v>495.99999999999972</v>
      </c>
      <c r="E65" s="158">
        <f>D65+'Historical Data'!E69</f>
        <v>495.99999999999972</v>
      </c>
      <c r="F65" s="27">
        <f t="shared" si="1"/>
        <v>0.58147713950762003</v>
      </c>
    </row>
    <row r="66" spans="1:8" x14ac:dyDescent="0.15">
      <c r="A66" s="66" t="str">
        <f t="shared" si="0"/>
        <v>Refactoring</v>
      </c>
      <c r="C66" s="169">
        <f>IF($F$1="CA01","",$C$72*'Historical Data'!F70)</f>
        <v>0</v>
      </c>
      <c r="D66" s="169">
        <f>SUMIF('Time Log'!$F$48:$F$137,A66,'Time Log'!$E$48:$E$137)</f>
        <v>10.000000000000124</v>
      </c>
      <c r="E66" s="158">
        <f>D66+'Historical Data'!E70</f>
        <v>10.000000000000124</v>
      </c>
      <c r="F66" s="27">
        <f t="shared" si="1"/>
        <v>1.1723329425557007E-2</v>
      </c>
    </row>
    <row r="67" spans="1:8" x14ac:dyDescent="0.15">
      <c r="A67" s="66" t="str">
        <f t="shared" si="0"/>
        <v>Review</v>
      </c>
      <c r="C67" s="169">
        <f>IF($F$1="CA01","",$C$72*'Historical Data'!F71)</f>
        <v>0</v>
      </c>
      <c r="D67" s="169">
        <f>SUMIF('Time Log'!$F$48:$F$137,A67,'Time Log'!$E$48:$E$137)</f>
        <v>19.999999999999929</v>
      </c>
      <c r="E67" s="158">
        <f>D67+'Historical Data'!E71</f>
        <v>19.999999999999929</v>
      </c>
      <c r="F67" s="27">
        <f t="shared" si="1"/>
        <v>2.344665885111364E-2</v>
      </c>
    </row>
    <row r="68" spans="1:8" x14ac:dyDescent="0.15">
      <c r="A68" s="66" t="str">
        <f t="shared" si="0"/>
        <v>Integration test</v>
      </c>
      <c r="C68" s="169">
        <f>IF($F$1="CA01","",$C$72*'Historical Data'!F72)</f>
        <v>0</v>
      </c>
      <c r="D68" s="169">
        <f>SUMIF('Time Log'!$F$48:$F$137,A68,'Time Log'!$E$48:$E$137)</f>
        <v>0</v>
      </c>
      <c r="E68" s="158">
        <f>D68+'Historical Data'!E72</f>
        <v>0</v>
      </c>
      <c r="F68" s="27">
        <f t="shared" si="1"/>
        <v>0</v>
      </c>
    </row>
    <row r="69" spans="1:8" x14ac:dyDescent="0.15">
      <c r="A69" s="66" t="str">
        <f t="shared" si="0"/>
        <v>Repatterning</v>
      </c>
      <c r="C69" s="169">
        <f>IF($F$1="CA01","",$C$72*'Historical Data'!F73)</f>
        <v>0</v>
      </c>
      <c r="D69" s="169">
        <f>SUMIF('Time Log'!$F$48:$F$137,A69,'Time Log'!$E$48:$E$137)</f>
        <v>0</v>
      </c>
      <c r="E69" s="158">
        <f>D69+'Historical Data'!E73</f>
        <v>0</v>
      </c>
      <c r="F69" s="27">
        <f t="shared" si="1"/>
        <v>0</v>
      </c>
    </row>
    <row r="70" spans="1:8" x14ac:dyDescent="0.15">
      <c r="A70" s="66" t="str">
        <f t="shared" si="0"/>
        <v>Postmortem</v>
      </c>
      <c r="C70" s="169">
        <f>IF($F$1="CA01","",$C$72*'Historical Data'!F74)</f>
        <v>0</v>
      </c>
      <c r="D70" s="169">
        <f>SUMIF('Time Log'!$F$48:$F$137,A70,'Time Log'!$E$48:$E$137)</f>
        <v>14.999999999999947</v>
      </c>
      <c r="E70" s="158">
        <f>D70+'Historical Data'!E74</f>
        <v>14.999999999999947</v>
      </c>
      <c r="F70" s="27">
        <f t="shared" si="1"/>
        <v>1.7584994138335228E-2</v>
      </c>
    </row>
    <row r="71" spans="1:8" x14ac:dyDescent="0.15">
      <c r="A71" s="66" t="str">
        <f t="shared" si="0"/>
        <v>Sandbox</v>
      </c>
      <c r="C71" s="169">
        <f>IF($F$1="CA01","",$C$72*'Historical Data'!F75)</f>
        <v>0</v>
      </c>
      <c r="D71" s="169">
        <f>SUMIF('Time Log'!$F$48:$F$137,A71,'Time Log'!$E$48:$E$137)</f>
        <v>108.00000000000004</v>
      </c>
      <c r="E71" s="158">
        <f>D71+'Historical Data'!E75</f>
        <v>108.00000000000004</v>
      </c>
      <c r="F71" s="27">
        <f>IF($E$72=0,0,E71/$E$72)</f>
        <v>0.12661195779601414</v>
      </c>
    </row>
    <row r="72" spans="1:8" x14ac:dyDescent="0.15">
      <c r="A72" s="3" t="s">
        <v>196</v>
      </c>
      <c r="C72" s="174">
        <v>600</v>
      </c>
      <c r="D72" s="169">
        <f>SUM(D61:D71)</f>
        <v>852.99999999999977</v>
      </c>
      <c r="E72" s="158">
        <f>D72+'Historical Data'!E76</f>
        <v>852.99999999999977</v>
      </c>
      <c r="F72" s="27">
        <f>IF($E$72=0,0,E72/$E$72)</f>
        <v>1</v>
      </c>
    </row>
    <row r="73" spans="1:8" x14ac:dyDescent="0.15">
      <c r="C73" s="170"/>
      <c r="D73" s="170"/>
      <c r="E73" s="23"/>
    </row>
    <row r="74" spans="1:8" x14ac:dyDescent="0.15">
      <c r="A74" s="2" t="s">
        <v>365</v>
      </c>
      <c r="B74" s="2"/>
      <c r="C74" s="211"/>
      <c r="D74" s="211" t="s">
        <v>87</v>
      </c>
      <c r="E74" s="166" t="s">
        <v>384</v>
      </c>
      <c r="F74" s="2" t="s">
        <v>386</v>
      </c>
      <c r="H74" s="2"/>
    </row>
    <row r="75" spans="1:8" x14ac:dyDescent="0.15">
      <c r="A75" s="3" t="str">
        <f>B4</f>
        <v>Analysis</v>
      </c>
      <c r="D75" s="25">
        <f>COUNTIF('Change Log'!$D$60:$D$134,A75)</f>
        <v>0</v>
      </c>
      <c r="E75" s="25">
        <f>D75+'Historical Data'!E79</f>
        <v>0</v>
      </c>
      <c r="F75" s="27">
        <f>IF(E75=0,0,E75/$E$86)</f>
        <v>0</v>
      </c>
    </row>
    <row r="76" spans="1:8" x14ac:dyDescent="0.15">
      <c r="A76" s="3" t="str">
        <f t="shared" ref="A76:A85" si="2">B5</f>
        <v>Architecture</v>
      </c>
      <c r="D76" s="25">
        <f>COUNTIF('Change Log'!$D$60:$D$134,A76)</f>
        <v>0</v>
      </c>
      <c r="E76" s="25">
        <f>D76+'Historical Data'!E80</f>
        <v>0</v>
      </c>
      <c r="F76" s="27">
        <f t="shared" ref="F76:F86" si="3">IF(E76=0,0,E76/$E$86)</f>
        <v>0</v>
      </c>
    </row>
    <row r="77" spans="1:8" x14ac:dyDescent="0.15">
      <c r="A77" s="3" t="str">
        <f t="shared" si="2"/>
        <v>Project planning</v>
      </c>
      <c r="D77" s="25">
        <f>COUNTIF('Change Log'!$D$60:$D$134,A77)</f>
        <v>0</v>
      </c>
      <c r="E77" s="25">
        <f>D77+'Historical Data'!E81</f>
        <v>0</v>
      </c>
      <c r="F77" s="27">
        <f t="shared" si="3"/>
        <v>0</v>
      </c>
      <c r="H77" s="8"/>
    </row>
    <row r="78" spans="1:8" x14ac:dyDescent="0.15">
      <c r="A78" s="3" t="str">
        <f t="shared" si="2"/>
        <v>Interation planning</v>
      </c>
      <c r="D78" s="25">
        <f>COUNTIF('Change Log'!$D$60:$D$134,A78)</f>
        <v>0</v>
      </c>
      <c r="E78" s="25">
        <f>D78+'Historical Data'!E82</f>
        <v>0</v>
      </c>
      <c r="F78" s="27">
        <f t="shared" si="3"/>
        <v>0</v>
      </c>
      <c r="H78" s="8"/>
    </row>
    <row r="79" spans="1:8" x14ac:dyDescent="0.15">
      <c r="A79" s="3" t="str">
        <f t="shared" si="2"/>
        <v>Construction</v>
      </c>
      <c r="D79" s="25">
        <f>COUNTIF('Change Log'!$D$60:$D$134,A79)</f>
        <v>12</v>
      </c>
      <c r="E79" s="25">
        <f>D79+'Historical Data'!E83</f>
        <v>12</v>
      </c>
      <c r="F79" s="27">
        <f t="shared" si="3"/>
        <v>1</v>
      </c>
    </row>
    <row r="80" spans="1:8" x14ac:dyDescent="0.15">
      <c r="A80" s="3" t="str">
        <f t="shared" si="2"/>
        <v>Refactoring</v>
      </c>
      <c r="D80" s="25">
        <f>COUNTIF('Change Log'!$D$60:$D$134,A80)</f>
        <v>0</v>
      </c>
      <c r="E80" s="25">
        <f>D80+'Historical Data'!E84</f>
        <v>0</v>
      </c>
      <c r="F80" s="27">
        <f t="shared" si="3"/>
        <v>0</v>
      </c>
    </row>
    <row r="81" spans="1:8" x14ac:dyDescent="0.15">
      <c r="A81" s="3" t="str">
        <f t="shared" si="2"/>
        <v>Review</v>
      </c>
      <c r="D81" s="25">
        <f>COUNTIF('Change Log'!$D$60:$D$134,A81)</f>
        <v>0</v>
      </c>
      <c r="E81" s="25">
        <f>D81+'Historical Data'!E85</f>
        <v>0</v>
      </c>
      <c r="F81" s="27">
        <f t="shared" si="3"/>
        <v>0</v>
      </c>
    </row>
    <row r="82" spans="1:8" x14ac:dyDescent="0.15">
      <c r="A82" s="3" t="str">
        <f t="shared" si="2"/>
        <v>Integration test</v>
      </c>
      <c r="D82" s="25">
        <f>COUNTIF('Change Log'!$D$60:$D$134,A82)</f>
        <v>0</v>
      </c>
      <c r="E82" s="25">
        <f>D82+'Historical Data'!E86</f>
        <v>0</v>
      </c>
      <c r="F82" s="27">
        <f t="shared" si="3"/>
        <v>0</v>
      </c>
    </row>
    <row r="83" spans="1:8" x14ac:dyDescent="0.15">
      <c r="A83" s="3" t="str">
        <f t="shared" si="2"/>
        <v>Repatterning</v>
      </c>
      <c r="D83" s="25">
        <f>COUNTIF('Change Log'!$D$60:$D$134,A83)</f>
        <v>0</v>
      </c>
      <c r="E83" s="25">
        <f>D83+'Historical Data'!E87</f>
        <v>0</v>
      </c>
      <c r="F83" s="27">
        <f t="shared" si="3"/>
        <v>0</v>
      </c>
    </row>
    <row r="84" spans="1:8" x14ac:dyDescent="0.15">
      <c r="A84" s="3" t="str">
        <f t="shared" si="2"/>
        <v>Postmortem</v>
      </c>
      <c r="D84" s="25">
        <f>COUNTIF('Change Log'!$D$60:$D$134,A84)</f>
        <v>0</v>
      </c>
      <c r="E84" s="25">
        <f>D84+'Historical Data'!E88</f>
        <v>0</v>
      </c>
      <c r="F84" s="27">
        <f t="shared" si="3"/>
        <v>0</v>
      </c>
    </row>
    <row r="85" spans="1:8" x14ac:dyDescent="0.15">
      <c r="A85" s="3" t="str">
        <f t="shared" si="2"/>
        <v>Sandbox</v>
      </c>
      <c r="D85" s="25">
        <f>COUNTIF('Change Log'!$D$60:$D$134,A85)</f>
        <v>0</v>
      </c>
      <c r="E85" s="25">
        <f>D85+'Historical Data'!E89</f>
        <v>0</v>
      </c>
      <c r="F85" s="27">
        <f t="shared" si="3"/>
        <v>0</v>
      </c>
    </row>
    <row r="86" spans="1:8" x14ac:dyDescent="0.15">
      <c r="A86" s="3" t="s">
        <v>196</v>
      </c>
      <c r="D86" s="25">
        <f>SUM(D75:D85)</f>
        <v>12</v>
      </c>
      <c r="E86" s="25">
        <f>D86+'Historical Data'!E90</f>
        <v>12</v>
      </c>
      <c r="F86" s="27">
        <f t="shared" si="3"/>
        <v>1</v>
      </c>
    </row>
    <row r="87" spans="1:8" x14ac:dyDescent="0.15">
      <c r="E87" s="25"/>
    </row>
    <row r="88" spans="1:8" x14ac:dyDescent="0.15">
      <c r="A88" s="2" t="s">
        <v>366</v>
      </c>
      <c r="B88" s="2"/>
      <c r="C88" s="211"/>
      <c r="D88" s="211" t="s">
        <v>87</v>
      </c>
      <c r="E88" s="166" t="s">
        <v>384</v>
      </c>
      <c r="F88" s="2" t="s">
        <v>386</v>
      </c>
      <c r="H88" s="2"/>
    </row>
    <row r="89" spans="1:8" x14ac:dyDescent="0.15">
      <c r="A89" s="3" t="str">
        <f>B4</f>
        <v>Analysis</v>
      </c>
      <c r="D89" s="25">
        <f>COUNTIF('Change Log'!$F$60:$F$134,A89)</f>
        <v>0</v>
      </c>
      <c r="E89" s="25">
        <f>D89+'Historical Data'!E93</f>
        <v>0</v>
      </c>
      <c r="F89" s="225">
        <f>IF(E89=0,0,E89/$E$100)</f>
        <v>0</v>
      </c>
    </row>
    <row r="90" spans="1:8" x14ac:dyDescent="0.15">
      <c r="A90" s="3" t="str">
        <f t="shared" ref="A90:A99" si="4">B5</f>
        <v>Architecture</v>
      </c>
      <c r="D90" s="25">
        <f>COUNTIF('Change Log'!$F$60:$F$134,A90)</f>
        <v>0</v>
      </c>
      <c r="E90" s="25">
        <f>D90+'Historical Data'!E94</f>
        <v>0</v>
      </c>
      <c r="F90" s="225">
        <f t="shared" ref="F90:F100" si="5">IF(E90=0,0,E90/$E$100)</f>
        <v>0</v>
      </c>
    </row>
    <row r="91" spans="1:8" x14ac:dyDescent="0.15">
      <c r="A91" s="3" t="str">
        <f t="shared" si="4"/>
        <v>Project planning</v>
      </c>
      <c r="D91" s="25">
        <f>COUNTIF('Change Log'!$F$60:$F$134,A91)</f>
        <v>0</v>
      </c>
      <c r="E91" s="25">
        <f>D91+'Historical Data'!E95</f>
        <v>0</v>
      </c>
      <c r="F91" s="225">
        <f t="shared" si="5"/>
        <v>0</v>
      </c>
    </row>
    <row r="92" spans="1:8" x14ac:dyDescent="0.15">
      <c r="A92" s="3" t="str">
        <f t="shared" si="4"/>
        <v>Interation planning</v>
      </c>
      <c r="D92" s="25">
        <f>COUNTIF('Change Log'!$F$60:$F$134,A92)</f>
        <v>0</v>
      </c>
      <c r="E92" s="25">
        <f>D92+'Historical Data'!E96</f>
        <v>0</v>
      </c>
      <c r="F92" s="225">
        <f t="shared" si="5"/>
        <v>0</v>
      </c>
    </row>
    <row r="93" spans="1:8" x14ac:dyDescent="0.15">
      <c r="A93" s="3" t="str">
        <f t="shared" si="4"/>
        <v>Construction</v>
      </c>
      <c r="D93" s="25">
        <f>COUNTIF('Change Log'!$F$60:$F$134,A93)</f>
        <v>12</v>
      </c>
      <c r="E93" s="25">
        <f>D93+'Historical Data'!E97</f>
        <v>12</v>
      </c>
      <c r="F93" s="225">
        <f t="shared" si="5"/>
        <v>1</v>
      </c>
    </row>
    <row r="94" spans="1:8" x14ac:dyDescent="0.15">
      <c r="A94" s="3" t="str">
        <f t="shared" si="4"/>
        <v>Refactoring</v>
      </c>
      <c r="D94" s="25">
        <f>COUNTIF('Change Log'!$F$60:$F$134,A94)</f>
        <v>0</v>
      </c>
      <c r="E94" s="25">
        <f>D94+'Historical Data'!E98</f>
        <v>0</v>
      </c>
      <c r="F94" s="225">
        <f t="shared" si="5"/>
        <v>0</v>
      </c>
    </row>
    <row r="95" spans="1:8" x14ac:dyDescent="0.15">
      <c r="A95" s="3" t="str">
        <f t="shared" si="4"/>
        <v>Review</v>
      </c>
      <c r="D95" s="25">
        <f>COUNTIF('Change Log'!$F$60:$F$134,A95)</f>
        <v>0</v>
      </c>
      <c r="E95" s="25">
        <f>D95+'Historical Data'!E99</f>
        <v>0</v>
      </c>
      <c r="F95" s="225">
        <f t="shared" si="5"/>
        <v>0</v>
      </c>
    </row>
    <row r="96" spans="1:8" x14ac:dyDescent="0.15">
      <c r="A96" s="3" t="str">
        <f t="shared" si="4"/>
        <v>Integration test</v>
      </c>
      <c r="D96" s="25">
        <f>COUNTIF('Change Log'!$F$60:$F$134,A96)</f>
        <v>0</v>
      </c>
      <c r="E96" s="25">
        <f>D96+'Historical Data'!E100</f>
        <v>0</v>
      </c>
      <c r="F96" s="225">
        <f t="shared" si="5"/>
        <v>0</v>
      </c>
    </row>
    <row r="97" spans="1:6" x14ac:dyDescent="0.15">
      <c r="A97" s="3" t="str">
        <f t="shared" si="4"/>
        <v>Repatterning</v>
      </c>
      <c r="D97" s="25">
        <f>COUNTIF('Change Log'!$F$60:$F$134,A97)</f>
        <v>0</v>
      </c>
      <c r="E97" s="25">
        <f>D97+'Historical Data'!E101</f>
        <v>0</v>
      </c>
      <c r="F97" s="225">
        <f t="shared" si="5"/>
        <v>0</v>
      </c>
    </row>
    <row r="98" spans="1:6" x14ac:dyDescent="0.15">
      <c r="A98" s="3" t="str">
        <f t="shared" si="4"/>
        <v>Postmortem</v>
      </c>
      <c r="D98" s="25">
        <f>COUNTIF('Change Log'!$F$60:$F$134,A98)</f>
        <v>0</v>
      </c>
      <c r="E98" s="25">
        <f>D98+'Historical Data'!E102</f>
        <v>0</v>
      </c>
      <c r="F98" s="225">
        <f t="shared" si="5"/>
        <v>0</v>
      </c>
    </row>
    <row r="99" spans="1:6" x14ac:dyDescent="0.15">
      <c r="A99" s="3" t="str">
        <f t="shared" si="4"/>
        <v>Sandbox</v>
      </c>
      <c r="D99" s="25">
        <f>COUNTIF('Change Log'!$F$60:$F$134,A99)</f>
        <v>0</v>
      </c>
      <c r="E99" s="25">
        <f>D99+'Historical Data'!E103</f>
        <v>0</v>
      </c>
      <c r="F99" s="225">
        <f t="shared" si="5"/>
        <v>0</v>
      </c>
    </row>
    <row r="100" spans="1:6" x14ac:dyDescent="0.15">
      <c r="A100" s="3" t="s">
        <v>196</v>
      </c>
      <c r="D100" s="25">
        <f>SUM(D89:D99)</f>
        <v>12</v>
      </c>
      <c r="E100" s="25">
        <f>D100+'Historical Data'!E104</f>
        <v>12</v>
      </c>
      <c r="F100" s="225">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formula1>0</formula1>
    </dataValidation>
    <dataValidation operator="greaterThanOrEqual" allowBlank="1" showErrorMessage="1" errorTitle=".GE. zero integer" error="Value must be an integer greater than or equal to zero." sqref="C59:C71"/>
  </dataValidations>
  <pageMargins left="0.7" right="0.7" top="0.75" bottom="0.75" header="0.5" footer="0.5"/>
  <pageSetup scale="64" orientation="landscape"/>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5"/>
  <sheetViews>
    <sheetView showGridLines="0" workbookViewId="0">
      <selection activeCell="C118" sqref="C118"/>
    </sheetView>
  </sheetViews>
  <sheetFormatPr baseColWidth="10" defaultColWidth="3.6640625" defaultRowHeight="13" x14ac:dyDescent="0.15"/>
  <cols>
    <col min="1" max="1" width="2" style="68" customWidth="1"/>
    <col min="2" max="16384" width="3.6640625" style="68"/>
  </cols>
  <sheetData>
    <row r="1" spans="1:6" s="3" customFormat="1" ht="20" x14ac:dyDescent="0.2">
      <c r="A1" s="1" t="s">
        <v>338</v>
      </c>
      <c r="B1" s="1"/>
      <c r="C1" s="1"/>
      <c r="D1" s="1"/>
      <c r="E1" s="1"/>
      <c r="F1" s="1"/>
    </row>
    <row r="2" spans="1:6" s="3" customFormat="1" ht="14" hidden="1" thickBot="1" x14ac:dyDescent="0.2">
      <c r="A2" s="31"/>
      <c r="B2" s="31"/>
      <c r="C2" s="31"/>
      <c r="D2" s="31"/>
      <c r="E2" s="31"/>
      <c r="F2" s="31"/>
    </row>
    <row r="3" spans="1:6" s="3" customFormat="1" ht="20" hidden="1" x14ac:dyDescent="0.2">
      <c r="A3" s="100" t="s">
        <v>133</v>
      </c>
      <c r="B3" s="32"/>
      <c r="C3" s="32"/>
      <c r="D3" s="32"/>
      <c r="E3" s="32"/>
      <c r="F3" s="32"/>
    </row>
    <row r="4" spans="1:6" s="3" customFormat="1" hidden="1" x14ac:dyDescent="0.15">
      <c r="A4" s="32" t="s">
        <v>89</v>
      </c>
      <c r="B4" s="101">
        <v>36526</v>
      </c>
      <c r="C4" s="32"/>
      <c r="D4" s="32"/>
      <c r="E4" s="32"/>
      <c r="F4" s="32"/>
    </row>
    <row r="5" spans="1:6" s="3" customFormat="1" hidden="1" x14ac:dyDescent="0.15">
      <c r="A5" s="32" t="s">
        <v>119</v>
      </c>
      <c r="B5" s="101">
        <v>45658</v>
      </c>
      <c r="C5" s="32"/>
      <c r="D5" s="32"/>
      <c r="E5" s="32"/>
      <c r="F5" s="32"/>
    </row>
    <row r="6" spans="1:6" s="3" customFormat="1" hidden="1" x14ac:dyDescent="0.15">
      <c r="A6" s="33" t="s">
        <v>90</v>
      </c>
      <c r="B6" s="102" t="s">
        <v>142</v>
      </c>
      <c r="C6" s="32"/>
      <c r="D6" s="32"/>
      <c r="E6" s="32"/>
      <c r="F6" s="32"/>
    </row>
    <row r="7" spans="1:6" s="3" customFormat="1" hidden="1" x14ac:dyDescent="0.15">
      <c r="A7" s="32"/>
      <c r="B7" s="102" t="s">
        <v>197</v>
      </c>
      <c r="C7" s="32"/>
      <c r="D7" s="32"/>
      <c r="E7" s="102"/>
      <c r="F7" s="32"/>
    </row>
    <row r="8" spans="1:6" s="3" customFormat="1" hidden="1" x14ac:dyDescent="0.15">
      <c r="A8" s="32"/>
      <c r="B8" s="102" t="s">
        <v>198</v>
      </c>
      <c r="C8" s="32"/>
      <c r="D8" s="32"/>
      <c r="E8" s="102"/>
      <c r="F8" s="32"/>
    </row>
    <row r="9" spans="1:6" s="3" customFormat="1" hidden="1" x14ac:dyDescent="0.15">
      <c r="A9" s="32"/>
      <c r="B9" s="102" t="s">
        <v>199</v>
      </c>
      <c r="C9" s="32"/>
      <c r="D9" s="32"/>
      <c r="E9" s="32"/>
      <c r="F9" s="32"/>
    </row>
    <row r="10" spans="1:6" s="3" customFormat="1" hidden="1" x14ac:dyDescent="0.15">
      <c r="A10" s="32"/>
      <c r="B10" s="102" t="s">
        <v>200</v>
      </c>
      <c r="C10" s="32"/>
      <c r="D10" s="32"/>
      <c r="E10" s="32"/>
      <c r="F10" s="32"/>
    </row>
    <row r="11" spans="1:6" s="3" customFormat="1" hidden="1" x14ac:dyDescent="0.15">
      <c r="A11" s="32"/>
      <c r="B11" s="102" t="s">
        <v>201</v>
      </c>
      <c r="C11" s="32"/>
      <c r="D11" s="32"/>
      <c r="E11" s="32"/>
      <c r="F11" s="32"/>
    </row>
    <row r="12" spans="1:6" s="3" customFormat="1" hidden="1" x14ac:dyDescent="0.15">
      <c r="A12" s="32"/>
      <c r="B12" s="102" t="s">
        <v>202</v>
      </c>
      <c r="C12" s="32"/>
      <c r="D12" s="32"/>
      <c r="E12" s="32"/>
      <c r="F12" s="32"/>
    </row>
    <row r="13" spans="1:6" s="3" customFormat="1" hidden="1" x14ac:dyDescent="0.15">
      <c r="A13" s="32"/>
      <c r="B13" s="102" t="s">
        <v>195</v>
      </c>
      <c r="C13" s="32"/>
      <c r="D13" s="32"/>
      <c r="E13" s="32"/>
      <c r="F13" s="32"/>
    </row>
    <row r="14" spans="1:6" s="3" customFormat="1" hidden="1" x14ac:dyDescent="0.15">
      <c r="A14" s="32"/>
      <c r="B14" s="32" t="s">
        <v>96</v>
      </c>
      <c r="C14" s="32"/>
      <c r="D14" s="32"/>
      <c r="E14" s="32"/>
      <c r="F14" s="32"/>
    </row>
    <row r="15" spans="1:6" s="3" customFormat="1" hidden="1" x14ac:dyDescent="0.15">
      <c r="A15" s="32"/>
      <c r="B15" s="32" t="s">
        <v>203</v>
      </c>
      <c r="C15" s="32"/>
      <c r="D15" s="32"/>
      <c r="E15" s="32"/>
      <c r="F15" s="32"/>
    </row>
    <row r="16" spans="1:6" s="3" customFormat="1" hidden="1" x14ac:dyDescent="0.15">
      <c r="A16" s="32" t="s">
        <v>95</v>
      </c>
      <c r="B16" s="32" t="s">
        <v>204</v>
      </c>
      <c r="C16" s="32"/>
      <c r="D16" s="32"/>
      <c r="E16" s="32"/>
      <c r="F16" s="32"/>
    </row>
    <row r="17" spans="1:6" s="3" customFormat="1" hidden="1" x14ac:dyDescent="0.15">
      <c r="A17" s="32"/>
      <c r="B17" s="32" t="s">
        <v>205</v>
      </c>
      <c r="C17" s="32"/>
      <c r="D17" s="32"/>
      <c r="E17" s="32"/>
      <c r="F17" s="32"/>
    </row>
    <row r="18" spans="1:6" s="3" customFormat="1" hidden="1" x14ac:dyDescent="0.15">
      <c r="A18" s="32"/>
      <c r="B18" s="32" t="s">
        <v>206</v>
      </c>
      <c r="C18" s="32"/>
      <c r="D18" s="32"/>
      <c r="E18" s="32"/>
      <c r="F18" s="32"/>
    </row>
    <row r="19" spans="1:6" s="3" customFormat="1" hidden="1" x14ac:dyDescent="0.15">
      <c r="A19" s="32"/>
      <c r="B19" s="32" t="s">
        <v>207</v>
      </c>
      <c r="C19" s="32"/>
      <c r="D19" s="32"/>
      <c r="E19" s="32"/>
      <c r="F19" s="32"/>
    </row>
    <row r="20" spans="1:6" s="3" customFormat="1" hidden="1" x14ac:dyDescent="0.15">
      <c r="A20" s="32"/>
      <c r="B20" s="32" t="s">
        <v>97</v>
      </c>
      <c r="C20" s="32"/>
      <c r="D20" s="32"/>
      <c r="E20" s="32"/>
      <c r="F20" s="32"/>
    </row>
    <row r="21" spans="1:6" s="3" customFormat="1" hidden="1" x14ac:dyDescent="0.15">
      <c r="A21" s="32"/>
      <c r="B21" s="32" t="s">
        <v>208</v>
      </c>
      <c r="C21" s="32"/>
      <c r="D21" s="32"/>
      <c r="E21" s="32"/>
      <c r="F21" s="32"/>
    </row>
    <row r="22" spans="1:6" s="3" customFormat="1" hidden="1" x14ac:dyDescent="0.15">
      <c r="A22" s="32"/>
      <c r="B22" s="32" t="s">
        <v>209</v>
      </c>
      <c r="C22" s="32"/>
      <c r="D22" s="32"/>
      <c r="E22" s="32"/>
      <c r="F22" s="32"/>
    </row>
    <row r="23" spans="1:6" s="3" customFormat="1" hidden="1" x14ac:dyDescent="0.15">
      <c r="A23" s="32"/>
      <c r="B23" s="32" t="s">
        <v>210</v>
      </c>
      <c r="C23" s="32"/>
      <c r="D23" s="32"/>
      <c r="E23" s="32"/>
      <c r="F23" s="32"/>
    </row>
    <row r="24" spans="1:6" s="3" customFormat="1" hidden="1" x14ac:dyDescent="0.15">
      <c r="A24" s="32" t="s">
        <v>53</v>
      </c>
      <c r="B24" s="32" t="s">
        <v>54</v>
      </c>
      <c r="C24" s="32"/>
      <c r="D24" s="32"/>
      <c r="E24" s="32"/>
      <c r="F24" s="32"/>
    </row>
    <row r="25" spans="1:6" s="23" customFormat="1" hidden="1" x14ac:dyDescent="0.15">
      <c r="A25" s="32"/>
      <c r="B25" s="33" t="s">
        <v>55</v>
      </c>
      <c r="C25" s="33"/>
      <c r="D25" s="33"/>
      <c r="E25" s="33"/>
      <c r="F25" s="33"/>
    </row>
    <row r="26" spans="1:6" s="3" customFormat="1" hidden="1" x14ac:dyDescent="0.15">
      <c r="A26" s="33" t="s">
        <v>56</v>
      </c>
      <c r="B26" s="33" t="s">
        <v>57</v>
      </c>
      <c r="C26" s="33"/>
      <c r="D26" s="33"/>
      <c r="E26" s="33"/>
      <c r="F26" s="33"/>
    </row>
    <row r="27" spans="1:6" s="3" customFormat="1" hidden="1" x14ac:dyDescent="0.15">
      <c r="A27" s="33"/>
      <c r="B27" s="33" t="s">
        <v>97</v>
      </c>
      <c r="C27" s="33"/>
      <c r="D27" s="33"/>
      <c r="E27" s="33"/>
      <c r="F27" s="33"/>
    </row>
    <row r="28" spans="1:6" s="3" customFormat="1" hidden="1" x14ac:dyDescent="0.15">
      <c r="A28" s="33"/>
      <c r="B28" s="33" t="s">
        <v>59</v>
      </c>
      <c r="C28" s="33"/>
      <c r="D28" s="33"/>
      <c r="E28" s="33"/>
      <c r="F28" s="33"/>
    </row>
    <row r="29" spans="1:6" s="3" customFormat="1" hidden="1" x14ac:dyDescent="0.15">
      <c r="A29" s="33"/>
      <c r="B29" s="33" t="s">
        <v>58</v>
      </c>
      <c r="C29" s="33"/>
      <c r="D29" s="33"/>
      <c r="E29" s="33"/>
      <c r="F29" s="33"/>
    </row>
    <row r="30" spans="1:6" s="3" customFormat="1" hidden="1" x14ac:dyDescent="0.15">
      <c r="A30" s="33"/>
      <c r="B30" s="33"/>
      <c r="C30" s="33"/>
      <c r="D30" s="33"/>
      <c r="E30" s="33"/>
      <c r="F30" s="33"/>
    </row>
    <row r="31" spans="1:6" s="3" customFormat="1" hidden="1" x14ac:dyDescent="0.15">
      <c r="A31" s="33"/>
      <c r="B31" s="33"/>
      <c r="C31" s="33"/>
      <c r="D31" s="33" t="s">
        <v>228</v>
      </c>
      <c r="E31" s="33" t="s">
        <v>167</v>
      </c>
      <c r="F31" s="33"/>
    </row>
    <row r="32" spans="1:6" s="3" customFormat="1" hidden="1" x14ac:dyDescent="0.15">
      <c r="A32" s="33" t="s">
        <v>60</v>
      </c>
      <c r="B32" s="33" t="s">
        <v>61</v>
      </c>
      <c r="C32" s="33"/>
      <c r="D32" s="33"/>
      <c r="E32" s="33" t="s">
        <v>117</v>
      </c>
      <c r="F32" s="33"/>
    </row>
    <row r="33" spans="1:13" s="3" customFormat="1" hidden="1" x14ac:dyDescent="0.15">
      <c r="A33" s="33"/>
      <c r="B33" s="33" t="s">
        <v>62</v>
      </c>
      <c r="C33" s="33"/>
      <c r="D33" s="33"/>
      <c r="E33" s="33" t="s">
        <v>45</v>
      </c>
      <c r="F33" s="33"/>
    </row>
    <row r="34" spans="1:13" s="3" customFormat="1" hidden="1" x14ac:dyDescent="0.15">
      <c r="A34" s="33"/>
      <c r="B34" s="33" t="s">
        <v>63</v>
      </c>
      <c r="C34" s="33"/>
      <c r="D34" s="33"/>
      <c r="E34" s="33" t="s">
        <v>47</v>
      </c>
      <c r="F34" s="33"/>
    </row>
    <row r="35" spans="1:13" s="3" customFormat="1" hidden="1" x14ac:dyDescent="0.15">
      <c r="A35" s="33"/>
      <c r="B35" s="33" t="s">
        <v>64</v>
      </c>
      <c r="C35" s="33"/>
      <c r="D35" s="33"/>
      <c r="E35" s="33"/>
      <c r="F35" s="33"/>
    </row>
    <row r="36" spans="1:13" s="3" customFormat="1" hidden="1" x14ac:dyDescent="0.15">
      <c r="A36" s="33"/>
      <c r="B36" s="33" t="s">
        <v>65</v>
      </c>
      <c r="C36" s="33"/>
      <c r="D36" s="33"/>
      <c r="E36" s="33"/>
      <c r="F36" s="33"/>
    </row>
    <row r="37" spans="1:13" s="3" customFormat="1" hidden="1" x14ac:dyDescent="0.15">
      <c r="A37" s="33" t="s">
        <v>181</v>
      </c>
      <c r="B37" s="33" t="s">
        <v>182</v>
      </c>
      <c r="C37" s="33"/>
      <c r="D37" s="33"/>
      <c r="E37" s="33"/>
      <c r="F37" s="33"/>
    </row>
    <row r="38" spans="1:13" s="3" customFormat="1" hidden="1" x14ac:dyDescent="0.15">
      <c r="A38" s="33"/>
      <c r="B38" s="33" t="s">
        <v>183</v>
      </c>
      <c r="C38" s="33"/>
      <c r="D38" s="33"/>
      <c r="E38" s="33"/>
      <c r="F38" s="33"/>
    </row>
    <row r="39" spans="1:13" s="3" customFormat="1" hidden="1" x14ac:dyDescent="0.15">
      <c r="A39" s="33"/>
      <c r="B39" s="33" t="s">
        <v>184</v>
      </c>
      <c r="C39" s="33"/>
      <c r="D39" s="33"/>
      <c r="E39" s="33"/>
      <c r="F39" s="33"/>
    </row>
    <row r="40" spans="1:13" s="3" customFormat="1" hidden="1" x14ac:dyDescent="0.15">
      <c r="A40" s="33"/>
      <c r="B40" s="33"/>
      <c r="C40" s="33"/>
      <c r="D40" s="33"/>
      <c r="E40" s="33"/>
      <c r="F40" s="33"/>
    </row>
    <row r="41" spans="1:13" s="3" customFormat="1" ht="14" hidden="1" thickBot="1" x14ac:dyDescent="0.2">
      <c r="A41" s="31"/>
      <c r="B41" s="31"/>
      <c r="C41" s="31"/>
      <c r="D41" s="31"/>
      <c r="E41" s="31"/>
      <c r="F41" s="31"/>
    </row>
    <row r="42" spans="1:13" s="35" customFormat="1" x14ac:dyDescent="0.15">
      <c r="A42" s="8"/>
      <c r="B42" s="8"/>
      <c r="C42" s="8"/>
      <c r="D42" s="8"/>
      <c r="E42" s="8"/>
      <c r="F42" s="8"/>
    </row>
    <row r="43" spans="1:13" s="181" customFormat="1" ht="20" x14ac:dyDescent="0.2">
      <c r="A43" s="1" t="s">
        <v>323</v>
      </c>
      <c r="B43" s="1"/>
      <c r="C43" s="1"/>
      <c r="D43" s="170"/>
      <c r="E43" s="170"/>
      <c r="F43" s="170"/>
    </row>
    <row r="44" spans="1:13" s="181" customFormat="1" ht="14" thickBot="1" x14ac:dyDescent="0.2">
      <c r="B44" s="170" t="s">
        <v>324</v>
      </c>
      <c r="C44" s="192" t="s">
        <v>325</v>
      </c>
      <c r="D44" s="192" t="s">
        <v>326</v>
      </c>
      <c r="E44" s="192" t="s">
        <v>327</v>
      </c>
      <c r="F44" s="192" t="s">
        <v>328</v>
      </c>
      <c r="G44" s="192" t="s">
        <v>329</v>
      </c>
      <c r="H44" s="193" t="s">
        <v>330</v>
      </c>
      <c r="I44" s="193" t="s">
        <v>331</v>
      </c>
      <c r="J44" s="193" t="s">
        <v>332</v>
      </c>
      <c r="K44" s="193" t="s">
        <v>333</v>
      </c>
      <c r="L44" s="193" t="s">
        <v>334</v>
      </c>
    </row>
    <row r="45" spans="1:13" s="181" customFormat="1" ht="15" customHeight="1" x14ac:dyDescent="0.15">
      <c r="A45" s="492" t="s">
        <v>278</v>
      </c>
      <c r="B45" s="194" t="str">
        <f>IF(ISBLANK(Estimation!A44),"",Estimation!A44)</f>
        <v/>
      </c>
      <c r="C45" s="250"/>
      <c r="D45" s="195"/>
      <c r="E45" s="195"/>
      <c r="F45" s="195"/>
      <c r="G45" s="195"/>
      <c r="H45" s="195"/>
      <c r="I45" s="195"/>
      <c r="J45" s="195"/>
      <c r="K45" s="195"/>
      <c r="L45" s="196"/>
      <c r="M45" s="181">
        <f>SUM(C45:L45)</f>
        <v>0</v>
      </c>
    </row>
    <row r="46" spans="1:13" s="181" customFormat="1" ht="15" customHeight="1" x14ac:dyDescent="0.15">
      <c r="A46" s="492"/>
      <c r="B46" s="197" t="str">
        <f>IF(ISBLANK(Estimation!A45),"",Estimation!A45)</f>
        <v/>
      </c>
      <c r="C46" s="251"/>
      <c r="D46" s="198"/>
      <c r="E46" s="198"/>
      <c r="F46" s="198"/>
      <c r="G46" s="198"/>
      <c r="H46" s="198"/>
      <c r="I46" s="198"/>
      <c r="J46" s="198"/>
      <c r="K46" s="198"/>
      <c r="L46" s="199"/>
      <c r="M46" s="181">
        <f t="shared" ref="M46:M75" si="0">SUM(C46:L46)</f>
        <v>0</v>
      </c>
    </row>
    <row r="47" spans="1:13" s="181" customFormat="1" ht="15" customHeight="1" x14ac:dyDescent="0.15">
      <c r="A47" s="492"/>
      <c r="B47" s="197" t="str">
        <f>IF(ISBLANK(Estimation!A46),"",Estimation!A46)</f>
        <v/>
      </c>
      <c r="C47" s="251"/>
      <c r="D47" s="198"/>
      <c r="E47" s="198"/>
      <c r="F47" s="198"/>
      <c r="G47" s="198"/>
      <c r="H47" s="198"/>
      <c r="I47" s="198"/>
      <c r="J47" s="198"/>
      <c r="K47" s="198"/>
      <c r="L47" s="199"/>
      <c r="M47" s="181">
        <f t="shared" si="0"/>
        <v>0</v>
      </c>
    </row>
    <row r="48" spans="1:13" s="181" customFormat="1" ht="15" customHeight="1" x14ac:dyDescent="0.15">
      <c r="A48" s="492"/>
      <c r="B48" s="197" t="str">
        <f>IF(ISBLANK(Estimation!A47),"",Estimation!A47)</f>
        <v/>
      </c>
      <c r="C48" s="251"/>
      <c r="D48" s="198"/>
      <c r="E48" s="198"/>
      <c r="F48" s="198"/>
      <c r="G48" s="198"/>
      <c r="H48" s="198"/>
      <c r="I48" s="198"/>
      <c r="J48" s="198"/>
      <c r="K48" s="198"/>
      <c r="L48" s="199"/>
      <c r="M48" s="181">
        <f t="shared" si="0"/>
        <v>0</v>
      </c>
    </row>
    <row r="49" spans="1:15" s="181" customFormat="1" ht="15" customHeight="1" x14ac:dyDescent="0.15">
      <c r="A49" s="492"/>
      <c r="B49" s="197" t="str">
        <f>IF(ISBLANK(Estimation!A48),"",Estimation!A48)</f>
        <v/>
      </c>
      <c r="C49" s="251"/>
      <c r="D49" s="198"/>
      <c r="E49" s="198"/>
      <c r="F49" s="198"/>
      <c r="G49" s="198"/>
      <c r="H49" s="198"/>
      <c r="I49" s="198"/>
      <c r="J49" s="198"/>
      <c r="K49" s="198"/>
      <c r="L49" s="199"/>
      <c r="M49" s="181">
        <f t="shared" si="0"/>
        <v>0</v>
      </c>
    </row>
    <row r="50" spans="1:15" s="181" customFormat="1" ht="15" customHeight="1" x14ac:dyDescent="0.15">
      <c r="A50" s="492"/>
      <c r="B50" s="197" t="str">
        <f>IF(ISBLANK(Estimation!A49),"",Estimation!A49)</f>
        <v/>
      </c>
      <c r="C50" s="251"/>
      <c r="D50" s="198"/>
      <c r="E50" s="198"/>
      <c r="F50" s="198"/>
      <c r="G50" s="198"/>
      <c r="H50" s="198"/>
      <c r="I50" s="198"/>
      <c r="J50" s="198"/>
      <c r="K50" s="198"/>
      <c r="L50" s="199"/>
      <c r="M50" s="181">
        <f t="shared" si="0"/>
        <v>0</v>
      </c>
    </row>
    <row r="51" spans="1:15" s="181" customFormat="1" ht="15" customHeight="1" x14ac:dyDescent="0.15">
      <c r="A51" s="492"/>
      <c r="B51" s="197" t="str">
        <f>IF(ISBLANK(Estimation!A50),"",Estimation!A50)</f>
        <v/>
      </c>
      <c r="C51" s="251"/>
      <c r="D51" s="198"/>
      <c r="E51" s="198"/>
      <c r="F51" s="198"/>
      <c r="G51" s="198"/>
      <c r="H51" s="198"/>
      <c r="I51" s="198"/>
      <c r="J51" s="198"/>
      <c r="K51" s="198"/>
      <c r="L51" s="199"/>
      <c r="M51" s="181">
        <f t="shared" si="0"/>
        <v>0</v>
      </c>
    </row>
    <row r="52" spans="1:15" s="181" customFormat="1" ht="15" customHeight="1" x14ac:dyDescent="0.15">
      <c r="A52" s="492"/>
      <c r="B52" s="197" t="str">
        <f>IF(ISBLANK(Estimation!A51),"",Estimation!A51)</f>
        <v/>
      </c>
      <c r="C52" s="251"/>
      <c r="D52" s="198"/>
      <c r="E52" s="198"/>
      <c r="F52" s="198"/>
      <c r="G52" s="198"/>
      <c r="H52" s="198"/>
      <c r="I52" s="198"/>
      <c r="J52" s="198"/>
      <c r="K52" s="198"/>
      <c r="L52" s="199"/>
      <c r="M52" s="181">
        <f t="shared" si="0"/>
        <v>0</v>
      </c>
    </row>
    <row r="53" spans="1:15" s="181" customFormat="1" ht="15" customHeight="1" x14ac:dyDescent="0.15">
      <c r="A53" s="492"/>
      <c r="B53" s="197" t="str">
        <f>IF(ISBLANK(Estimation!A52),"",Estimation!A52)</f>
        <v/>
      </c>
      <c r="C53" s="251"/>
      <c r="D53" s="198"/>
      <c r="E53" s="198"/>
      <c r="F53" s="198"/>
      <c r="G53" s="198"/>
      <c r="H53" s="198"/>
      <c r="I53" s="198"/>
      <c r="J53" s="198"/>
      <c r="K53" s="198"/>
      <c r="L53" s="199"/>
      <c r="M53" s="181">
        <f t="shared" si="0"/>
        <v>0</v>
      </c>
    </row>
    <row r="54" spans="1:15" s="181" customFormat="1" ht="15" customHeight="1" thickBot="1" x14ac:dyDescent="0.2">
      <c r="A54" s="492"/>
      <c r="B54" s="200" t="str">
        <f>IF(ISBLANK(Estimation!A53),"",Estimation!A53)</f>
        <v/>
      </c>
      <c r="C54" s="252"/>
      <c r="D54" s="201"/>
      <c r="E54" s="201"/>
      <c r="F54" s="201"/>
      <c r="G54" s="201"/>
      <c r="H54" s="201"/>
      <c r="I54" s="201"/>
      <c r="J54" s="201"/>
      <c r="K54" s="201"/>
      <c r="L54" s="202"/>
      <c r="M54" s="181">
        <f t="shared" si="0"/>
        <v>0</v>
      </c>
    </row>
    <row r="55" spans="1:15" s="181" customFormat="1" ht="14" thickBot="1" x14ac:dyDescent="0.2">
      <c r="A55" s="203"/>
      <c r="B55" s="204"/>
      <c r="C55" s="182"/>
      <c r="D55" s="182"/>
      <c r="E55" s="182"/>
      <c r="F55" s="182"/>
      <c r="G55" s="182"/>
      <c r="H55" s="182"/>
      <c r="I55" s="182"/>
      <c r="J55" s="182"/>
      <c r="K55" s="182"/>
      <c r="L55" s="182"/>
      <c r="N55" s="35"/>
      <c r="O55" s="35"/>
    </row>
    <row r="56" spans="1:15" s="181" customFormat="1" ht="15" customHeight="1" x14ac:dyDescent="0.15">
      <c r="A56" s="492" t="s">
        <v>279</v>
      </c>
      <c r="B56" s="194" t="str">
        <f>IF(ISBLANK(Estimation!A68),"",Estimation!A68)</f>
        <v/>
      </c>
      <c r="C56" s="195"/>
      <c r="D56" s="195"/>
      <c r="E56" s="195"/>
      <c r="F56" s="195"/>
      <c r="G56" s="195"/>
      <c r="H56" s="195"/>
      <c r="I56" s="195"/>
      <c r="J56" s="195"/>
      <c r="K56" s="195"/>
      <c r="L56" s="196"/>
      <c r="M56" s="181">
        <f t="shared" si="0"/>
        <v>0</v>
      </c>
    </row>
    <row r="57" spans="1:15" s="181" customFormat="1" ht="15" customHeight="1" x14ac:dyDescent="0.15">
      <c r="A57" s="492"/>
      <c r="B57" s="197" t="str">
        <f>IF(ISBLANK(Estimation!A69),"",Estimation!A69)</f>
        <v/>
      </c>
      <c r="C57" s="198"/>
      <c r="D57" s="198"/>
      <c r="E57" s="198"/>
      <c r="F57" s="198"/>
      <c r="G57" s="198"/>
      <c r="H57" s="198"/>
      <c r="I57" s="198"/>
      <c r="J57" s="198"/>
      <c r="K57" s="198"/>
      <c r="L57" s="199"/>
      <c r="M57" s="181">
        <f t="shared" si="0"/>
        <v>0</v>
      </c>
    </row>
    <row r="58" spans="1:15" s="181" customFormat="1" ht="15" customHeight="1" x14ac:dyDescent="0.15">
      <c r="A58" s="492"/>
      <c r="B58" s="197" t="str">
        <f>IF(ISBLANK(Estimation!A70),"",Estimation!A70)</f>
        <v/>
      </c>
      <c r="C58" s="198"/>
      <c r="D58" s="198"/>
      <c r="E58" s="198"/>
      <c r="F58" s="198"/>
      <c r="G58" s="198"/>
      <c r="H58" s="198"/>
      <c r="I58" s="198"/>
      <c r="J58" s="198"/>
      <c r="K58" s="198"/>
      <c r="L58" s="199"/>
      <c r="M58" s="181">
        <f t="shared" si="0"/>
        <v>0</v>
      </c>
    </row>
    <row r="59" spans="1:15" s="181" customFormat="1" ht="15" customHeight="1" x14ac:dyDescent="0.15">
      <c r="A59" s="492"/>
      <c r="B59" s="197" t="str">
        <f>IF(ISBLANK(Estimation!A71),"",Estimation!A71)</f>
        <v/>
      </c>
      <c r="C59" s="198"/>
      <c r="D59" s="198"/>
      <c r="E59" s="198"/>
      <c r="F59" s="198"/>
      <c r="G59" s="198"/>
      <c r="H59" s="198"/>
      <c r="I59" s="198"/>
      <c r="J59" s="198"/>
      <c r="K59" s="198"/>
      <c r="L59" s="199"/>
      <c r="M59" s="181">
        <f t="shared" si="0"/>
        <v>0</v>
      </c>
    </row>
    <row r="60" spans="1:15" s="181" customFormat="1" ht="15" customHeight="1" x14ac:dyDescent="0.15">
      <c r="A60" s="492"/>
      <c r="B60" s="197" t="str">
        <f>IF(ISBLANK(Estimation!A72),"",Estimation!A72)</f>
        <v/>
      </c>
      <c r="C60" s="198"/>
      <c r="D60" s="198"/>
      <c r="E60" s="198"/>
      <c r="F60" s="198"/>
      <c r="G60" s="198"/>
      <c r="H60" s="198"/>
      <c r="I60" s="198"/>
      <c r="J60" s="198"/>
      <c r="K60" s="198"/>
      <c r="L60" s="199"/>
      <c r="M60" s="181">
        <f t="shared" si="0"/>
        <v>0</v>
      </c>
    </row>
    <row r="61" spans="1:15" s="181" customFormat="1" ht="15" customHeight="1" x14ac:dyDescent="0.15">
      <c r="A61" s="492"/>
      <c r="B61" s="197" t="str">
        <f>IF(ISBLANK(Estimation!A73),"",Estimation!A73)</f>
        <v/>
      </c>
      <c r="C61" s="198"/>
      <c r="D61" s="198"/>
      <c r="E61" s="198"/>
      <c r="F61" s="198"/>
      <c r="G61" s="198"/>
      <c r="H61" s="198"/>
      <c r="I61" s="198"/>
      <c r="J61" s="198"/>
      <c r="K61" s="198"/>
      <c r="L61" s="199"/>
      <c r="M61" s="181">
        <f t="shared" si="0"/>
        <v>0</v>
      </c>
    </row>
    <row r="62" spans="1:15" s="181" customFormat="1" ht="15" customHeight="1" x14ac:dyDescent="0.15">
      <c r="A62" s="492"/>
      <c r="B62" s="197" t="str">
        <f>IF(ISBLANK(Estimation!A74),"",Estimation!A74)</f>
        <v/>
      </c>
      <c r="C62" s="198"/>
      <c r="D62" s="198"/>
      <c r="E62" s="198"/>
      <c r="F62" s="198"/>
      <c r="G62" s="198"/>
      <c r="H62" s="198"/>
      <c r="I62" s="198"/>
      <c r="J62" s="198"/>
      <c r="K62" s="198"/>
      <c r="L62" s="199"/>
      <c r="M62" s="181">
        <f t="shared" si="0"/>
        <v>0</v>
      </c>
    </row>
    <row r="63" spans="1:15" s="181" customFormat="1" ht="15" customHeight="1" x14ac:dyDescent="0.15">
      <c r="A63" s="492"/>
      <c r="B63" s="197" t="str">
        <f>IF(ISBLANK(Estimation!A75),"",Estimation!A75)</f>
        <v/>
      </c>
      <c r="C63" s="198"/>
      <c r="D63" s="198"/>
      <c r="E63" s="198"/>
      <c r="F63" s="198"/>
      <c r="G63" s="198"/>
      <c r="H63" s="198"/>
      <c r="I63" s="198"/>
      <c r="J63" s="198"/>
      <c r="K63" s="198"/>
      <c r="L63" s="199"/>
      <c r="M63" s="181">
        <f t="shared" si="0"/>
        <v>0</v>
      </c>
    </row>
    <row r="64" spans="1:15" s="181" customFormat="1" ht="15" customHeight="1" x14ac:dyDescent="0.15">
      <c r="A64" s="492"/>
      <c r="B64" s="197" t="str">
        <f>IF(ISBLANK(Estimation!A76),"",Estimation!A76)</f>
        <v/>
      </c>
      <c r="C64" s="198"/>
      <c r="D64" s="198"/>
      <c r="E64" s="198"/>
      <c r="F64" s="198"/>
      <c r="G64" s="198"/>
      <c r="H64" s="198"/>
      <c r="I64" s="198"/>
      <c r="J64" s="198"/>
      <c r="K64" s="198"/>
      <c r="L64" s="199"/>
      <c r="M64" s="181">
        <f t="shared" si="0"/>
        <v>0</v>
      </c>
    </row>
    <row r="65" spans="1:13" s="181" customFormat="1" ht="15" customHeight="1" x14ac:dyDescent="0.15">
      <c r="A65" s="492"/>
      <c r="B65" s="197" t="str">
        <f>IF(ISBLANK(Estimation!A77),"",Estimation!A77)</f>
        <v/>
      </c>
      <c r="C65" s="198"/>
      <c r="D65" s="198"/>
      <c r="E65" s="198"/>
      <c r="F65" s="198"/>
      <c r="G65" s="198"/>
      <c r="H65" s="198"/>
      <c r="I65" s="198"/>
      <c r="J65" s="198"/>
      <c r="K65" s="198"/>
      <c r="L65" s="199"/>
      <c r="M65" s="181">
        <f t="shared" si="0"/>
        <v>0</v>
      </c>
    </row>
    <row r="66" spans="1:13" s="181" customFormat="1" ht="15" customHeight="1" x14ac:dyDescent="0.15">
      <c r="A66" s="492"/>
      <c r="B66" s="197" t="str">
        <f>IF(ISBLANK(Estimation!A78),"",Estimation!A78)</f>
        <v/>
      </c>
      <c r="C66" s="198"/>
      <c r="D66" s="198"/>
      <c r="E66" s="198"/>
      <c r="F66" s="198"/>
      <c r="G66" s="198"/>
      <c r="H66" s="198"/>
      <c r="I66" s="198"/>
      <c r="J66" s="198"/>
      <c r="K66" s="198"/>
      <c r="L66" s="199"/>
      <c r="M66" s="181">
        <f t="shared" si="0"/>
        <v>0</v>
      </c>
    </row>
    <row r="67" spans="1:13" s="181" customFormat="1" ht="15" customHeight="1" x14ac:dyDescent="0.15">
      <c r="A67" s="492"/>
      <c r="B67" s="197" t="str">
        <f>IF(ISBLANK(Estimation!A79),"",Estimation!A79)</f>
        <v/>
      </c>
      <c r="C67" s="198"/>
      <c r="D67" s="198"/>
      <c r="E67" s="198"/>
      <c r="F67" s="198"/>
      <c r="G67" s="198"/>
      <c r="H67" s="198"/>
      <c r="I67" s="198"/>
      <c r="J67" s="198"/>
      <c r="K67" s="198"/>
      <c r="L67" s="199"/>
      <c r="M67" s="181">
        <f t="shared" si="0"/>
        <v>0</v>
      </c>
    </row>
    <row r="68" spans="1:13" s="181" customFormat="1" ht="15" customHeight="1" x14ac:dyDescent="0.15">
      <c r="A68" s="492"/>
      <c r="B68" s="197" t="str">
        <f>IF(ISBLANK(Estimation!A80),"",Estimation!A80)</f>
        <v/>
      </c>
      <c r="C68" s="198"/>
      <c r="D68" s="198"/>
      <c r="E68" s="198"/>
      <c r="F68" s="198"/>
      <c r="G68" s="198"/>
      <c r="H68" s="198"/>
      <c r="I68" s="198"/>
      <c r="J68" s="198"/>
      <c r="K68" s="198"/>
      <c r="L68" s="199"/>
      <c r="M68" s="181">
        <f t="shared" si="0"/>
        <v>0</v>
      </c>
    </row>
    <row r="69" spans="1:13" s="181" customFormat="1" ht="15" customHeight="1" x14ac:dyDescent="0.15">
      <c r="A69" s="492"/>
      <c r="B69" s="197" t="str">
        <f>IF(ISBLANK(Estimation!A81),"",Estimation!A81)</f>
        <v/>
      </c>
      <c r="C69" s="198"/>
      <c r="D69" s="198"/>
      <c r="E69" s="198"/>
      <c r="F69" s="198"/>
      <c r="G69" s="198"/>
      <c r="H69" s="198"/>
      <c r="I69" s="198"/>
      <c r="J69" s="198"/>
      <c r="K69" s="198"/>
      <c r="L69" s="199"/>
      <c r="M69" s="181">
        <f t="shared" si="0"/>
        <v>0</v>
      </c>
    </row>
    <row r="70" spans="1:13" s="181" customFormat="1" ht="15" customHeight="1" x14ac:dyDescent="0.15">
      <c r="A70" s="492"/>
      <c r="B70" s="197" t="str">
        <f>IF(ISBLANK(Estimation!A82),"",Estimation!A82)</f>
        <v/>
      </c>
      <c r="C70" s="198"/>
      <c r="D70" s="198"/>
      <c r="E70" s="198"/>
      <c r="F70" s="198"/>
      <c r="G70" s="198"/>
      <c r="H70" s="198"/>
      <c r="I70" s="198"/>
      <c r="J70" s="198"/>
      <c r="K70" s="198"/>
      <c r="L70" s="199"/>
      <c r="M70" s="181">
        <f t="shared" si="0"/>
        <v>0</v>
      </c>
    </row>
    <row r="71" spans="1:13" s="181" customFormat="1" ht="15" customHeight="1" x14ac:dyDescent="0.15">
      <c r="A71" s="492"/>
      <c r="B71" s="197" t="str">
        <f>IF(ISBLANK(Estimation!A83),"",Estimation!A83)</f>
        <v/>
      </c>
      <c r="C71" s="198"/>
      <c r="D71" s="198"/>
      <c r="E71" s="198"/>
      <c r="F71" s="198"/>
      <c r="G71" s="198"/>
      <c r="H71" s="198"/>
      <c r="I71" s="198"/>
      <c r="J71" s="198"/>
      <c r="K71" s="198"/>
      <c r="L71" s="199"/>
      <c r="M71" s="181">
        <f t="shared" si="0"/>
        <v>0</v>
      </c>
    </row>
    <row r="72" spans="1:13" s="181" customFormat="1" ht="15" customHeight="1" x14ac:dyDescent="0.15">
      <c r="A72" s="492"/>
      <c r="B72" s="197" t="str">
        <f>IF(ISBLANK(Estimation!A84),"",Estimation!A84)</f>
        <v/>
      </c>
      <c r="C72" s="198"/>
      <c r="D72" s="198"/>
      <c r="E72" s="198"/>
      <c r="F72" s="198"/>
      <c r="G72" s="198"/>
      <c r="H72" s="198"/>
      <c r="I72" s="198"/>
      <c r="J72" s="198"/>
      <c r="K72" s="198"/>
      <c r="L72" s="199"/>
      <c r="M72" s="181">
        <f t="shared" si="0"/>
        <v>0</v>
      </c>
    </row>
    <row r="73" spans="1:13" s="181" customFormat="1" ht="15" customHeight="1" x14ac:dyDescent="0.15">
      <c r="A73" s="492"/>
      <c r="B73" s="197" t="str">
        <f>IF(ISBLANK(Estimation!A85),"",Estimation!A85)</f>
        <v/>
      </c>
      <c r="C73" s="198"/>
      <c r="D73" s="198"/>
      <c r="E73" s="198"/>
      <c r="F73" s="198"/>
      <c r="G73" s="198"/>
      <c r="H73" s="198"/>
      <c r="I73" s="198"/>
      <c r="J73" s="198"/>
      <c r="K73" s="198"/>
      <c r="L73" s="199"/>
      <c r="M73" s="181">
        <f t="shared" si="0"/>
        <v>0</v>
      </c>
    </row>
    <row r="74" spans="1:13" s="181" customFormat="1" ht="15" customHeight="1" x14ac:dyDescent="0.15">
      <c r="A74" s="492"/>
      <c r="B74" s="197" t="str">
        <f>IF(ISBLANK(Estimation!A86),"",Estimation!A86)</f>
        <v/>
      </c>
      <c r="C74" s="198"/>
      <c r="D74" s="198"/>
      <c r="E74" s="198"/>
      <c r="F74" s="198"/>
      <c r="G74" s="198"/>
      <c r="H74" s="198"/>
      <c r="I74" s="198"/>
      <c r="J74" s="198"/>
      <c r="K74" s="198"/>
      <c r="L74" s="199"/>
      <c r="M74" s="181">
        <f t="shared" si="0"/>
        <v>0</v>
      </c>
    </row>
    <row r="75" spans="1:13" s="181" customFormat="1" ht="15" customHeight="1" thickBot="1" x14ac:dyDescent="0.2">
      <c r="A75" s="492"/>
      <c r="B75" s="200" t="str">
        <f>IF(ISBLANK(Estimation!A87),"",Estimation!A87)</f>
        <v/>
      </c>
      <c r="C75" s="201"/>
      <c r="D75" s="201"/>
      <c r="E75" s="201"/>
      <c r="F75" s="201"/>
      <c r="G75" s="201"/>
      <c r="H75" s="201"/>
      <c r="I75" s="201"/>
      <c r="J75" s="201"/>
      <c r="K75" s="201"/>
      <c r="L75" s="202"/>
      <c r="M75" s="181">
        <f t="shared" si="0"/>
        <v>0</v>
      </c>
    </row>
    <row r="76" spans="1:13" s="181" customFormat="1" x14ac:dyDescent="0.15">
      <c r="B76" s="205" t="s">
        <v>335</v>
      </c>
      <c r="C76" s="169">
        <f>SUM(C45:C75)</f>
        <v>0</v>
      </c>
      <c r="D76" s="169">
        <f t="shared" ref="D76:L76" si="1">SUM(D45:D75)</f>
        <v>0</v>
      </c>
      <c r="E76" s="169">
        <f t="shared" si="1"/>
        <v>0</v>
      </c>
      <c r="F76" s="169">
        <f t="shared" si="1"/>
        <v>0</v>
      </c>
      <c r="G76" s="169">
        <f t="shared" si="1"/>
        <v>0</v>
      </c>
      <c r="H76" s="169">
        <f t="shared" si="1"/>
        <v>0</v>
      </c>
      <c r="I76" s="169">
        <f t="shared" si="1"/>
        <v>0</v>
      </c>
      <c r="J76" s="169">
        <f t="shared" si="1"/>
        <v>0</v>
      </c>
      <c r="K76" s="169">
        <f t="shared" si="1"/>
        <v>0</v>
      </c>
      <c r="L76" s="169">
        <f t="shared" si="1"/>
        <v>0</v>
      </c>
      <c r="M76" s="206">
        <f>SUM(C76:L76)</f>
        <v>0</v>
      </c>
    </row>
    <row r="77" spans="1:13" s="23" customFormat="1" x14ac:dyDescent="0.15">
      <c r="B77" s="207" t="s">
        <v>336</v>
      </c>
      <c r="C77" s="78">
        <f>IF(SUM($C76:$L76)=0,,(C76/SUM($C76:$L76)*Estimation!$D$115))</f>
        <v>0</v>
      </c>
      <c r="D77" s="78">
        <f>IF(SUM($C76:$L76)=0,,(D76/SUM($C76:$L76)*Estimation!$D$115))</f>
        <v>0</v>
      </c>
      <c r="E77" s="78">
        <f>IF(SUM($C76:$L76)=0,,(E76/SUM($C76:$L76)*Estimation!$D$115))</f>
        <v>0</v>
      </c>
      <c r="F77" s="78">
        <f>IF(SUM($C76:$L76)=0,,(F76/SUM($C76:$L76)*Estimation!$D$115))</f>
        <v>0</v>
      </c>
      <c r="G77" s="78">
        <f>IF(SUM($C76:$L76)=0,,(G76/SUM($C76:$L76)*Estimation!$D$115))</f>
        <v>0</v>
      </c>
      <c r="H77" s="78">
        <f>IF(SUM($C76:$L76)=0,,(H76/SUM($C76:$L76)*Estimation!$D$115))</f>
        <v>0</v>
      </c>
      <c r="I77" s="78">
        <f>IF(SUM($C76:$L76)=0,,(I76/SUM($C76:$L76)*Estimation!$D$115))</f>
        <v>0</v>
      </c>
      <c r="J77" s="78">
        <f>IF(SUM($C76:$L76)=0,,(J76/SUM($C76:$L76)*Estimation!$D$115))</f>
        <v>0</v>
      </c>
      <c r="K77" s="78">
        <f>IF(SUM($C76:$L76)=0,,(K76/SUM($C76:$L76)*Estimation!$D$115))</f>
        <v>0</v>
      </c>
      <c r="L77" s="78">
        <f>IF(SUM($C76:$L76)=0,,(L76/SUM($C76:$L76)*Estimation!$D$115))</f>
        <v>0</v>
      </c>
      <c r="M77" s="158">
        <f>SUM(C77:L77)</f>
        <v>0</v>
      </c>
    </row>
    <row r="79" spans="1:13" s="181" customFormat="1" ht="21" thickBot="1" x14ac:dyDescent="0.25">
      <c r="A79" s="1" t="s">
        <v>337</v>
      </c>
      <c r="B79" s="170"/>
      <c r="C79" s="170"/>
      <c r="D79" s="170"/>
      <c r="E79" s="170"/>
      <c r="F79" s="170"/>
    </row>
    <row r="80" spans="1:13" s="103" customFormat="1" ht="130" x14ac:dyDescent="0.15">
      <c r="B80" s="116" t="s">
        <v>233</v>
      </c>
      <c r="C80" s="116" t="s">
        <v>237</v>
      </c>
      <c r="D80" s="117" t="s">
        <v>236</v>
      </c>
      <c r="E80" s="117" t="s">
        <v>234</v>
      </c>
      <c r="F80" s="117" t="s">
        <v>235</v>
      </c>
      <c r="G80" s="118" t="s">
        <v>229</v>
      </c>
    </row>
    <row r="81" spans="1:7" x14ac:dyDescent="0.15">
      <c r="B81" s="104">
        <v>1</v>
      </c>
      <c r="C81" s="105"/>
      <c r="D81" s="80">
        <f>C81</f>
        <v>0</v>
      </c>
      <c r="E81" s="79"/>
      <c r="F81" s="121">
        <f>E81</f>
        <v>0</v>
      </c>
      <c r="G81" s="119"/>
    </row>
    <row r="82" spans="1:7" x14ac:dyDescent="0.15">
      <c r="B82" s="104">
        <v>2</v>
      </c>
      <c r="C82" s="105"/>
      <c r="D82" s="80">
        <f t="shared" ref="D82:D90" si="2">C82+D81</f>
        <v>0</v>
      </c>
      <c r="E82" s="79"/>
      <c r="F82" s="121">
        <f t="shared" ref="F82:F90" si="3">E82+F81</f>
        <v>0</v>
      </c>
      <c r="G82" s="119"/>
    </row>
    <row r="83" spans="1:7" x14ac:dyDescent="0.15">
      <c r="B83" s="104">
        <v>3</v>
      </c>
      <c r="C83" s="105"/>
      <c r="D83" s="80">
        <f t="shared" si="2"/>
        <v>0</v>
      </c>
      <c r="E83" s="79"/>
      <c r="F83" s="121">
        <f t="shared" si="3"/>
        <v>0</v>
      </c>
      <c r="G83" s="119"/>
    </row>
    <row r="84" spans="1:7" x14ac:dyDescent="0.15">
      <c r="B84" s="104">
        <v>4</v>
      </c>
      <c r="C84" s="105"/>
      <c r="D84" s="80">
        <f t="shared" si="2"/>
        <v>0</v>
      </c>
      <c r="E84" s="79"/>
      <c r="F84" s="121">
        <f t="shared" si="3"/>
        <v>0</v>
      </c>
      <c r="G84" s="119"/>
    </row>
    <row r="85" spans="1:7" x14ac:dyDescent="0.15">
      <c r="B85" s="104">
        <v>5</v>
      </c>
      <c r="C85" s="105"/>
      <c r="D85" s="80">
        <f t="shared" si="2"/>
        <v>0</v>
      </c>
      <c r="E85" s="79"/>
      <c r="F85" s="121">
        <f t="shared" si="3"/>
        <v>0</v>
      </c>
      <c r="G85" s="119"/>
    </row>
    <row r="86" spans="1:7" x14ac:dyDescent="0.15">
      <c r="B86" s="104">
        <v>6</v>
      </c>
      <c r="C86" s="105"/>
      <c r="D86" s="80">
        <f t="shared" si="2"/>
        <v>0</v>
      </c>
      <c r="E86" s="79"/>
      <c r="F86" s="121">
        <f t="shared" si="3"/>
        <v>0</v>
      </c>
      <c r="G86" s="119"/>
    </row>
    <row r="87" spans="1:7" x14ac:dyDescent="0.15">
      <c r="B87" s="104">
        <v>7</v>
      </c>
      <c r="C87" s="105"/>
      <c r="D87" s="80">
        <f t="shared" si="2"/>
        <v>0</v>
      </c>
      <c r="E87" s="79"/>
      <c r="F87" s="121">
        <f t="shared" si="3"/>
        <v>0</v>
      </c>
      <c r="G87" s="119"/>
    </row>
    <row r="88" spans="1:7" x14ac:dyDescent="0.15">
      <c r="B88" s="104">
        <v>8</v>
      </c>
      <c r="C88" s="105"/>
      <c r="D88" s="80">
        <f t="shared" si="2"/>
        <v>0</v>
      </c>
      <c r="E88" s="79"/>
      <c r="F88" s="121">
        <f t="shared" si="3"/>
        <v>0</v>
      </c>
      <c r="G88" s="119"/>
    </row>
    <row r="89" spans="1:7" x14ac:dyDescent="0.15">
      <c r="B89" s="104">
        <v>9</v>
      </c>
      <c r="C89" s="105"/>
      <c r="D89" s="80">
        <f t="shared" si="2"/>
        <v>0</v>
      </c>
      <c r="E89" s="79"/>
      <c r="F89" s="121">
        <f t="shared" si="3"/>
        <v>0</v>
      </c>
      <c r="G89" s="119"/>
    </row>
    <row r="90" spans="1:7" ht="14" thickBot="1" x14ac:dyDescent="0.2">
      <c r="B90" s="106">
        <v>10</v>
      </c>
      <c r="C90" s="107"/>
      <c r="D90" s="108">
        <f t="shared" si="2"/>
        <v>0</v>
      </c>
      <c r="E90" s="123"/>
      <c r="F90" s="122">
        <f t="shared" si="3"/>
        <v>0</v>
      </c>
      <c r="G90" s="120"/>
    </row>
    <row r="91" spans="1:7" s="23" customFormat="1" x14ac:dyDescent="0.15">
      <c r="B91" s="124"/>
    </row>
    <row r="92" spans="1:7" s="23" customFormat="1" ht="21" thickBot="1" x14ac:dyDescent="0.25">
      <c r="A92" s="82" t="s">
        <v>238</v>
      </c>
      <c r="B92" s="82"/>
      <c r="C92" s="82"/>
      <c r="D92" s="82"/>
      <c r="E92" s="82"/>
      <c r="F92" s="82"/>
    </row>
    <row r="93" spans="1:7" s="110" customFormat="1" ht="42" customHeight="1" x14ac:dyDescent="0.15">
      <c r="B93" s="116" t="s">
        <v>230</v>
      </c>
      <c r="C93" s="125" t="s">
        <v>153</v>
      </c>
      <c r="D93" s="116" t="s">
        <v>231</v>
      </c>
      <c r="E93" s="117" t="s">
        <v>232</v>
      </c>
      <c r="F93" s="117" t="s">
        <v>234</v>
      </c>
      <c r="G93" s="118" t="s">
        <v>235</v>
      </c>
    </row>
    <row r="94" spans="1:7" s="109" customFormat="1" x14ac:dyDescent="0.15">
      <c r="B94" s="126">
        <v>1</v>
      </c>
      <c r="C94" s="112" t="s">
        <v>435</v>
      </c>
      <c r="D94" s="113"/>
      <c r="E94" s="111">
        <f>D94</f>
        <v>0</v>
      </c>
      <c r="F94" s="127"/>
      <c r="G94" s="128">
        <f>F94</f>
        <v>0</v>
      </c>
    </row>
    <row r="95" spans="1:7" s="109" customFormat="1" x14ac:dyDescent="0.15">
      <c r="B95" s="126">
        <v>2</v>
      </c>
      <c r="C95" s="112" t="s">
        <v>412</v>
      </c>
      <c r="D95" s="113"/>
      <c r="E95" s="111">
        <f t="shared" ref="E95:E135" si="4">D95+E94</f>
        <v>0</v>
      </c>
      <c r="F95" s="127"/>
      <c r="G95" s="128">
        <f t="shared" ref="G95:G135" si="5">F95+G94</f>
        <v>0</v>
      </c>
    </row>
    <row r="96" spans="1:7" s="109" customFormat="1" x14ac:dyDescent="0.15">
      <c r="B96" s="126">
        <v>3</v>
      </c>
      <c r="C96" s="112" t="s">
        <v>413</v>
      </c>
      <c r="D96" s="113"/>
      <c r="E96" s="111">
        <f t="shared" si="4"/>
        <v>0</v>
      </c>
      <c r="F96" s="127"/>
      <c r="G96" s="128">
        <f t="shared" si="5"/>
        <v>0</v>
      </c>
    </row>
    <row r="97" spans="2:7" s="109" customFormat="1" x14ac:dyDescent="0.15">
      <c r="B97" s="126">
        <v>4</v>
      </c>
      <c r="C97" s="112" t="s">
        <v>414</v>
      </c>
      <c r="D97" s="113"/>
      <c r="E97" s="111">
        <f t="shared" si="4"/>
        <v>0</v>
      </c>
      <c r="F97" s="127"/>
      <c r="G97" s="128">
        <f t="shared" si="5"/>
        <v>0</v>
      </c>
    </row>
    <row r="98" spans="2:7" s="109" customFormat="1" x14ac:dyDescent="0.15">
      <c r="B98" s="126">
        <v>5</v>
      </c>
      <c r="C98" s="112" t="s">
        <v>415</v>
      </c>
      <c r="D98" s="113"/>
      <c r="E98" s="111">
        <f t="shared" si="4"/>
        <v>0</v>
      </c>
      <c r="F98" s="127"/>
      <c r="G98" s="128">
        <f t="shared" si="5"/>
        <v>0</v>
      </c>
    </row>
    <row r="99" spans="2:7" s="109" customFormat="1" x14ac:dyDescent="0.15">
      <c r="B99" s="126">
        <v>6</v>
      </c>
      <c r="C99" s="112" t="s">
        <v>416</v>
      </c>
      <c r="D99" s="113"/>
      <c r="E99" s="111">
        <f t="shared" si="4"/>
        <v>0</v>
      </c>
      <c r="F99" s="127"/>
      <c r="G99" s="128">
        <f t="shared" si="5"/>
        <v>0</v>
      </c>
    </row>
    <row r="100" spans="2:7" s="109" customFormat="1" x14ac:dyDescent="0.15">
      <c r="B100" s="126">
        <v>7</v>
      </c>
      <c r="C100" s="112" t="s">
        <v>417</v>
      </c>
      <c r="D100" s="113"/>
      <c r="E100" s="111">
        <f t="shared" si="4"/>
        <v>0</v>
      </c>
      <c r="F100" s="127"/>
      <c r="G100" s="128">
        <f t="shared" si="5"/>
        <v>0</v>
      </c>
    </row>
    <row r="101" spans="2:7" s="109" customFormat="1" x14ac:dyDescent="0.15">
      <c r="B101" s="126">
        <v>8</v>
      </c>
      <c r="C101" s="112" t="s">
        <v>418</v>
      </c>
      <c r="D101" s="113"/>
      <c r="E101" s="111">
        <f t="shared" si="4"/>
        <v>0</v>
      </c>
      <c r="F101" s="127"/>
      <c r="G101" s="128">
        <f t="shared" si="5"/>
        <v>0</v>
      </c>
    </row>
    <row r="102" spans="2:7" s="109" customFormat="1" x14ac:dyDescent="0.15">
      <c r="B102" s="126">
        <v>9</v>
      </c>
      <c r="C102" s="112" t="s">
        <v>419</v>
      </c>
      <c r="D102" s="113"/>
      <c r="E102" s="111">
        <f t="shared" si="4"/>
        <v>0</v>
      </c>
      <c r="F102" s="127"/>
      <c r="G102" s="128">
        <f t="shared" si="5"/>
        <v>0</v>
      </c>
    </row>
    <row r="103" spans="2:7" s="109" customFormat="1" x14ac:dyDescent="0.15">
      <c r="B103" s="126">
        <v>10</v>
      </c>
      <c r="C103" s="112" t="s">
        <v>420</v>
      </c>
      <c r="D103" s="113"/>
      <c r="E103" s="111">
        <f t="shared" si="4"/>
        <v>0</v>
      </c>
      <c r="F103" s="127"/>
      <c r="G103" s="128">
        <f t="shared" si="5"/>
        <v>0</v>
      </c>
    </row>
    <row r="104" spans="2:7" s="109" customFormat="1" x14ac:dyDescent="0.15">
      <c r="B104" s="126">
        <v>11</v>
      </c>
      <c r="C104" s="112" t="s">
        <v>421</v>
      </c>
      <c r="D104" s="113"/>
      <c r="E104" s="111">
        <f t="shared" si="4"/>
        <v>0</v>
      </c>
      <c r="F104" s="127"/>
      <c r="G104" s="128">
        <f t="shared" si="5"/>
        <v>0</v>
      </c>
    </row>
    <row r="105" spans="2:7" s="109" customFormat="1" x14ac:dyDescent="0.15">
      <c r="B105" s="126">
        <v>12</v>
      </c>
      <c r="C105" s="112" t="s">
        <v>422</v>
      </c>
      <c r="D105" s="113"/>
      <c r="E105" s="111">
        <f t="shared" si="4"/>
        <v>0</v>
      </c>
      <c r="F105" s="127"/>
      <c r="G105" s="128">
        <f t="shared" si="5"/>
        <v>0</v>
      </c>
    </row>
    <row r="106" spans="2:7" s="109" customFormat="1" x14ac:dyDescent="0.15">
      <c r="B106" s="126">
        <v>13</v>
      </c>
      <c r="C106" s="112" t="s">
        <v>423</v>
      </c>
      <c r="D106" s="113"/>
      <c r="E106" s="111">
        <f t="shared" si="4"/>
        <v>0</v>
      </c>
      <c r="F106" s="127"/>
      <c r="G106" s="128">
        <f t="shared" si="5"/>
        <v>0</v>
      </c>
    </row>
    <row r="107" spans="2:7" s="109" customFormat="1" x14ac:dyDescent="0.15">
      <c r="B107" s="126">
        <v>14</v>
      </c>
      <c r="C107" s="112" t="s">
        <v>424</v>
      </c>
      <c r="D107" s="113"/>
      <c r="E107" s="111">
        <f t="shared" si="4"/>
        <v>0</v>
      </c>
      <c r="F107" s="127"/>
      <c r="G107" s="128">
        <f t="shared" si="5"/>
        <v>0</v>
      </c>
    </row>
    <row r="108" spans="2:7" s="109" customFormat="1" x14ac:dyDescent="0.15">
      <c r="B108" s="126">
        <v>15</v>
      </c>
      <c r="C108" s="112" t="s">
        <v>425</v>
      </c>
      <c r="D108" s="113"/>
      <c r="E108" s="111">
        <f t="shared" si="4"/>
        <v>0</v>
      </c>
      <c r="F108" s="127"/>
      <c r="G108" s="128">
        <f t="shared" si="5"/>
        <v>0</v>
      </c>
    </row>
    <row r="109" spans="2:7" s="109" customFormat="1" x14ac:dyDescent="0.15">
      <c r="B109" s="126">
        <v>16</v>
      </c>
      <c r="C109" s="112" t="s">
        <v>426</v>
      </c>
      <c r="D109" s="113"/>
      <c r="E109" s="111">
        <f t="shared" si="4"/>
        <v>0</v>
      </c>
      <c r="F109" s="127"/>
      <c r="G109" s="128">
        <f t="shared" si="5"/>
        <v>0</v>
      </c>
    </row>
    <row r="110" spans="2:7" s="109" customFormat="1" x14ac:dyDescent="0.15">
      <c r="B110" s="126">
        <v>17</v>
      </c>
      <c r="C110" s="112" t="s">
        <v>427</v>
      </c>
      <c r="D110" s="113"/>
      <c r="E110" s="111">
        <f t="shared" si="4"/>
        <v>0</v>
      </c>
      <c r="F110" s="127"/>
      <c r="G110" s="128">
        <f t="shared" si="5"/>
        <v>0</v>
      </c>
    </row>
    <row r="111" spans="2:7" s="109" customFormat="1" x14ac:dyDescent="0.15">
      <c r="B111" s="126">
        <v>18</v>
      </c>
      <c r="C111" s="112" t="s">
        <v>428</v>
      </c>
      <c r="D111" s="113"/>
      <c r="E111" s="111">
        <f t="shared" si="4"/>
        <v>0</v>
      </c>
      <c r="F111" s="127"/>
      <c r="G111" s="128">
        <f t="shared" si="5"/>
        <v>0</v>
      </c>
    </row>
    <row r="112" spans="2:7" s="109" customFormat="1" x14ac:dyDescent="0.15">
      <c r="B112" s="126">
        <v>19</v>
      </c>
      <c r="C112" s="112" t="s">
        <v>429</v>
      </c>
      <c r="D112" s="113"/>
      <c r="E112" s="111">
        <f t="shared" si="4"/>
        <v>0</v>
      </c>
      <c r="F112" s="127"/>
      <c r="G112" s="128">
        <f t="shared" si="5"/>
        <v>0</v>
      </c>
    </row>
    <row r="113" spans="2:7" s="109" customFormat="1" x14ac:dyDescent="0.15">
      <c r="B113" s="126">
        <v>20</v>
      </c>
      <c r="C113" s="112" t="s">
        <v>430</v>
      </c>
      <c r="D113" s="113"/>
      <c r="E113" s="111">
        <f t="shared" si="4"/>
        <v>0</v>
      </c>
      <c r="F113" s="127"/>
      <c r="G113" s="128">
        <f t="shared" si="5"/>
        <v>0</v>
      </c>
    </row>
    <row r="114" spans="2:7" s="109" customFormat="1" x14ac:dyDescent="0.15">
      <c r="B114" s="126">
        <v>21</v>
      </c>
      <c r="C114" s="112" t="s">
        <v>431</v>
      </c>
      <c r="D114" s="113"/>
      <c r="E114" s="111">
        <f t="shared" si="4"/>
        <v>0</v>
      </c>
      <c r="F114" s="127"/>
      <c r="G114" s="128">
        <f t="shared" si="5"/>
        <v>0</v>
      </c>
    </row>
    <row r="115" spans="2:7" s="109" customFormat="1" x14ac:dyDescent="0.15">
      <c r="B115" s="126">
        <v>22</v>
      </c>
      <c r="C115" s="112" t="s">
        <v>432</v>
      </c>
      <c r="D115" s="113"/>
      <c r="E115" s="111">
        <f t="shared" si="4"/>
        <v>0</v>
      </c>
      <c r="F115" s="127"/>
      <c r="G115" s="128">
        <f t="shared" si="5"/>
        <v>0</v>
      </c>
    </row>
    <row r="116" spans="2:7" s="109" customFormat="1" x14ac:dyDescent="0.15">
      <c r="B116" s="126">
        <v>23</v>
      </c>
      <c r="C116" s="112" t="s">
        <v>433</v>
      </c>
      <c r="D116" s="113"/>
      <c r="E116" s="111">
        <f t="shared" si="4"/>
        <v>0</v>
      </c>
      <c r="F116" s="127"/>
      <c r="G116" s="128">
        <f t="shared" si="5"/>
        <v>0</v>
      </c>
    </row>
    <row r="117" spans="2:7" s="109" customFormat="1" x14ac:dyDescent="0.15">
      <c r="B117" s="126">
        <v>24</v>
      </c>
      <c r="C117" s="112" t="s">
        <v>434</v>
      </c>
      <c r="D117" s="113"/>
      <c r="E117" s="111">
        <f t="shared" si="4"/>
        <v>0</v>
      </c>
      <c r="F117" s="127"/>
      <c r="G117" s="128">
        <f t="shared" si="5"/>
        <v>0</v>
      </c>
    </row>
    <row r="118" spans="2:7" s="109" customFormat="1" x14ac:dyDescent="0.15">
      <c r="B118" s="126">
        <v>25</v>
      </c>
      <c r="C118" s="112" t="s">
        <v>394</v>
      </c>
      <c r="D118" s="113"/>
      <c r="E118" s="111">
        <f t="shared" si="4"/>
        <v>0</v>
      </c>
      <c r="F118" s="127"/>
      <c r="G118" s="128">
        <f t="shared" si="5"/>
        <v>0</v>
      </c>
    </row>
    <row r="119" spans="2:7" s="109" customFormat="1" x14ac:dyDescent="0.15">
      <c r="B119" s="126">
        <v>26</v>
      </c>
      <c r="C119" s="112" t="s">
        <v>395</v>
      </c>
      <c r="D119" s="113"/>
      <c r="E119" s="111">
        <f t="shared" si="4"/>
        <v>0</v>
      </c>
      <c r="F119" s="127"/>
      <c r="G119" s="128">
        <f t="shared" si="5"/>
        <v>0</v>
      </c>
    </row>
    <row r="120" spans="2:7" s="109" customFormat="1" x14ac:dyDescent="0.15">
      <c r="B120" s="126">
        <v>27</v>
      </c>
      <c r="C120" s="112" t="s">
        <v>396</v>
      </c>
      <c r="D120" s="113"/>
      <c r="E120" s="111">
        <f t="shared" si="4"/>
        <v>0</v>
      </c>
      <c r="F120" s="127"/>
      <c r="G120" s="128">
        <f t="shared" si="5"/>
        <v>0</v>
      </c>
    </row>
    <row r="121" spans="2:7" s="109" customFormat="1" x14ac:dyDescent="0.15">
      <c r="B121" s="126">
        <v>28</v>
      </c>
      <c r="C121" s="112" t="s">
        <v>397</v>
      </c>
      <c r="D121" s="113"/>
      <c r="E121" s="111">
        <f t="shared" si="4"/>
        <v>0</v>
      </c>
      <c r="F121" s="127"/>
      <c r="G121" s="128">
        <f t="shared" si="5"/>
        <v>0</v>
      </c>
    </row>
    <row r="122" spans="2:7" s="109" customFormat="1" x14ac:dyDescent="0.15">
      <c r="B122" s="126">
        <v>29</v>
      </c>
      <c r="C122" s="112" t="s">
        <v>398</v>
      </c>
      <c r="D122" s="113"/>
      <c r="E122" s="111">
        <f t="shared" si="4"/>
        <v>0</v>
      </c>
      <c r="F122" s="127"/>
      <c r="G122" s="128">
        <f t="shared" si="5"/>
        <v>0</v>
      </c>
    </row>
    <row r="123" spans="2:7" s="109" customFormat="1" x14ac:dyDescent="0.15">
      <c r="B123" s="126">
        <v>30</v>
      </c>
      <c r="C123" s="112" t="s">
        <v>399</v>
      </c>
      <c r="D123" s="113"/>
      <c r="E123" s="111">
        <f t="shared" si="4"/>
        <v>0</v>
      </c>
      <c r="F123" s="127"/>
      <c r="G123" s="128">
        <f t="shared" si="5"/>
        <v>0</v>
      </c>
    </row>
    <row r="124" spans="2:7" s="109" customFormat="1" x14ac:dyDescent="0.15">
      <c r="B124" s="126">
        <v>31</v>
      </c>
      <c r="C124" s="112" t="s">
        <v>400</v>
      </c>
      <c r="D124" s="113"/>
      <c r="E124" s="111">
        <f t="shared" si="4"/>
        <v>0</v>
      </c>
      <c r="F124" s="127"/>
      <c r="G124" s="128">
        <f t="shared" si="5"/>
        <v>0</v>
      </c>
    </row>
    <row r="125" spans="2:7" s="109" customFormat="1" x14ac:dyDescent="0.15">
      <c r="B125" s="126">
        <v>32</v>
      </c>
      <c r="C125" s="112" t="s">
        <v>401</v>
      </c>
      <c r="D125" s="113"/>
      <c r="E125" s="111">
        <f t="shared" si="4"/>
        <v>0</v>
      </c>
      <c r="F125" s="127"/>
      <c r="G125" s="128">
        <f t="shared" si="5"/>
        <v>0</v>
      </c>
    </row>
    <row r="126" spans="2:7" s="109" customFormat="1" x14ac:dyDescent="0.15">
      <c r="B126" s="126">
        <v>33</v>
      </c>
      <c r="C126" s="112" t="s">
        <v>402</v>
      </c>
      <c r="D126" s="113"/>
      <c r="E126" s="111">
        <f t="shared" si="4"/>
        <v>0</v>
      </c>
      <c r="F126" s="127"/>
      <c r="G126" s="128">
        <f t="shared" si="5"/>
        <v>0</v>
      </c>
    </row>
    <row r="127" spans="2:7" s="109" customFormat="1" x14ac:dyDescent="0.15">
      <c r="B127" s="126">
        <v>34</v>
      </c>
      <c r="C127" s="112" t="s">
        <v>403</v>
      </c>
      <c r="D127" s="113"/>
      <c r="E127" s="111">
        <f t="shared" si="4"/>
        <v>0</v>
      </c>
      <c r="F127" s="127"/>
      <c r="G127" s="128">
        <f t="shared" si="5"/>
        <v>0</v>
      </c>
    </row>
    <row r="128" spans="2:7" s="109" customFormat="1" x14ac:dyDescent="0.15">
      <c r="B128" s="126">
        <v>35</v>
      </c>
      <c r="C128" s="112" t="s">
        <v>404</v>
      </c>
      <c r="D128" s="113"/>
      <c r="E128" s="111">
        <f t="shared" si="4"/>
        <v>0</v>
      </c>
      <c r="F128" s="127"/>
      <c r="G128" s="128">
        <f t="shared" si="5"/>
        <v>0</v>
      </c>
    </row>
    <row r="129" spans="2:7" s="109" customFormat="1" x14ac:dyDescent="0.15">
      <c r="B129" s="126">
        <v>36</v>
      </c>
      <c r="C129" s="112" t="s">
        <v>405</v>
      </c>
      <c r="D129" s="113"/>
      <c r="E129" s="111">
        <f t="shared" si="4"/>
        <v>0</v>
      </c>
      <c r="F129" s="127"/>
      <c r="G129" s="128">
        <f t="shared" si="5"/>
        <v>0</v>
      </c>
    </row>
    <row r="130" spans="2:7" s="109" customFormat="1" x14ac:dyDescent="0.15">
      <c r="B130" s="126">
        <v>37</v>
      </c>
      <c r="C130" s="112" t="s">
        <v>406</v>
      </c>
      <c r="D130" s="113"/>
      <c r="E130" s="111">
        <f t="shared" si="4"/>
        <v>0</v>
      </c>
      <c r="F130" s="127"/>
      <c r="G130" s="128">
        <f t="shared" si="5"/>
        <v>0</v>
      </c>
    </row>
    <row r="131" spans="2:7" s="109" customFormat="1" x14ac:dyDescent="0.15">
      <c r="B131" s="126">
        <v>38</v>
      </c>
      <c r="C131" s="112" t="s">
        <v>407</v>
      </c>
      <c r="D131" s="113"/>
      <c r="E131" s="111">
        <f t="shared" si="4"/>
        <v>0</v>
      </c>
      <c r="F131" s="127"/>
      <c r="G131" s="128">
        <f t="shared" si="5"/>
        <v>0</v>
      </c>
    </row>
    <row r="132" spans="2:7" s="109" customFormat="1" x14ac:dyDescent="0.15">
      <c r="B132" s="126">
        <v>39</v>
      </c>
      <c r="C132" s="112" t="s">
        <v>408</v>
      </c>
      <c r="D132" s="113"/>
      <c r="E132" s="111">
        <f t="shared" si="4"/>
        <v>0</v>
      </c>
      <c r="F132" s="127"/>
      <c r="G132" s="128">
        <f t="shared" si="5"/>
        <v>0</v>
      </c>
    </row>
    <row r="133" spans="2:7" s="109" customFormat="1" x14ac:dyDescent="0.15">
      <c r="B133" s="126">
        <v>40</v>
      </c>
      <c r="C133" s="112" t="s">
        <v>409</v>
      </c>
      <c r="D133" s="113"/>
      <c r="E133" s="111">
        <f t="shared" si="4"/>
        <v>0</v>
      </c>
      <c r="F133" s="127"/>
      <c r="G133" s="128">
        <f t="shared" si="5"/>
        <v>0</v>
      </c>
    </row>
    <row r="134" spans="2:7" s="109" customFormat="1" x14ac:dyDescent="0.15">
      <c r="B134" s="126">
        <v>41</v>
      </c>
      <c r="C134" s="112" t="s">
        <v>410</v>
      </c>
      <c r="D134" s="113"/>
      <c r="E134" s="111">
        <f t="shared" si="4"/>
        <v>0</v>
      </c>
      <c r="F134" s="127"/>
      <c r="G134" s="128">
        <f t="shared" si="5"/>
        <v>0</v>
      </c>
    </row>
    <row r="135" spans="2:7" s="109" customFormat="1" ht="14" thickBot="1" x14ac:dyDescent="0.2">
      <c r="B135" s="131">
        <v>42</v>
      </c>
      <c r="C135" s="112" t="s">
        <v>411</v>
      </c>
      <c r="D135" s="114"/>
      <c r="E135" s="115">
        <f t="shared" si="4"/>
        <v>0</v>
      </c>
      <c r="F135" s="129"/>
      <c r="G135" s="130">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formula1>$B$4</formula1>
      <formula2>$B$5</formula2>
    </dataValidation>
    <dataValidation allowBlank="1" showErrorMessage="1" errorTitle="Date" error="Date must be in MM/DD/YY format." sqref="C94:C135"/>
  </dataValidations>
  <pageMargins left="0.7" right="0.7" top="0.75" bottom="0.75" header="0.5" footer="0.5"/>
  <pageSetup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pageSetUpPr fitToPage="1"/>
  </sheetPr>
  <dimension ref="A1:H91"/>
  <sheetViews>
    <sheetView showGridLines="0" topLeftCell="A42" workbookViewId="0">
      <selection activeCell="L97" sqref="L97"/>
    </sheetView>
  </sheetViews>
  <sheetFormatPr baseColWidth="10" defaultColWidth="3.6640625" defaultRowHeight="13" x14ac:dyDescent="0.15"/>
  <cols>
    <col min="1" max="5" width="5" style="3" customWidth="1"/>
    <col min="6" max="6" width="5.6640625" style="3" customWidth="1"/>
    <col min="7" max="8" width="5" style="3" customWidth="1"/>
    <col min="9" max="16384" width="3.6640625" style="3"/>
  </cols>
  <sheetData>
    <row r="1" spans="1:8" ht="20" x14ac:dyDescent="0.2">
      <c r="A1" s="463" t="s">
        <v>131</v>
      </c>
      <c r="B1" s="463"/>
      <c r="C1" s="463"/>
      <c r="D1" s="1"/>
      <c r="E1" s="1"/>
      <c r="F1" s="1"/>
      <c r="G1" s="1"/>
      <c r="H1" s="1"/>
    </row>
    <row r="2" spans="1:8" ht="14" hidden="1" thickBot="1" x14ac:dyDescent="0.2">
      <c r="A2" s="31"/>
      <c r="B2" s="31"/>
      <c r="C2" s="31"/>
      <c r="D2" s="31"/>
      <c r="E2" s="31"/>
      <c r="F2" s="31"/>
      <c r="G2" s="31"/>
      <c r="H2" s="31"/>
    </row>
    <row r="3" spans="1:8" ht="20" hidden="1" x14ac:dyDescent="0.2">
      <c r="A3" s="493" t="s">
        <v>133</v>
      </c>
      <c r="B3" s="493"/>
      <c r="C3" s="62"/>
      <c r="D3" s="62"/>
      <c r="E3" s="62"/>
      <c r="F3" s="32"/>
      <c r="G3" s="32"/>
      <c r="H3" s="32"/>
    </row>
    <row r="4" spans="1:8" hidden="1" x14ac:dyDescent="0.15">
      <c r="A4" s="62" t="s">
        <v>89</v>
      </c>
      <c r="B4" s="63">
        <v>36526</v>
      </c>
      <c r="C4" s="62"/>
      <c r="D4" s="62" t="s">
        <v>166</v>
      </c>
      <c r="E4" s="62" t="s">
        <v>156</v>
      </c>
      <c r="F4" s="32"/>
      <c r="G4" s="32"/>
      <c r="H4" s="32"/>
    </row>
    <row r="5" spans="1:8" hidden="1" x14ac:dyDescent="0.15">
      <c r="A5" s="62" t="s">
        <v>119</v>
      </c>
      <c r="B5" s="32">
        <v>40179</v>
      </c>
      <c r="C5" s="62"/>
      <c r="D5" s="62"/>
      <c r="E5" s="62" t="s">
        <v>167</v>
      </c>
      <c r="F5" s="32"/>
      <c r="G5" s="32"/>
      <c r="H5" s="32"/>
    </row>
    <row r="6" spans="1:8" hidden="1" x14ac:dyDescent="0.15">
      <c r="A6" s="62" t="s">
        <v>90</v>
      </c>
      <c r="B6" s="62" t="s">
        <v>105</v>
      </c>
      <c r="C6" s="62"/>
      <c r="D6" s="62"/>
      <c r="E6" s="62" t="s">
        <v>116</v>
      </c>
      <c r="F6" s="32"/>
      <c r="G6" s="32"/>
      <c r="H6" s="32"/>
    </row>
    <row r="7" spans="1:8" hidden="1" x14ac:dyDescent="0.15">
      <c r="A7" s="62"/>
      <c r="B7" s="62" t="s">
        <v>170</v>
      </c>
      <c r="C7" s="62"/>
      <c r="D7" s="62"/>
      <c r="E7" s="62" t="s">
        <v>117</v>
      </c>
      <c r="F7" s="32"/>
      <c r="G7" s="32"/>
      <c r="H7" s="32"/>
    </row>
    <row r="8" spans="1:8" hidden="1" x14ac:dyDescent="0.15">
      <c r="A8" s="62"/>
      <c r="B8" s="62" t="s">
        <v>106</v>
      </c>
      <c r="C8" s="62"/>
      <c r="D8" s="62"/>
      <c r="E8" s="62" t="s">
        <v>44</v>
      </c>
      <c r="F8" s="32"/>
      <c r="G8" s="32"/>
      <c r="H8" s="32"/>
    </row>
    <row r="9" spans="1:8" hidden="1" x14ac:dyDescent="0.15">
      <c r="A9" s="62"/>
      <c r="B9" s="62" t="s">
        <v>127</v>
      </c>
      <c r="C9" s="62"/>
      <c r="D9" s="62"/>
      <c r="E9" s="62" t="s">
        <v>45</v>
      </c>
      <c r="F9" s="32"/>
      <c r="G9" s="32"/>
      <c r="H9" s="32"/>
    </row>
    <row r="10" spans="1:8" hidden="1" x14ac:dyDescent="0.15">
      <c r="A10" s="62"/>
      <c r="B10" s="62" t="s">
        <v>168</v>
      </c>
      <c r="C10" s="62"/>
      <c r="D10" s="62"/>
      <c r="E10" s="62" t="s">
        <v>46</v>
      </c>
      <c r="F10" s="32"/>
      <c r="G10" s="32"/>
      <c r="H10" s="32"/>
    </row>
    <row r="11" spans="1:8" hidden="1" x14ac:dyDescent="0.15">
      <c r="A11" s="62"/>
      <c r="B11" s="62" t="s">
        <v>123</v>
      </c>
      <c r="C11" s="62"/>
      <c r="D11" s="62"/>
      <c r="E11" s="62" t="s">
        <v>47</v>
      </c>
      <c r="F11" s="32"/>
      <c r="G11" s="32"/>
      <c r="H11" s="32"/>
    </row>
    <row r="12" spans="1:8" hidden="1" x14ac:dyDescent="0.15">
      <c r="A12" s="62"/>
      <c r="B12" s="62" t="s">
        <v>169</v>
      </c>
      <c r="C12" s="62"/>
      <c r="D12" s="62"/>
      <c r="E12" s="62" t="s">
        <v>121</v>
      </c>
      <c r="F12" s="32"/>
      <c r="G12" s="32"/>
      <c r="H12" s="32"/>
    </row>
    <row r="13" spans="1:8" hidden="1" x14ac:dyDescent="0.15">
      <c r="A13" s="62"/>
      <c r="B13" s="62" t="s">
        <v>195</v>
      </c>
      <c r="C13" s="62"/>
      <c r="D13" s="62"/>
      <c r="E13" s="62"/>
      <c r="F13" s="32"/>
      <c r="G13" s="32"/>
      <c r="H13" s="32"/>
    </row>
    <row r="14" spans="1:8" hidden="1" x14ac:dyDescent="0.15">
      <c r="A14" s="62"/>
      <c r="B14" s="62" t="s">
        <v>124</v>
      </c>
      <c r="C14" s="62"/>
      <c r="D14" s="62"/>
      <c r="E14" s="62"/>
      <c r="F14" s="32"/>
      <c r="G14" s="32"/>
      <c r="H14" s="32"/>
    </row>
    <row r="15" spans="1:8" hidden="1" x14ac:dyDescent="0.15">
      <c r="A15" s="62" t="s">
        <v>95</v>
      </c>
      <c r="B15" s="62" t="s">
        <v>96</v>
      </c>
      <c r="C15" s="62"/>
      <c r="D15" s="62" t="s">
        <v>71</v>
      </c>
      <c r="E15" s="62" t="s">
        <v>72</v>
      </c>
      <c r="F15" s="32"/>
      <c r="G15" s="32"/>
      <c r="H15" s="32"/>
    </row>
    <row r="16" spans="1:8" hidden="1" x14ac:dyDescent="0.15">
      <c r="A16" s="62"/>
      <c r="B16" s="62" t="s">
        <v>171</v>
      </c>
      <c r="C16" s="62"/>
      <c r="D16" s="62"/>
      <c r="E16" s="62">
        <v>1</v>
      </c>
      <c r="F16" s="32"/>
      <c r="G16" s="32"/>
      <c r="H16" s="32"/>
    </row>
    <row r="17" spans="1:8" hidden="1" x14ac:dyDescent="0.15">
      <c r="A17" s="62"/>
      <c r="B17" s="62" t="s">
        <v>145</v>
      </c>
      <c r="C17" s="62"/>
      <c r="D17" s="62"/>
      <c r="E17" s="62">
        <v>2</v>
      </c>
      <c r="F17" s="32"/>
      <c r="G17" s="32"/>
      <c r="H17" s="32"/>
    </row>
    <row r="18" spans="1:8" hidden="1" x14ac:dyDescent="0.15">
      <c r="A18" s="62"/>
      <c r="B18" s="62" t="s">
        <v>146</v>
      </c>
      <c r="C18" s="62"/>
      <c r="D18" s="62"/>
      <c r="E18" s="62">
        <v>3</v>
      </c>
      <c r="F18" s="32"/>
      <c r="G18" s="32"/>
      <c r="H18" s="32"/>
    </row>
    <row r="19" spans="1:8" hidden="1" x14ac:dyDescent="0.15">
      <c r="A19" s="62"/>
      <c r="B19" s="62" t="s">
        <v>188</v>
      </c>
      <c r="C19" s="62"/>
      <c r="D19" s="62"/>
      <c r="E19" s="62">
        <v>4</v>
      </c>
      <c r="F19" s="32"/>
      <c r="G19" s="32"/>
      <c r="H19" s="32"/>
    </row>
    <row r="20" spans="1:8" hidden="1" x14ac:dyDescent="0.15">
      <c r="A20" s="62"/>
      <c r="B20" s="62" t="s">
        <v>98</v>
      </c>
      <c r="C20" s="62"/>
      <c r="D20" s="62"/>
      <c r="E20" s="62">
        <v>5</v>
      </c>
      <c r="F20" s="32"/>
      <c r="G20" s="32"/>
      <c r="H20" s="32"/>
    </row>
    <row r="21" spans="1:8" hidden="1" x14ac:dyDescent="0.15">
      <c r="A21" s="62"/>
      <c r="B21" s="62" t="s">
        <v>28</v>
      </c>
      <c r="C21" s="62"/>
      <c r="D21" s="62"/>
      <c r="E21" s="62">
        <v>6</v>
      </c>
      <c r="F21" s="32"/>
      <c r="G21" s="32"/>
      <c r="H21" s="32"/>
    </row>
    <row r="22" spans="1:8" hidden="1" x14ac:dyDescent="0.15">
      <c r="A22" s="62"/>
      <c r="B22" s="62" t="s">
        <v>189</v>
      </c>
      <c r="C22" s="62"/>
      <c r="D22" s="62"/>
      <c r="E22" s="62">
        <v>7</v>
      </c>
      <c r="F22" s="32"/>
      <c r="G22" s="32"/>
      <c r="H22" s="32"/>
    </row>
    <row r="23" spans="1:8" hidden="1" x14ac:dyDescent="0.15">
      <c r="A23" s="62"/>
      <c r="B23" s="62" t="s">
        <v>190</v>
      </c>
      <c r="C23" s="62"/>
      <c r="D23" s="62"/>
      <c r="E23" s="62">
        <v>8</v>
      </c>
      <c r="F23" s="32"/>
      <c r="G23" s="32"/>
      <c r="H23" s="32"/>
    </row>
    <row r="24" spans="1:8" hidden="1" x14ac:dyDescent="0.15">
      <c r="A24" s="62"/>
      <c r="B24" s="62" t="s">
        <v>191</v>
      </c>
      <c r="C24" s="62"/>
      <c r="D24" s="62"/>
      <c r="E24" s="62">
        <v>9</v>
      </c>
      <c r="F24" s="32"/>
      <c r="G24" s="32"/>
      <c r="H24" s="32"/>
    </row>
    <row r="25" spans="1:8" hidden="1" x14ac:dyDescent="0.15">
      <c r="A25" s="62"/>
      <c r="B25" s="62" t="s">
        <v>103</v>
      </c>
      <c r="C25" s="62"/>
      <c r="D25" s="62"/>
      <c r="E25" s="62">
        <v>10</v>
      </c>
      <c r="F25" s="32"/>
      <c r="G25" s="32"/>
      <c r="H25" s="32"/>
    </row>
    <row r="26" spans="1:8" hidden="1" x14ac:dyDescent="0.15">
      <c r="A26" s="62" t="s">
        <v>53</v>
      </c>
      <c r="B26" s="62" t="s">
        <v>54</v>
      </c>
      <c r="C26" s="62"/>
      <c r="D26" s="62"/>
      <c r="E26" s="62"/>
      <c r="F26" s="32"/>
      <c r="G26" s="32"/>
      <c r="H26" s="32"/>
    </row>
    <row r="27" spans="1:8" s="23" customFormat="1" hidden="1" x14ac:dyDescent="0.15">
      <c r="A27" s="62"/>
      <c r="B27" s="32" t="s">
        <v>55</v>
      </c>
      <c r="C27" s="62"/>
      <c r="D27" s="62"/>
      <c r="E27" s="62"/>
      <c r="F27" s="33"/>
      <c r="G27" s="33"/>
      <c r="H27" s="33"/>
    </row>
    <row r="28" spans="1:8" hidden="1" x14ac:dyDescent="0.15">
      <c r="A28" s="62" t="s">
        <v>56</v>
      </c>
      <c r="B28" s="62" t="s">
        <v>57</v>
      </c>
      <c r="C28" s="62"/>
      <c r="D28" s="62"/>
      <c r="E28" s="62"/>
      <c r="F28" s="33"/>
      <c r="G28" s="33"/>
      <c r="H28" s="33"/>
    </row>
    <row r="29" spans="1:8" hidden="1" x14ac:dyDescent="0.15">
      <c r="A29" s="62"/>
      <c r="B29" s="62" t="s">
        <v>97</v>
      </c>
      <c r="C29" s="62"/>
      <c r="D29" s="62"/>
      <c r="E29" s="62"/>
      <c r="F29" s="33"/>
      <c r="G29" s="33"/>
      <c r="H29" s="33"/>
    </row>
    <row r="30" spans="1:8" hidden="1" x14ac:dyDescent="0.15">
      <c r="A30" s="62"/>
      <c r="B30" s="62" t="s">
        <v>59</v>
      </c>
      <c r="C30" s="62"/>
      <c r="D30" s="62"/>
      <c r="E30" s="62"/>
      <c r="F30" s="33"/>
      <c r="G30" s="33"/>
      <c r="H30" s="33"/>
    </row>
    <row r="31" spans="1:8" hidden="1" x14ac:dyDescent="0.15">
      <c r="A31" s="62"/>
      <c r="B31" s="62" t="s">
        <v>58</v>
      </c>
      <c r="C31" s="62"/>
      <c r="D31" s="62"/>
      <c r="E31" s="62"/>
      <c r="F31" s="33"/>
      <c r="G31" s="33"/>
      <c r="H31" s="33"/>
    </row>
    <row r="32" spans="1:8" hidden="1" x14ac:dyDescent="0.15">
      <c r="A32" s="62"/>
      <c r="B32" s="62"/>
      <c r="C32" s="62"/>
      <c r="D32" s="62"/>
      <c r="E32" s="62"/>
      <c r="F32" s="33"/>
      <c r="G32" s="33"/>
      <c r="H32" s="33"/>
    </row>
    <row r="33" spans="1:8" hidden="1" x14ac:dyDescent="0.15">
      <c r="A33" s="62"/>
      <c r="B33" s="62"/>
      <c r="C33" s="62"/>
      <c r="D33" s="62"/>
      <c r="E33" s="62"/>
      <c r="F33" s="33"/>
      <c r="G33" s="33"/>
      <c r="H33" s="33"/>
    </row>
    <row r="34" spans="1:8" hidden="1" x14ac:dyDescent="0.15">
      <c r="A34" s="62" t="s">
        <v>60</v>
      </c>
      <c r="B34" s="62" t="s">
        <v>61</v>
      </c>
      <c r="C34" s="62"/>
      <c r="D34" s="62"/>
      <c r="E34" s="62"/>
      <c r="F34" s="33"/>
      <c r="G34" s="33"/>
      <c r="H34" s="33"/>
    </row>
    <row r="35" spans="1:8" hidden="1" x14ac:dyDescent="0.15">
      <c r="A35" s="62"/>
      <c r="B35" s="62" t="s">
        <v>62</v>
      </c>
      <c r="C35" s="62"/>
      <c r="D35" s="62"/>
      <c r="E35" s="62"/>
      <c r="F35" s="33"/>
      <c r="G35" s="33"/>
      <c r="H35" s="33"/>
    </row>
    <row r="36" spans="1:8" hidden="1" x14ac:dyDescent="0.15">
      <c r="A36" s="62"/>
      <c r="B36" s="62" t="s">
        <v>63</v>
      </c>
      <c r="C36" s="62"/>
      <c r="D36" s="62"/>
      <c r="E36" s="62"/>
      <c r="F36" s="33"/>
      <c r="G36" s="33"/>
      <c r="H36" s="33"/>
    </row>
    <row r="37" spans="1:8" hidden="1" x14ac:dyDescent="0.15">
      <c r="A37" s="62"/>
      <c r="B37" s="62" t="s">
        <v>64</v>
      </c>
      <c r="C37" s="62"/>
      <c r="D37" s="62"/>
      <c r="E37" s="62"/>
      <c r="F37" s="33"/>
      <c r="G37" s="33"/>
      <c r="H37" s="33"/>
    </row>
    <row r="38" spans="1:8" hidden="1" x14ac:dyDescent="0.15">
      <c r="A38" s="62"/>
      <c r="B38" s="62" t="s">
        <v>65</v>
      </c>
      <c r="C38" s="62"/>
      <c r="D38" s="62"/>
      <c r="E38" s="62"/>
      <c r="F38" s="33"/>
      <c r="G38" s="33"/>
      <c r="H38" s="33"/>
    </row>
    <row r="39" spans="1:8" x14ac:dyDescent="0.15">
      <c r="C39" s="236" t="s">
        <v>86</v>
      </c>
      <c r="D39" s="236" t="s">
        <v>87</v>
      </c>
      <c r="E39" s="236" t="s">
        <v>88</v>
      </c>
    </row>
    <row r="40" spans="1:8" x14ac:dyDescent="0.15">
      <c r="A40" s="2" t="str">
        <f>'Historical Data'!A51</f>
        <v>Program Size (LOC)</v>
      </c>
      <c r="B40" s="2"/>
      <c r="C40" s="166"/>
      <c r="D40" s="166"/>
      <c r="E40" s="166"/>
      <c r="G40" s="2"/>
      <c r="H40" s="2"/>
    </row>
    <row r="41" spans="1:8" x14ac:dyDescent="0.15">
      <c r="A41" s="165" t="str">
        <f>'Historical Data'!A52</f>
        <v>Base code LOC count</v>
      </c>
      <c r="B41" s="162"/>
      <c r="C41" s="187">
        <f>Estimation!B64</f>
        <v>0</v>
      </c>
      <c r="D41" s="187">
        <f>Estimation!G64</f>
        <v>0</v>
      </c>
      <c r="E41" s="187">
        <f>D41+'Historical Data'!E52</f>
        <v>81</v>
      </c>
      <c r="F41" s="8"/>
      <c r="G41" s="51"/>
      <c r="H41" s="51"/>
    </row>
    <row r="42" spans="1:8" x14ac:dyDescent="0.15">
      <c r="A42" s="165" t="str">
        <f>'Historical Data'!A53</f>
        <v xml:space="preserve">   Lines deleted from Base</v>
      </c>
      <c r="B42" s="162"/>
      <c r="C42" s="187">
        <f>Estimation!C64</f>
        <v>0</v>
      </c>
      <c r="D42" s="187">
        <f>Estimation!H64</f>
        <v>0</v>
      </c>
      <c r="E42" s="187">
        <f>D42+'Historical Data'!E53</f>
        <v>0</v>
      </c>
      <c r="F42" s="8"/>
      <c r="G42" s="51"/>
      <c r="H42" s="51"/>
    </row>
    <row r="43" spans="1:8" x14ac:dyDescent="0.15">
      <c r="A43" s="165" t="str">
        <f>'Historical Data'!A54</f>
        <v xml:space="preserve">   Lines modified from Base</v>
      </c>
      <c r="B43" s="162"/>
      <c r="C43" s="187">
        <f>Estimation!D64</f>
        <v>0</v>
      </c>
      <c r="D43" s="187">
        <f>Estimation!I64</f>
        <v>0</v>
      </c>
      <c r="E43" s="187">
        <f>D43+'Historical Data'!E54</f>
        <v>0</v>
      </c>
      <c r="F43" s="8"/>
      <c r="G43" s="51"/>
      <c r="H43" s="51"/>
    </row>
    <row r="44" spans="1:8" x14ac:dyDescent="0.15">
      <c r="A44" s="165" t="str">
        <f>'Historical Data'!A55</f>
        <v xml:space="preserve">   Lines added to Base</v>
      </c>
      <c r="B44" s="162"/>
      <c r="C44" s="187">
        <f>Estimation!E64</f>
        <v>0</v>
      </c>
      <c r="D44" s="187">
        <f>Estimation!J64</f>
        <v>0</v>
      </c>
      <c r="E44" s="187">
        <f>D44+'Historical Data'!E55</f>
        <v>32</v>
      </c>
      <c r="F44" s="8"/>
      <c r="G44" s="51"/>
      <c r="H44" s="51"/>
    </row>
    <row r="45" spans="1:8" x14ac:dyDescent="0.15">
      <c r="A45" s="165" t="str">
        <f>'Historical Data'!A56</f>
        <v>Reused lines</v>
      </c>
      <c r="B45" s="162"/>
      <c r="C45" s="187">
        <f>Estimation!B97</f>
        <v>0</v>
      </c>
      <c r="D45" s="187">
        <f>Estimation!C97</f>
        <v>0</v>
      </c>
      <c r="E45" s="187">
        <f>D45+'Historical Data'!E56</f>
        <v>0</v>
      </c>
      <c r="F45" s="8"/>
      <c r="G45" s="51"/>
      <c r="H45" s="51"/>
    </row>
    <row r="46" spans="1:8" x14ac:dyDescent="0.15">
      <c r="A46" s="165" t="str">
        <f>'Historical Data'!A57</f>
        <v>New component lines of code</v>
      </c>
      <c r="B46" s="162"/>
      <c r="C46" s="187">
        <f>Estimation!D88</f>
        <v>0</v>
      </c>
      <c r="D46" s="187">
        <f>Estimation!H88</f>
        <v>0</v>
      </c>
      <c r="E46" s="187">
        <f>D46+'Historical Data'!E57</f>
        <v>144</v>
      </c>
      <c r="F46" s="8"/>
      <c r="G46" s="51"/>
      <c r="H46" s="51"/>
    </row>
    <row r="47" spans="1:8" x14ac:dyDescent="0.15">
      <c r="C47" s="168"/>
      <c r="D47" s="168"/>
      <c r="E47" s="166"/>
    </row>
    <row r="48" spans="1:8" s="2" customFormat="1" x14ac:dyDescent="0.15">
      <c r="C48" s="234" t="s">
        <v>86</v>
      </c>
      <c r="D48" s="234" t="s">
        <v>87</v>
      </c>
      <c r="E48" s="235" t="s">
        <v>88</v>
      </c>
      <c r="F48" s="236" t="s">
        <v>193</v>
      </c>
    </row>
    <row r="49" spans="1:8" x14ac:dyDescent="0.15">
      <c r="A49" s="2" t="str">
        <f>'Historical Data'!A64</f>
        <v>Time In Phase (minutes)</v>
      </c>
      <c r="B49" s="2"/>
      <c r="C49" s="168"/>
      <c r="D49" s="168"/>
      <c r="E49" s="166"/>
      <c r="F49" s="2"/>
      <c r="H49" s="2"/>
    </row>
    <row r="50" spans="1:8" x14ac:dyDescent="0.15">
      <c r="A50" s="165" t="str">
        <f>'Historical Data'!A65</f>
        <v>Analysis</v>
      </c>
      <c r="C50" s="169">
        <f>$C$61*'Historical Data'!F65</f>
        <v>0</v>
      </c>
      <c r="D50" s="169">
        <f>SUMIF('Time Log'!$F$48:$F$137,A50,'Time Log'!$E$48:$E$137)</f>
        <v>44.999999999999943</v>
      </c>
      <c r="E50" s="158">
        <f>D50+'Historical Data'!E65</f>
        <v>44.999999999999943</v>
      </c>
      <c r="F50" s="27">
        <f>IF($E$59=0,0,E50/$E$59)</f>
        <v>3.0000000000000067</v>
      </c>
    </row>
    <row r="51" spans="1:8" x14ac:dyDescent="0.15">
      <c r="A51" s="165" t="str">
        <f>'Historical Data'!A66</f>
        <v>Architecture</v>
      </c>
      <c r="C51" s="169">
        <f>$C$61*'Historical Data'!F66</f>
        <v>0</v>
      </c>
      <c r="D51" s="169">
        <f>SUMIF('Time Log'!$F$48:$F$137,A51,'Time Log'!$E$48:$E$137)</f>
        <v>85</v>
      </c>
      <c r="E51" s="158">
        <f>D51+'Historical Data'!E66</f>
        <v>85</v>
      </c>
      <c r="F51" s="27">
        <f t="shared" ref="F51:F61" si="0">IF($E$59=0,0,E51/$E$59)</f>
        <v>5.6666666666666865</v>
      </c>
    </row>
    <row r="52" spans="1:8" x14ac:dyDescent="0.15">
      <c r="A52" s="165" t="str">
        <f>'Historical Data'!A67</f>
        <v>Project planning</v>
      </c>
      <c r="C52" s="169">
        <f>$C$61*'Historical Data'!F67</f>
        <v>0</v>
      </c>
      <c r="D52" s="169">
        <f>SUMIF('Time Log'!$F$48:$F$137,A52,'Time Log'!$E$48:$E$137)</f>
        <v>74.000000000000057</v>
      </c>
      <c r="E52" s="158">
        <f>D52+'Historical Data'!E67</f>
        <v>74.000000000000057</v>
      </c>
      <c r="F52" s="27">
        <f t="shared" si="0"/>
        <v>4.9333333333333549</v>
      </c>
    </row>
    <row r="53" spans="1:8" x14ac:dyDescent="0.15">
      <c r="A53" s="165" t="str">
        <f>'Historical Data'!A68</f>
        <v>Interation planning</v>
      </c>
      <c r="C53" s="169">
        <f>$C$61*'Historical Data'!F68</f>
        <v>0</v>
      </c>
      <c r="D53" s="169">
        <f>SUMIF('Time Log'!$F$48:$F$137,A53,'Time Log'!$E$48:$E$137)</f>
        <v>0</v>
      </c>
      <c r="E53" s="158">
        <f>D53+'Historical Data'!E68</f>
        <v>0</v>
      </c>
      <c r="F53" s="27">
        <f t="shared" si="0"/>
        <v>0</v>
      </c>
    </row>
    <row r="54" spans="1:8" x14ac:dyDescent="0.15">
      <c r="A54" s="165" t="str">
        <f>'Historical Data'!A69</f>
        <v>Construction</v>
      </c>
      <c r="C54" s="169">
        <f>$C$61*'Historical Data'!F69</f>
        <v>0</v>
      </c>
      <c r="D54" s="169">
        <f>SUMIF('Time Log'!$F$48:$F$137,A54,'Time Log'!$E$48:$E$137)</f>
        <v>495.99999999999972</v>
      </c>
      <c r="E54" s="158">
        <f>D54+'Historical Data'!E69</f>
        <v>495.99999999999972</v>
      </c>
      <c r="F54" s="27">
        <f t="shared" si="0"/>
        <v>33.066666666666762</v>
      </c>
    </row>
    <row r="55" spans="1:8" x14ac:dyDescent="0.15">
      <c r="A55" s="165" t="str">
        <f>'Historical Data'!A70</f>
        <v>Refactoring</v>
      </c>
      <c r="C55" s="169">
        <f>$C$61*'Historical Data'!F70</f>
        <v>0</v>
      </c>
      <c r="D55" s="169">
        <f>SUMIF('Time Log'!$F$48:$F$137,A55,'Time Log'!$E$48:$E$137)</f>
        <v>10.000000000000124</v>
      </c>
      <c r="E55" s="158">
        <f>D55+'Historical Data'!E70</f>
        <v>10.000000000000124</v>
      </c>
      <c r="F55" s="27">
        <f t="shared" si="0"/>
        <v>0.66666666666667729</v>
      </c>
    </row>
    <row r="56" spans="1:8" x14ac:dyDescent="0.15">
      <c r="A56" s="165" t="str">
        <f>'Historical Data'!A71</f>
        <v>Review</v>
      </c>
      <c r="C56" s="169">
        <f>$C$61*'Historical Data'!F71</f>
        <v>0</v>
      </c>
      <c r="D56" s="169">
        <f>SUMIF('Time Log'!$F$48:$F$137,A56,'Time Log'!$E$48:$E$137)</f>
        <v>19.999999999999929</v>
      </c>
      <c r="E56" s="158">
        <f>D56+'Historical Data'!E71</f>
        <v>19.999999999999929</v>
      </c>
      <c r="F56" s="27">
        <f t="shared" si="0"/>
        <v>1.3333333333333333</v>
      </c>
    </row>
    <row r="57" spans="1:8" x14ac:dyDescent="0.15">
      <c r="A57" s="165" t="str">
        <f>'Historical Data'!A72</f>
        <v>Integration test</v>
      </c>
      <c r="C57" s="169">
        <f>$C$61*'Historical Data'!F72</f>
        <v>0</v>
      </c>
      <c r="D57" s="169">
        <f>SUMIF('Time Log'!$F$48:$F$137,A57,'Time Log'!$E$48:$E$137)</f>
        <v>0</v>
      </c>
      <c r="E57" s="158">
        <f>D57+'Historical Data'!E72</f>
        <v>0</v>
      </c>
      <c r="F57" s="27">
        <f t="shared" si="0"/>
        <v>0</v>
      </c>
    </row>
    <row r="58" spans="1:8" x14ac:dyDescent="0.15">
      <c r="A58" s="165" t="str">
        <f>'Historical Data'!A73</f>
        <v>Repatterning</v>
      </c>
      <c r="C58" s="169">
        <f>$C$61*'Historical Data'!F73</f>
        <v>0</v>
      </c>
      <c r="D58" s="169">
        <f>SUMIF('Time Log'!$F$48:$F$137,A58,'Time Log'!$E$48:$E$137)</f>
        <v>0</v>
      </c>
      <c r="E58" s="158">
        <f>D58+'Historical Data'!E73</f>
        <v>0</v>
      </c>
      <c r="F58" s="27">
        <f t="shared" si="0"/>
        <v>0</v>
      </c>
    </row>
    <row r="59" spans="1:8" x14ac:dyDescent="0.15">
      <c r="A59" s="165" t="str">
        <f>'Historical Data'!A74</f>
        <v>Postmortem</v>
      </c>
      <c r="C59" s="169">
        <f>$C$61*'Historical Data'!F74</f>
        <v>0</v>
      </c>
      <c r="D59" s="169">
        <f>SUMIF('Time Log'!$F$48:$F$137,A59,'Time Log'!$E$48:$E$137)</f>
        <v>14.999999999999947</v>
      </c>
      <c r="E59" s="158">
        <f>D59+'Historical Data'!E74</f>
        <v>14.999999999999947</v>
      </c>
      <c r="F59" s="27">
        <f t="shared" si="0"/>
        <v>1</v>
      </c>
    </row>
    <row r="60" spans="1:8" x14ac:dyDescent="0.15">
      <c r="A60" s="165" t="str">
        <f>'Historical Data'!A75</f>
        <v>Sandbox</v>
      </c>
      <c r="C60" s="169">
        <f>$C$61*'Historical Data'!F75</f>
        <v>0</v>
      </c>
      <c r="D60" s="169">
        <f>SUMIF('Time Log'!$F$48:$F$137,A60,'Time Log'!$E$48:$E$137)</f>
        <v>108.00000000000004</v>
      </c>
      <c r="E60" s="158">
        <f>D60+'Historical Data'!E75</f>
        <v>108.00000000000004</v>
      </c>
      <c r="F60" s="27">
        <f t="shared" si="0"/>
        <v>7.2000000000000286</v>
      </c>
    </row>
    <row r="61" spans="1:8" x14ac:dyDescent="0.15">
      <c r="A61" s="165" t="str">
        <f>'Historical Data'!A76</f>
        <v>TOTAL</v>
      </c>
      <c r="C61" s="169">
        <f>Estimation!D115</f>
        <v>0</v>
      </c>
      <c r="D61" s="169">
        <f>SUM(D50:D60)</f>
        <v>852.99999999999977</v>
      </c>
      <c r="E61" s="169">
        <f>D61+'Historical Data'!E76</f>
        <v>852.99999999999977</v>
      </c>
      <c r="F61" s="27">
        <f t="shared" si="0"/>
        <v>56.866666666666852</v>
      </c>
    </row>
    <row r="62" spans="1:8" x14ac:dyDescent="0.15">
      <c r="C62" s="170"/>
      <c r="D62" s="170"/>
      <c r="E62" s="23"/>
    </row>
    <row r="63" spans="1:8" x14ac:dyDescent="0.15">
      <c r="A63" s="2" t="str">
        <f>'Historical Data'!A78</f>
        <v>Changes traced to</v>
      </c>
      <c r="B63" s="2"/>
      <c r="C63" s="2"/>
      <c r="D63" s="2"/>
      <c r="F63" s="2"/>
      <c r="H63" s="2"/>
    </row>
    <row r="64" spans="1:8" x14ac:dyDescent="0.15">
      <c r="A64" s="165" t="str">
        <f>'Historical Data'!A79</f>
        <v>Analysis</v>
      </c>
      <c r="D64" s="25">
        <f>COUNTIF('Change Log'!$D$60:$D$60,A64)</f>
        <v>0</v>
      </c>
      <c r="E64" s="25">
        <f>D64+'Historical Data'!E79</f>
        <v>0</v>
      </c>
    </row>
    <row r="65" spans="1:8" x14ac:dyDescent="0.15">
      <c r="A65" s="165" t="str">
        <f>'Historical Data'!A80</f>
        <v>Architecture</v>
      </c>
      <c r="D65" s="25">
        <f>COUNTIF('Change Log'!$D$60:$D$60,A65)</f>
        <v>0</v>
      </c>
      <c r="E65" s="25">
        <f>D65+'Historical Data'!E80</f>
        <v>0</v>
      </c>
    </row>
    <row r="66" spans="1:8" x14ac:dyDescent="0.15">
      <c r="A66" s="165" t="str">
        <f>'Historical Data'!A81</f>
        <v>Project planning</v>
      </c>
      <c r="B66" s="8"/>
      <c r="C66" s="8"/>
      <c r="D66" s="25">
        <f>COUNTIF('Change Log'!$D$60:$D$60,A66)</f>
        <v>0</v>
      </c>
      <c r="E66" s="25">
        <f>D66+'Historical Data'!E81</f>
        <v>0</v>
      </c>
      <c r="F66" s="8"/>
      <c r="H66" s="8"/>
    </row>
    <row r="67" spans="1:8" x14ac:dyDescent="0.15">
      <c r="A67" s="165" t="str">
        <f>'Historical Data'!A82</f>
        <v>Interation planning</v>
      </c>
      <c r="D67" s="25">
        <f>COUNTIF('Change Log'!$D$60:$D$60,A67)</f>
        <v>0</v>
      </c>
      <c r="E67" s="25">
        <f>D67+'Historical Data'!E82</f>
        <v>0</v>
      </c>
    </row>
    <row r="68" spans="1:8" x14ac:dyDescent="0.15">
      <c r="A68" s="165" t="str">
        <f>'Historical Data'!A83</f>
        <v>Construction</v>
      </c>
      <c r="D68" s="25">
        <f>COUNTIF('Change Log'!$D$60:$D$60,A68)</f>
        <v>1</v>
      </c>
      <c r="E68" s="25">
        <f>D68+'Historical Data'!E83</f>
        <v>1</v>
      </c>
    </row>
    <row r="69" spans="1:8" x14ac:dyDescent="0.15">
      <c r="A69" s="165" t="str">
        <f>'Historical Data'!A84</f>
        <v>Refactoring</v>
      </c>
      <c r="D69" s="25">
        <f>COUNTIF('Change Log'!$D$60:$D$60,A69)</f>
        <v>0</v>
      </c>
      <c r="E69" s="25">
        <f>D69+'Historical Data'!E84</f>
        <v>0</v>
      </c>
    </row>
    <row r="70" spans="1:8" x14ac:dyDescent="0.15">
      <c r="A70" s="165" t="str">
        <f>'Historical Data'!A85</f>
        <v>Review</v>
      </c>
      <c r="D70" s="25">
        <f>COUNTIF('Change Log'!$D$60:$D$60,A70)</f>
        <v>0</v>
      </c>
      <c r="E70" s="25">
        <f>D70+'Historical Data'!E85</f>
        <v>0</v>
      </c>
    </row>
    <row r="71" spans="1:8" x14ac:dyDescent="0.15">
      <c r="A71" s="165" t="str">
        <f>'Historical Data'!A86</f>
        <v>Integration test</v>
      </c>
      <c r="D71" s="25">
        <f>COUNTIF('Change Log'!$D$60:$D$60,A71)</f>
        <v>0</v>
      </c>
      <c r="E71" s="25">
        <f>D71+'Historical Data'!E86</f>
        <v>0</v>
      </c>
    </row>
    <row r="72" spans="1:8" x14ac:dyDescent="0.15">
      <c r="A72" s="165" t="str">
        <f>'Historical Data'!A87</f>
        <v>Repatterning</v>
      </c>
      <c r="D72" s="25">
        <f>COUNTIF('Change Log'!$D$60:$D$60,A72)</f>
        <v>0</v>
      </c>
      <c r="E72" s="25">
        <f>D72+'Historical Data'!E87</f>
        <v>0</v>
      </c>
    </row>
    <row r="73" spans="1:8" x14ac:dyDescent="0.15">
      <c r="A73" s="165" t="str">
        <f>'Historical Data'!A88</f>
        <v>Postmortem</v>
      </c>
      <c r="D73" s="25">
        <f>COUNTIF('Change Log'!$D$60:$D$60,A73)</f>
        <v>0</v>
      </c>
      <c r="E73" s="25">
        <f>D73+'Historical Data'!E88</f>
        <v>0</v>
      </c>
    </row>
    <row r="74" spans="1:8" x14ac:dyDescent="0.15">
      <c r="A74" s="165" t="str">
        <f>'Historical Data'!A89</f>
        <v>Sandbox</v>
      </c>
      <c r="B74" s="2"/>
      <c r="C74" s="2"/>
      <c r="D74" s="25">
        <f>COUNTIF('Change Log'!$D$60:$D$60,A74)</f>
        <v>0</v>
      </c>
      <c r="E74" s="25">
        <f>D74+'Historical Data'!E89</f>
        <v>0</v>
      </c>
      <c r="F74" s="2"/>
      <c r="H74" s="2"/>
    </row>
    <row r="75" spans="1:8" x14ac:dyDescent="0.15">
      <c r="A75" s="165" t="str">
        <f>'Historical Data'!A90</f>
        <v>TOTAL</v>
      </c>
      <c r="B75" s="2"/>
      <c r="C75" s="2"/>
      <c r="D75" s="25">
        <f>SUM(D64:D74)</f>
        <v>1</v>
      </c>
      <c r="E75" s="25">
        <f>D75+'Historical Data'!E90</f>
        <v>1</v>
      </c>
      <c r="F75" s="2"/>
      <c r="H75" s="2"/>
    </row>
    <row r="76" spans="1:8" x14ac:dyDescent="0.15">
      <c r="A76" s="2"/>
      <c r="B76" s="2"/>
      <c r="C76" s="2"/>
      <c r="D76" s="2"/>
      <c r="E76" s="25"/>
      <c r="F76" s="2"/>
      <c r="H76" s="2"/>
    </row>
    <row r="77" spans="1:8" x14ac:dyDescent="0.15">
      <c r="A77" s="2" t="str">
        <f>'Historical Data'!A92</f>
        <v>Changes implemented in</v>
      </c>
      <c r="B77" s="2"/>
      <c r="C77" s="2"/>
      <c r="D77" s="2"/>
      <c r="E77" s="25"/>
      <c r="F77" s="2"/>
      <c r="H77" s="2"/>
    </row>
    <row r="78" spans="1:8" x14ac:dyDescent="0.15">
      <c r="A78" s="165" t="str">
        <f>'Historical Data'!A93</f>
        <v>Analysis</v>
      </c>
      <c r="D78" s="25">
        <f>COUNTIF('Change Log'!$F$60:$F$60,A78)</f>
        <v>0</v>
      </c>
      <c r="E78" s="25">
        <f>D78+'Historical Data'!E93</f>
        <v>0</v>
      </c>
    </row>
    <row r="79" spans="1:8" x14ac:dyDescent="0.15">
      <c r="A79" s="165" t="str">
        <f>'Historical Data'!A94</f>
        <v>Architecture</v>
      </c>
      <c r="D79" s="25">
        <f>COUNTIF('Change Log'!$F$60:$F$60,A79)</f>
        <v>0</v>
      </c>
      <c r="E79" s="25">
        <f>D79+'Historical Data'!E94</f>
        <v>0</v>
      </c>
    </row>
    <row r="80" spans="1:8" x14ac:dyDescent="0.15">
      <c r="A80" s="165" t="str">
        <f>'Historical Data'!A95</f>
        <v>Project planning</v>
      </c>
      <c r="D80" s="25">
        <f>COUNTIF('Change Log'!$F$60:$F$60,A80)</f>
        <v>0</v>
      </c>
      <c r="E80" s="25">
        <f>D80+'Historical Data'!E95</f>
        <v>0</v>
      </c>
    </row>
    <row r="81" spans="1:5" x14ac:dyDescent="0.15">
      <c r="A81" s="165" t="str">
        <f>'Historical Data'!A96</f>
        <v>Interation planning</v>
      </c>
      <c r="D81" s="25">
        <f>COUNTIF('Change Log'!$F$60:$F$60,A81)</f>
        <v>0</v>
      </c>
      <c r="E81" s="25">
        <f>D81+'Historical Data'!E96</f>
        <v>0</v>
      </c>
    </row>
    <row r="82" spans="1:5" x14ac:dyDescent="0.15">
      <c r="A82" s="165" t="str">
        <f>'Historical Data'!A97</f>
        <v>Construction</v>
      </c>
      <c r="D82" s="25">
        <f>COUNTIF('Change Log'!$F$60:$F$60,A82)</f>
        <v>1</v>
      </c>
      <c r="E82" s="25">
        <f>D82+'Historical Data'!E97</f>
        <v>1</v>
      </c>
    </row>
    <row r="83" spans="1:5" x14ac:dyDescent="0.15">
      <c r="A83" s="165" t="str">
        <f>'Historical Data'!A98</f>
        <v>Refactoring</v>
      </c>
      <c r="D83" s="25">
        <f>COUNTIF('Change Log'!$F$60:$F$60,A83)</f>
        <v>0</v>
      </c>
      <c r="E83" s="25">
        <f>D83+'Historical Data'!E98</f>
        <v>0</v>
      </c>
    </row>
    <row r="84" spans="1:5" x14ac:dyDescent="0.15">
      <c r="A84" s="165" t="str">
        <f>'Historical Data'!A99</f>
        <v>Review</v>
      </c>
      <c r="D84" s="25">
        <f>COUNTIF('Change Log'!$F$60:$F$60,A84)</f>
        <v>0</v>
      </c>
      <c r="E84" s="25">
        <f>D84+'Historical Data'!E99</f>
        <v>0</v>
      </c>
    </row>
    <row r="85" spans="1:5" x14ac:dyDescent="0.15">
      <c r="A85" s="165" t="str">
        <f>'Historical Data'!A100</f>
        <v>Integration test</v>
      </c>
      <c r="D85" s="25">
        <f>COUNTIF('Change Log'!$F$60:$F$60,A85)</f>
        <v>0</v>
      </c>
      <c r="E85" s="25">
        <f>D85+'Historical Data'!E100</f>
        <v>0</v>
      </c>
    </row>
    <row r="86" spans="1:5" x14ac:dyDescent="0.15">
      <c r="A86" s="165" t="str">
        <f>'Historical Data'!A101</f>
        <v>Repatterning</v>
      </c>
      <c r="D86" s="25">
        <f>COUNTIF('Change Log'!$F$60:$F$60,A86)</f>
        <v>0</v>
      </c>
      <c r="E86" s="25">
        <f>D86+'Historical Data'!E101</f>
        <v>0</v>
      </c>
    </row>
    <row r="87" spans="1:5" x14ac:dyDescent="0.15">
      <c r="A87" s="165" t="str">
        <f>'Historical Data'!A102</f>
        <v>Postmortem</v>
      </c>
      <c r="D87" s="25">
        <f>COUNTIF('Change Log'!$F$60:$F$60,A87)</f>
        <v>0</v>
      </c>
      <c r="E87" s="25">
        <f>D87+'Historical Data'!E102</f>
        <v>0</v>
      </c>
    </row>
    <row r="88" spans="1:5" x14ac:dyDescent="0.15">
      <c r="A88" s="165" t="str">
        <f>'Historical Data'!A103</f>
        <v>Sandbox</v>
      </c>
      <c r="D88" s="25">
        <f>COUNTIF('Change Log'!$F$60:$F$60,A88)</f>
        <v>0</v>
      </c>
      <c r="E88" s="25">
        <f>D88+'Historical Data'!E103</f>
        <v>0</v>
      </c>
    </row>
    <row r="89" spans="1:5" x14ac:dyDescent="0.15">
      <c r="A89" s="165" t="str">
        <f>'Historical Data'!A104</f>
        <v>TOTAL</v>
      </c>
      <c r="D89" s="25">
        <f>SUM(D78:D88)</f>
        <v>1</v>
      </c>
      <c r="E89" s="25">
        <f>D89+'Historical Data'!E104</f>
        <v>1</v>
      </c>
    </row>
    <row r="90" spans="1:5" x14ac:dyDescent="0.15">
      <c r="A90" s="165"/>
    </row>
    <row r="91" spans="1:5" x14ac:dyDescent="0.15">
      <c r="A91" s="165"/>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formula1>0</formula1>
    </dataValidation>
    <dataValidation operator="greaterThanOrEqual" allowBlank="1" showErrorMessage="1" errorTitle=".GE. zero integer" error="Value must be an integer greater than or equal to zero." sqref="C50:C60"/>
  </dataValidations>
  <pageMargins left="0.7" right="0.7" top="0.75" bottom="0.75" header="0.5" footer="0.5"/>
  <pageSetup scale="81"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pageSetUpPr fitToPage="1"/>
  </sheetPr>
  <dimension ref="A1:M134"/>
  <sheetViews>
    <sheetView showGridLines="0" topLeftCell="A47" workbookViewId="0">
      <selection activeCell="B72" sqref="B72"/>
    </sheetView>
  </sheetViews>
  <sheetFormatPr baseColWidth="10" defaultColWidth="3.6640625" defaultRowHeight="13" x14ac:dyDescent="0.15"/>
  <cols>
    <col min="1" max="1" width="5" style="3" customWidth="1"/>
    <col min="2" max="2" width="6.6640625" style="3" customWidth="1"/>
    <col min="3" max="3" width="8.6640625" style="3" customWidth="1"/>
    <col min="4" max="4" width="10.5" style="3" customWidth="1"/>
    <col min="5" max="5" width="5" style="3" hidden="1" customWidth="1"/>
    <col min="6" max="6" width="9.5" style="3" customWidth="1"/>
    <col min="7" max="7" width="5.83203125" style="3" hidden="1" customWidth="1"/>
    <col min="8" max="8" width="5.6640625" style="3" customWidth="1"/>
    <col min="9" max="9" width="8.6640625" style="3" customWidth="1"/>
    <col min="10" max="10" width="27.33203125" style="3" customWidth="1"/>
    <col min="11" max="11" width="13.6640625" style="3" customWidth="1"/>
    <col min="12" max="16384" width="3.6640625" style="3"/>
  </cols>
  <sheetData>
    <row r="1" spans="1:9" ht="11" hidden="1" customHeight="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CA02</v>
      </c>
      <c r="G1" s="3" t="str">
        <f>Constants!G1</f>
        <v xml:space="preserve"> </v>
      </c>
      <c r="H1" s="3" t="str">
        <f>Constants!H1</f>
        <v xml:space="preserve"> </v>
      </c>
      <c r="I1" s="3" t="str">
        <f>Constants!I1</f>
        <v xml:space="preserve"> </v>
      </c>
    </row>
    <row r="2" spans="1:9" ht="11" hidden="1" customHeight="1" x14ac:dyDescent="0.15">
      <c r="A2" s="3" t="str">
        <f>Constants!A2</f>
        <v>Start date:</v>
      </c>
      <c r="B2" s="3">
        <f>Constants!B2</f>
        <v>36526</v>
      </c>
      <c r="C2" s="3" t="str">
        <f>Constants!C2</f>
        <v xml:space="preserve"> </v>
      </c>
      <c r="D2" s="3" t="str">
        <f>Constants!D2</f>
        <v>Grades:</v>
      </c>
      <c r="E2" s="3" t="str">
        <f>Constants!E2</f>
        <v>AA</v>
      </c>
      <c r="F2" s="3">
        <f>Constants!F2</f>
        <v>1</v>
      </c>
      <c r="G2" s="3">
        <f>Constants!G2</f>
        <v>0</v>
      </c>
      <c r="H2" s="3">
        <f>Constants!H2</f>
        <v>0</v>
      </c>
      <c r="I2" s="3">
        <f>Constants!I2</f>
        <v>0</v>
      </c>
    </row>
    <row r="3" spans="1:9" ht="11" hidden="1" customHeight="1" x14ac:dyDescent="0.15">
      <c r="A3" s="3" t="str">
        <f>Constants!A3</f>
        <v>End date:</v>
      </c>
      <c r="B3" s="3">
        <f>Constants!B3</f>
        <v>73051</v>
      </c>
      <c r="C3" s="3" t="str">
        <f>Constants!C3</f>
        <v xml:space="preserve"> </v>
      </c>
      <c r="D3" s="3" t="str">
        <f>Constants!D3</f>
        <v xml:space="preserve"> </v>
      </c>
      <c r="E3" s="3" t="str">
        <f>Constants!E3</f>
        <v>A</v>
      </c>
      <c r="F3" s="3">
        <f>Constants!F3</f>
        <v>0.95</v>
      </c>
      <c r="G3" s="3">
        <f>Constants!G3</f>
        <v>0</v>
      </c>
      <c r="H3" s="3">
        <f>Constants!H3</f>
        <v>0</v>
      </c>
      <c r="I3" s="3">
        <f>Constants!I3</f>
        <v>0</v>
      </c>
    </row>
    <row r="4" spans="1:9" ht="11" hidden="1" customHeight="1" x14ac:dyDescent="0.15">
      <c r="A4" s="3" t="str">
        <f>Constants!A4</f>
        <v>Phases:</v>
      </c>
      <c r="B4" s="3" t="str">
        <f>Constants!B4</f>
        <v>Analysis</v>
      </c>
      <c r="C4" s="3" t="str">
        <f>Constants!C4</f>
        <v xml:space="preserve"> </v>
      </c>
      <c r="D4" s="3" t="str">
        <f>Constants!D4</f>
        <v xml:space="preserve"> </v>
      </c>
      <c r="E4" s="3" t="str">
        <f>Constants!E4</f>
        <v>AB</v>
      </c>
      <c r="F4" s="3">
        <f>Constants!F4</f>
        <v>0.9</v>
      </c>
      <c r="G4" s="3">
        <f>Constants!G4</f>
        <v>0</v>
      </c>
      <c r="H4" s="3">
        <f>Constants!H4</f>
        <v>0</v>
      </c>
      <c r="I4" s="3">
        <f>Constants!I4</f>
        <v>0</v>
      </c>
    </row>
    <row r="5" spans="1:9" ht="11" hidden="1" customHeight="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
        <f>Constants!G5</f>
        <v>0</v>
      </c>
      <c r="H5" s="3">
        <f>Constants!H5</f>
        <v>0</v>
      </c>
      <c r="I5" s="3">
        <f>Constants!I5</f>
        <v>0</v>
      </c>
    </row>
    <row r="6" spans="1:9" ht="11" hidden="1" customHeight="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
        <f>Constants!G6</f>
        <v>0</v>
      </c>
      <c r="H6" s="3">
        <f>Constants!H6</f>
        <v>0</v>
      </c>
      <c r="I6" s="3">
        <f>Constants!I6</f>
        <v>0</v>
      </c>
    </row>
    <row r="7" spans="1:9" ht="11" hidden="1" customHeight="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
        <f>Constants!G7</f>
        <v>0</v>
      </c>
      <c r="H7" s="3">
        <f>Constants!H7</f>
        <v>0</v>
      </c>
      <c r="I7" s="3">
        <f>Constants!I7</f>
        <v>0</v>
      </c>
    </row>
    <row r="8" spans="1:9" ht="11" hidden="1" customHeight="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
        <f>Constants!G8</f>
        <v>0</v>
      </c>
      <c r="H8" s="3">
        <f>Constants!H8</f>
        <v>0</v>
      </c>
      <c r="I8" s="3">
        <f>Constants!I8</f>
        <v>0</v>
      </c>
    </row>
    <row r="9" spans="1:9" ht="11" hidden="1" customHeight="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
        <f>Constants!G9</f>
        <v>0</v>
      </c>
      <c r="H9" s="3">
        <f>Constants!H9</f>
        <v>0</v>
      </c>
      <c r="I9" s="3">
        <f>Constants!I9</f>
        <v>0</v>
      </c>
    </row>
    <row r="10" spans="1:9" ht="11" hidden="1" customHeight="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
        <f>Constants!G10</f>
        <v>0</v>
      </c>
      <c r="H10" s="3">
        <f>Constants!H10</f>
        <v>0</v>
      </c>
      <c r="I10" s="3">
        <f>Constants!I10</f>
        <v>0</v>
      </c>
    </row>
    <row r="11" spans="1:9" ht="11" hidden="1" customHeight="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
        <f>Constants!G11</f>
        <v>0</v>
      </c>
      <c r="H11" s="3">
        <f>Constants!H11</f>
        <v>0</v>
      </c>
      <c r="I11" s="3">
        <f>Constants!I11</f>
        <v>0</v>
      </c>
    </row>
    <row r="12" spans="1:9" ht="11" hidden="1" customHeight="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
        <f>Constants!G12</f>
        <v>0</v>
      </c>
      <c r="H12" s="3">
        <f>Constants!H12</f>
        <v>0</v>
      </c>
      <c r="I12" s="3">
        <f>Constants!I12</f>
        <v>0</v>
      </c>
    </row>
    <row r="13" spans="1:9" ht="11" hidden="1" customHeight="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
        <f>Constants!G13</f>
        <v>0</v>
      </c>
      <c r="H13" s="3">
        <f>Constants!H13</f>
        <v>0</v>
      </c>
      <c r="I13" s="3">
        <f>Constants!I13</f>
        <v>0</v>
      </c>
    </row>
    <row r="14" spans="1:9" ht="11" hidden="1" customHeight="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
        <f>Constants!G14</f>
        <v>0</v>
      </c>
      <c r="H14" s="3">
        <f>Constants!H14</f>
        <v>0</v>
      </c>
      <c r="I14" s="3">
        <f>Constants!I14</f>
        <v>0</v>
      </c>
    </row>
    <row r="15" spans="1:9" ht="11" hidden="1" customHeight="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
        <f>Constants!G15</f>
        <v>0</v>
      </c>
      <c r="H15" s="3">
        <f>Constants!H15</f>
        <v>0</v>
      </c>
      <c r="I15" s="3">
        <f>Constants!I15</f>
        <v>0</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Constants!G16</f>
        <v>0</v>
      </c>
      <c r="H16" s="3">
        <f>Constants!H16</f>
        <v>0</v>
      </c>
      <c r="I16" s="3">
        <f>Constants!I16</f>
        <v>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Constants!G17</f>
        <v>0</v>
      </c>
      <c r="H17" s="3">
        <f>Constants!H17</f>
        <v>0</v>
      </c>
      <c r="I17" s="3">
        <f>Constants!I17</f>
        <v>0</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Constants!G18</f>
        <v>0</v>
      </c>
      <c r="H18" s="3">
        <f>Constants!H18</f>
        <v>0</v>
      </c>
      <c r="I18" s="3">
        <f>Constants!I18</f>
        <v>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Constants!G19</f>
        <v>0</v>
      </c>
      <c r="H19" s="3">
        <f>Constants!H19</f>
        <v>0</v>
      </c>
      <c r="I19" s="3">
        <f>Constants!I19</f>
        <v>0</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Constants!G20</f>
        <v>0</v>
      </c>
      <c r="H20" s="3">
        <f>Constants!H20</f>
        <v>0</v>
      </c>
      <c r="I20" s="3">
        <f>Constants!I20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Constants!G21</f>
        <v>0</v>
      </c>
      <c r="H21" s="3">
        <f>Constants!H21</f>
        <v>0</v>
      </c>
      <c r="I21" s="3">
        <f>Constants!I21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Constants!G22</f>
        <v>0</v>
      </c>
      <c r="H22" s="3">
        <f>Constants!H22</f>
        <v>0</v>
      </c>
      <c r="I22" s="3">
        <f>Constants!I22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Constants!G23</f>
        <v>0</v>
      </c>
      <c r="H23" s="3">
        <f>Constants!H23</f>
        <v>0</v>
      </c>
      <c r="I23" s="3">
        <f>Constants!I23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Constants!G24</f>
        <v>0</v>
      </c>
      <c r="H24" s="3">
        <f>Constants!H24</f>
        <v>0</v>
      </c>
      <c r="I24" s="3">
        <f>Constants!I24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Constants!G25</f>
        <v>0</v>
      </c>
      <c r="H25" s="3">
        <f>Constants!H25</f>
        <v>0</v>
      </c>
      <c r="I25" s="3">
        <f>Constants!I25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Constants!G26</f>
        <v>0</v>
      </c>
      <c r="H26" s="3">
        <f>Constants!H26</f>
        <v>0</v>
      </c>
      <c r="I26" s="3">
        <f>Constants!I26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Constants!G27</f>
        <v>0</v>
      </c>
      <c r="H27" s="3">
        <f>Constants!H27</f>
        <v>0</v>
      </c>
      <c r="I27" s="3">
        <f>Constants!I27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Constants!G28</f>
        <v>0</v>
      </c>
      <c r="H28" s="3">
        <f>Constants!H28</f>
        <v>0</v>
      </c>
      <c r="I28" s="3">
        <f>Constants!I28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Constants!G29</f>
        <v>0</v>
      </c>
      <c r="H29" s="3">
        <f>Constants!H29</f>
        <v>0</v>
      </c>
      <c r="I29" s="3">
        <f>Constants!I29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Constants!G30</f>
        <v>0</v>
      </c>
      <c r="H30" s="3">
        <f>Constants!H30</f>
        <v>0</v>
      </c>
      <c r="I30" s="3">
        <f>Constants!I30</f>
        <v>0</v>
      </c>
    </row>
    <row r="31" spans="1:9" s="23"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Constants!G31</f>
        <v>0</v>
      </c>
      <c r="H31" s="3">
        <f>Constants!H31</f>
        <v>0</v>
      </c>
      <c r="I31" s="3">
        <f>Constants!I31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3">
        <f>Constants!G32</f>
        <v>0</v>
      </c>
      <c r="H32" s="3">
        <f>Constants!H32</f>
        <v>0</v>
      </c>
      <c r="I32" s="3">
        <f>Constants!I32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3">
        <f>Constants!G33</f>
        <v>0</v>
      </c>
      <c r="H33" s="3">
        <f>Constants!H33</f>
        <v>0</v>
      </c>
      <c r="I33" s="3">
        <f>Constants!I33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3">
        <f>Constants!G34</f>
        <v>0</v>
      </c>
      <c r="H34" s="3">
        <f>Constants!H34</f>
        <v>0</v>
      </c>
      <c r="I34" s="3">
        <f>Constants!I34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Constants!G35</f>
        <v>0</v>
      </c>
      <c r="H35" s="3">
        <f>Constants!H35</f>
        <v>0</v>
      </c>
      <c r="I35" s="3">
        <f>Constants!I35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Constants!G36</f>
        <v>0</v>
      </c>
      <c r="H36" s="3">
        <f>Constants!H36</f>
        <v>0</v>
      </c>
      <c r="I36" s="3">
        <f>Constants!I36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Constants!G37</f>
        <v>0</v>
      </c>
      <c r="H37" s="3">
        <f>Constants!H37</f>
        <v>0</v>
      </c>
      <c r="I37" s="3">
        <f>Constants!I37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f>Constants!G38</f>
        <v>0</v>
      </c>
      <c r="H38" s="3">
        <f>Constants!H38</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f>Constants!G39</f>
        <v>0</v>
      </c>
      <c r="H39" s="3">
        <f>Constants!H39</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f>Constants!G40</f>
        <v>0</v>
      </c>
      <c r="H40" s="3">
        <f>Constants!H40</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f>Constants!G41</f>
        <v>0</v>
      </c>
      <c r="H41" s="3">
        <f>Constants!H41</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f>Constants!G42</f>
        <v>0</v>
      </c>
      <c r="H42" s="3">
        <f>Constants!H42</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Constants!H43</f>
        <v>0</v>
      </c>
      <c r="I43" s="3">
        <f>Constants!I43</f>
        <v>0</v>
      </c>
    </row>
    <row r="44" spans="1:11" s="18" customFormat="1" ht="2"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Constants!H44</f>
        <v>0</v>
      </c>
      <c r="I44" s="3">
        <f>Constants!I44</f>
        <v>0</v>
      </c>
      <c r="J44" s="30"/>
      <c r="K44" s="30"/>
    </row>
    <row r="45" spans="1:11" ht="20" x14ac:dyDescent="0.2">
      <c r="A45" s="463" t="s">
        <v>140</v>
      </c>
      <c r="B45" s="463"/>
      <c r="C45" s="463"/>
    </row>
    <row r="46" spans="1:11" ht="25" customHeight="1" x14ac:dyDescent="0.15">
      <c r="A46" s="482" t="s">
        <v>487</v>
      </c>
      <c r="B46" s="482"/>
      <c r="C46" s="482"/>
      <c r="D46" s="482"/>
      <c r="E46" s="482"/>
      <c r="F46" s="482"/>
      <c r="G46" s="482"/>
      <c r="H46" s="482"/>
      <c r="I46" s="482"/>
      <c r="J46" s="482"/>
    </row>
    <row r="47" spans="1:11" ht="13" customHeight="1" x14ac:dyDescent="0.15">
      <c r="A47" s="253"/>
      <c r="B47" s="282"/>
      <c r="C47" s="283" t="s">
        <v>496</v>
      </c>
      <c r="D47" s="494" t="s">
        <v>94</v>
      </c>
      <c r="E47" s="494"/>
      <c r="F47" s="494"/>
      <c r="G47" s="494"/>
      <c r="H47" s="494"/>
      <c r="I47" s="494"/>
      <c r="J47" s="494"/>
    </row>
    <row r="48" spans="1:11" ht="12" customHeight="1" x14ac:dyDescent="0.15">
      <c r="A48" s="253"/>
      <c r="B48" s="277"/>
      <c r="C48" s="277" t="str">
        <f>B19</f>
        <v>Requirements Change</v>
      </c>
      <c r="D48" s="482" t="str">
        <f>C19</f>
        <v>Changes to requirements</v>
      </c>
      <c r="E48" s="482"/>
      <c r="F48" s="482"/>
      <c r="G48" s="482"/>
      <c r="H48" s="482"/>
      <c r="I48" s="482"/>
      <c r="J48" s="482"/>
    </row>
    <row r="49" spans="1:13" ht="11" customHeight="1" x14ac:dyDescent="0.15">
      <c r="B49" s="277"/>
      <c r="C49" s="277" t="str">
        <f t="shared" ref="C49:C58" si="0">B20</f>
        <v>Requirements Clarification</v>
      </c>
      <c r="D49" s="482" t="str">
        <f t="shared" ref="D49:D58" si="1">C20</f>
        <v>Clarifications to requirements</v>
      </c>
      <c r="E49" s="482"/>
      <c r="F49" s="482"/>
      <c r="G49" s="482"/>
      <c r="H49" s="482"/>
      <c r="I49" s="482"/>
      <c r="J49" s="482"/>
    </row>
    <row r="50" spans="1:13" ht="11" customHeight="1" x14ac:dyDescent="0.15">
      <c r="B50" s="277"/>
      <c r="C50" s="277" t="str">
        <f t="shared" si="0"/>
        <v>Product syntax</v>
      </c>
      <c r="D50" s="482" t="str">
        <f t="shared" si="1"/>
        <v>Syntax flaws in the deliverable product</v>
      </c>
      <c r="E50" s="482"/>
      <c r="F50" s="482"/>
      <c r="G50" s="482"/>
      <c r="H50" s="482"/>
      <c r="I50" s="482"/>
      <c r="J50" s="482"/>
    </row>
    <row r="51" spans="1:13" ht="11" customHeight="1" x14ac:dyDescent="0.15">
      <c r="B51" s="277"/>
      <c r="C51" s="277" t="str">
        <f t="shared" si="0"/>
        <v>Product logic</v>
      </c>
      <c r="D51" s="482" t="str">
        <f t="shared" si="1"/>
        <v>Logic flaws in the deliverable product</v>
      </c>
      <c r="E51" s="482"/>
      <c r="F51" s="482"/>
      <c r="G51" s="482"/>
      <c r="H51" s="482"/>
      <c r="I51" s="482"/>
      <c r="J51" s="482"/>
    </row>
    <row r="52" spans="1:13" ht="11" customHeight="1" x14ac:dyDescent="0.15">
      <c r="B52" s="277"/>
      <c r="C52" s="277" t="str">
        <f t="shared" si="0"/>
        <v>Product interface</v>
      </c>
      <c r="D52" s="482" t="str">
        <f t="shared" si="1"/>
        <v>Flaws in the interface of a component of the deliverable product</v>
      </c>
      <c r="E52" s="482"/>
      <c r="F52" s="482"/>
      <c r="G52" s="482"/>
      <c r="H52" s="482"/>
      <c r="I52" s="482"/>
      <c r="J52" s="482"/>
    </row>
    <row r="53" spans="1:13" ht="11" customHeight="1" x14ac:dyDescent="0.15">
      <c r="B53" s="277"/>
      <c r="C53" s="277" t="str">
        <f t="shared" si="0"/>
        <v>Product checking</v>
      </c>
      <c r="D53" s="482" t="str">
        <f t="shared" si="1"/>
        <v>Flaws with boundary/type checking within a component of the deliverable product</v>
      </c>
      <c r="E53" s="482"/>
      <c r="F53" s="482"/>
      <c r="G53" s="482"/>
      <c r="H53" s="482"/>
      <c r="I53" s="482"/>
      <c r="J53" s="482"/>
    </row>
    <row r="54" spans="1:13" ht="11" customHeight="1" x14ac:dyDescent="0.15">
      <c r="B54" s="277"/>
      <c r="C54" s="277" t="str">
        <f t="shared" si="0"/>
        <v>Test syntax</v>
      </c>
      <c r="D54" s="482" t="str">
        <f t="shared" si="1"/>
        <v xml:space="preserve">Syntax flaws in the test code </v>
      </c>
      <c r="E54" s="482"/>
      <c r="F54" s="482"/>
      <c r="G54" s="482"/>
      <c r="H54" s="482"/>
      <c r="I54" s="482"/>
      <c r="J54" s="482"/>
    </row>
    <row r="55" spans="1:13" ht="11" customHeight="1" x14ac:dyDescent="0.15">
      <c r="B55" s="277"/>
      <c r="C55" s="277" t="str">
        <f t="shared" si="0"/>
        <v>Test logic</v>
      </c>
      <c r="D55" s="482" t="str">
        <f t="shared" si="1"/>
        <v>Logic flaws in the test code</v>
      </c>
      <c r="E55" s="482"/>
      <c r="F55" s="482"/>
      <c r="G55" s="482"/>
      <c r="H55" s="482"/>
      <c r="I55" s="482"/>
      <c r="J55" s="482"/>
    </row>
    <row r="56" spans="1:13" ht="11" customHeight="1" x14ac:dyDescent="0.15">
      <c r="B56" s="277"/>
      <c r="C56" s="277" t="str">
        <f t="shared" si="0"/>
        <v>Test interface</v>
      </c>
      <c r="D56" s="482" t="str">
        <f t="shared" si="1"/>
        <v>Flaws in the interface of a component of the test code</v>
      </c>
      <c r="E56" s="482"/>
      <c r="F56" s="482"/>
      <c r="G56" s="482"/>
      <c r="H56" s="482"/>
      <c r="I56" s="482"/>
      <c r="J56" s="482"/>
    </row>
    <row r="57" spans="1:13" ht="11" customHeight="1" x14ac:dyDescent="0.15">
      <c r="B57" s="277"/>
      <c r="C57" s="277" t="str">
        <f t="shared" si="0"/>
        <v>Test checking</v>
      </c>
      <c r="D57" s="482" t="str">
        <f t="shared" si="1"/>
        <v>Flaws with boundary/type checking within a component of the test code</v>
      </c>
      <c r="E57" s="482"/>
      <c r="F57" s="482"/>
      <c r="G57" s="482"/>
      <c r="H57" s="482"/>
      <c r="I57" s="482"/>
      <c r="J57" s="482"/>
    </row>
    <row r="58" spans="1:13" ht="11" customHeight="1" x14ac:dyDescent="0.15">
      <c r="B58" s="277"/>
      <c r="C58" s="277" t="str">
        <f t="shared" si="0"/>
        <v>Bad Smell</v>
      </c>
      <c r="D58" s="482" t="str">
        <f t="shared" si="1"/>
        <v>Refactoring changes (please note the bad smell in the defect description)</v>
      </c>
      <c r="E58" s="482"/>
      <c r="F58" s="482"/>
      <c r="G58" s="482"/>
      <c r="H58" s="482"/>
      <c r="I58" s="482"/>
      <c r="J58" s="482"/>
    </row>
    <row r="59" spans="1:13" s="4" customFormat="1" ht="32" customHeight="1" x14ac:dyDescent="0.15">
      <c r="A59" s="47" t="s">
        <v>91</v>
      </c>
      <c r="B59" s="47" t="s">
        <v>153</v>
      </c>
      <c r="C59" s="47" t="s">
        <v>92</v>
      </c>
      <c r="D59" s="47" t="s">
        <v>367</v>
      </c>
      <c r="E59" s="48" t="s">
        <v>73</v>
      </c>
      <c r="F59" s="48" t="s">
        <v>368</v>
      </c>
      <c r="G59" s="48" t="s">
        <v>74</v>
      </c>
      <c r="H59" s="48" t="s">
        <v>93</v>
      </c>
      <c r="I59" s="48" t="s">
        <v>75</v>
      </c>
      <c r="J59" s="49" t="s">
        <v>94</v>
      </c>
      <c r="K59" s="6"/>
      <c r="L59" s="6"/>
      <c r="M59" s="6"/>
    </row>
    <row r="60" spans="1:13" s="4" customFormat="1" x14ac:dyDescent="0.15">
      <c r="A60" s="43">
        <f>1</f>
        <v>1</v>
      </c>
      <c r="B60" s="11">
        <v>42851</v>
      </c>
      <c r="C60" s="5" t="s">
        <v>146</v>
      </c>
      <c r="D60" s="5" t="s">
        <v>127</v>
      </c>
      <c r="E60" s="5"/>
      <c r="F60" s="5" t="s">
        <v>127</v>
      </c>
      <c r="G60" s="5"/>
      <c r="H60" s="7">
        <v>1</v>
      </c>
      <c r="I60" s="7"/>
      <c r="J60" s="175" t="s">
        <v>1150</v>
      </c>
      <c r="K60" s="34" t="str">
        <f ca="1">IF(ISBLANK(I60),"",IF(I60=A60,"&lt;-- Circular reference",IF(ISBLANK(OFFSET($C$59,I60,0)),"&lt;-- Invalid reference","")))</f>
        <v/>
      </c>
      <c r="L60" s="34"/>
      <c r="M60" s="34"/>
    </row>
    <row r="61" spans="1:13" s="4" customFormat="1" x14ac:dyDescent="0.15">
      <c r="A61" s="43">
        <f t="shared" ref="A61:A92" si="2">A60+1</f>
        <v>2</v>
      </c>
      <c r="B61" s="11">
        <v>42851</v>
      </c>
      <c r="C61" s="5" t="s">
        <v>28</v>
      </c>
      <c r="D61" s="5" t="s">
        <v>127</v>
      </c>
      <c r="E61" s="5"/>
      <c r="F61" s="5" t="s">
        <v>127</v>
      </c>
      <c r="G61" s="5"/>
      <c r="H61" s="7">
        <v>1</v>
      </c>
      <c r="I61" s="7"/>
      <c r="J61" s="175" t="s">
        <v>1151</v>
      </c>
      <c r="K61" s="34" t="str">
        <f t="shared" ref="K61:K109" ca="1" si="3">IF(ISBLANK(I61),"",IF(I61=A61,"&lt;-- Circular reference",IF(ISBLANK(OFFSET($C$59,I61,0)),"&lt;-- Invalid reference","")))</f>
        <v/>
      </c>
      <c r="L61" s="34"/>
      <c r="M61" s="34"/>
    </row>
    <row r="62" spans="1:13" s="4" customFormat="1" x14ac:dyDescent="0.15">
      <c r="A62" s="43">
        <f t="shared" si="2"/>
        <v>3</v>
      </c>
      <c r="B62" s="11">
        <v>42851</v>
      </c>
      <c r="C62" s="5" t="s">
        <v>145</v>
      </c>
      <c r="D62" s="383" t="s">
        <v>127</v>
      </c>
      <c r="E62" s="5"/>
      <c r="F62" s="383" t="s">
        <v>127</v>
      </c>
      <c r="G62" s="5"/>
      <c r="H62" s="7">
        <v>1</v>
      </c>
      <c r="I62" s="7"/>
      <c r="J62" s="175" t="s">
        <v>1152</v>
      </c>
      <c r="K62" s="34" t="str">
        <f t="shared" ca="1" si="3"/>
        <v/>
      </c>
      <c r="L62" s="34"/>
      <c r="M62" s="34"/>
    </row>
    <row r="63" spans="1:13" s="4" customFormat="1" x14ac:dyDescent="0.15">
      <c r="A63" s="43">
        <f t="shared" si="2"/>
        <v>4</v>
      </c>
      <c r="B63" s="11">
        <v>42852</v>
      </c>
      <c r="C63" s="383" t="s">
        <v>145</v>
      </c>
      <c r="D63" s="5" t="s">
        <v>127</v>
      </c>
      <c r="E63" s="5"/>
      <c r="F63" s="5" t="s">
        <v>127</v>
      </c>
      <c r="G63" s="5"/>
      <c r="H63" s="7">
        <v>1</v>
      </c>
      <c r="I63" s="7"/>
      <c r="J63" s="175" t="s">
        <v>1154</v>
      </c>
      <c r="K63" s="34" t="str">
        <f t="shared" ca="1" si="3"/>
        <v/>
      </c>
      <c r="L63" s="34"/>
      <c r="M63" s="34"/>
    </row>
    <row r="64" spans="1:13" s="4" customFormat="1" x14ac:dyDescent="0.15">
      <c r="A64" s="43">
        <f t="shared" si="2"/>
        <v>5</v>
      </c>
      <c r="B64" s="11">
        <v>42852</v>
      </c>
      <c r="C64" s="5" t="s">
        <v>28</v>
      </c>
      <c r="D64" s="5" t="s">
        <v>127</v>
      </c>
      <c r="E64" s="5"/>
      <c r="F64" s="5" t="s">
        <v>127</v>
      </c>
      <c r="G64" s="5"/>
      <c r="H64" s="7">
        <v>1</v>
      </c>
      <c r="I64" s="7"/>
      <c r="J64" s="175" t="s">
        <v>1155</v>
      </c>
      <c r="K64" s="34" t="str">
        <f t="shared" ca="1" si="3"/>
        <v/>
      </c>
      <c r="L64" s="34"/>
      <c r="M64" s="34"/>
    </row>
    <row r="65" spans="1:13" s="4" customFormat="1" x14ac:dyDescent="0.15">
      <c r="A65" s="43">
        <f t="shared" si="2"/>
        <v>6</v>
      </c>
      <c r="B65" s="11">
        <v>42852</v>
      </c>
      <c r="C65" s="383" t="s">
        <v>28</v>
      </c>
      <c r="D65" s="383" t="s">
        <v>127</v>
      </c>
      <c r="E65" s="5"/>
      <c r="F65" s="383" t="s">
        <v>127</v>
      </c>
      <c r="G65" s="5"/>
      <c r="H65" s="7">
        <v>2</v>
      </c>
      <c r="I65" s="7"/>
      <c r="J65" s="175" t="s">
        <v>1157</v>
      </c>
      <c r="K65" s="34" t="str">
        <f t="shared" ca="1" si="3"/>
        <v/>
      </c>
      <c r="L65" s="34"/>
      <c r="M65" s="34"/>
    </row>
    <row r="66" spans="1:13" s="4" customFormat="1" x14ac:dyDescent="0.15">
      <c r="A66" s="43">
        <f t="shared" si="2"/>
        <v>7</v>
      </c>
      <c r="B66" s="11">
        <v>42852</v>
      </c>
      <c r="C66" s="5" t="s">
        <v>145</v>
      </c>
      <c r="D66" s="5" t="s">
        <v>127</v>
      </c>
      <c r="E66" s="5"/>
      <c r="F66" s="5" t="s">
        <v>127</v>
      </c>
      <c r="G66" s="5"/>
      <c r="H66" s="7">
        <v>1</v>
      </c>
      <c r="I66" s="7"/>
      <c r="J66" s="175" t="s">
        <v>1161</v>
      </c>
      <c r="K66" s="34" t="str">
        <f t="shared" ca="1" si="3"/>
        <v/>
      </c>
      <c r="L66" s="34"/>
      <c r="M66" s="34"/>
    </row>
    <row r="67" spans="1:13" s="4" customFormat="1" x14ac:dyDescent="0.15">
      <c r="A67" s="43">
        <f t="shared" si="2"/>
        <v>8</v>
      </c>
      <c r="B67" s="11">
        <v>42852</v>
      </c>
      <c r="C67" s="5" t="s">
        <v>189</v>
      </c>
      <c r="D67" s="383" t="s">
        <v>127</v>
      </c>
      <c r="E67" s="5"/>
      <c r="F67" s="383" t="s">
        <v>127</v>
      </c>
      <c r="G67" s="5"/>
      <c r="H67" s="7">
        <v>3</v>
      </c>
      <c r="I67" s="7"/>
      <c r="J67" s="175" t="s">
        <v>1162</v>
      </c>
      <c r="K67" s="34" t="str">
        <f t="shared" ca="1" si="3"/>
        <v/>
      </c>
      <c r="L67" s="34"/>
      <c r="M67" s="34"/>
    </row>
    <row r="68" spans="1:13" s="4" customFormat="1" x14ac:dyDescent="0.15">
      <c r="A68" s="43">
        <f t="shared" si="2"/>
        <v>9</v>
      </c>
      <c r="B68" s="11">
        <v>42852</v>
      </c>
      <c r="C68" s="5" t="s">
        <v>189</v>
      </c>
      <c r="D68" s="5" t="s">
        <v>127</v>
      </c>
      <c r="E68" s="5"/>
      <c r="F68" s="5" t="s">
        <v>127</v>
      </c>
      <c r="G68" s="5"/>
      <c r="H68" s="7">
        <v>15</v>
      </c>
      <c r="I68" s="7"/>
      <c r="J68" s="175" t="s">
        <v>1166</v>
      </c>
      <c r="K68" s="34" t="str">
        <f t="shared" ca="1" si="3"/>
        <v/>
      </c>
      <c r="L68" s="34"/>
      <c r="M68" s="34"/>
    </row>
    <row r="69" spans="1:13" s="4" customFormat="1" ht="26" x14ac:dyDescent="0.15">
      <c r="A69" s="43">
        <f t="shared" si="2"/>
        <v>10</v>
      </c>
      <c r="B69" s="11">
        <v>42852</v>
      </c>
      <c r="C69" s="5" t="s">
        <v>146</v>
      </c>
      <c r="D69" s="5" t="s">
        <v>127</v>
      </c>
      <c r="E69" s="5"/>
      <c r="F69" s="5" t="s">
        <v>127</v>
      </c>
      <c r="G69" s="5"/>
      <c r="H69" s="7">
        <v>30</v>
      </c>
      <c r="I69" s="7"/>
      <c r="J69" s="175" t="s">
        <v>1173</v>
      </c>
      <c r="K69" s="34" t="str">
        <f t="shared" ca="1" si="3"/>
        <v/>
      </c>
      <c r="L69" s="34"/>
      <c r="M69" s="34"/>
    </row>
    <row r="70" spans="1:13" s="4" customFormat="1" x14ac:dyDescent="0.15">
      <c r="A70" s="43">
        <f t="shared" si="2"/>
        <v>11</v>
      </c>
      <c r="B70" s="11">
        <v>42852</v>
      </c>
      <c r="C70" s="5" t="s">
        <v>146</v>
      </c>
      <c r="D70" s="5" t="s">
        <v>127</v>
      </c>
      <c r="E70" s="5"/>
      <c r="F70" s="5" t="s">
        <v>127</v>
      </c>
      <c r="G70" s="5"/>
      <c r="H70" s="7">
        <v>10</v>
      </c>
      <c r="I70" s="7"/>
      <c r="J70" s="175" t="s">
        <v>1174</v>
      </c>
      <c r="K70" s="34" t="str">
        <f t="shared" ca="1" si="3"/>
        <v/>
      </c>
      <c r="L70" s="34"/>
      <c r="M70" s="34"/>
    </row>
    <row r="71" spans="1:13" s="4" customFormat="1" ht="26" x14ac:dyDescent="0.15">
      <c r="A71" s="43">
        <f t="shared" si="2"/>
        <v>12</v>
      </c>
      <c r="B71" s="11">
        <v>42855</v>
      </c>
      <c r="C71" s="5" t="s">
        <v>146</v>
      </c>
      <c r="D71" s="5" t="s">
        <v>127</v>
      </c>
      <c r="E71" s="5"/>
      <c r="F71" s="5" t="s">
        <v>127</v>
      </c>
      <c r="G71" s="5"/>
      <c r="H71" s="7">
        <v>45</v>
      </c>
      <c r="I71" s="7"/>
      <c r="J71" s="175" t="s">
        <v>1185</v>
      </c>
      <c r="K71" s="34" t="str">
        <f t="shared" ca="1" si="3"/>
        <v/>
      </c>
      <c r="L71" s="34"/>
      <c r="M71" s="34"/>
    </row>
    <row r="72" spans="1:13" s="4" customFormat="1" x14ac:dyDescent="0.15">
      <c r="A72" s="43">
        <f t="shared" si="2"/>
        <v>13</v>
      </c>
      <c r="B72" s="11"/>
      <c r="C72" s="5"/>
      <c r="D72" s="5"/>
      <c r="E72" s="5"/>
      <c r="F72" s="5"/>
      <c r="G72" s="5"/>
      <c r="H72" s="7"/>
      <c r="I72" s="7"/>
      <c r="J72" s="175"/>
      <c r="K72" s="34" t="str">
        <f t="shared" ca="1" si="3"/>
        <v/>
      </c>
      <c r="L72" s="34"/>
      <c r="M72" s="34"/>
    </row>
    <row r="73" spans="1:13" s="4" customFormat="1" x14ac:dyDescent="0.15">
      <c r="A73" s="43">
        <f t="shared" si="2"/>
        <v>14</v>
      </c>
      <c r="B73" s="11"/>
      <c r="C73" s="5"/>
      <c r="D73" s="5"/>
      <c r="E73" s="5"/>
      <c r="F73" s="5"/>
      <c r="G73" s="5"/>
      <c r="H73" s="7"/>
      <c r="I73" s="7"/>
      <c r="J73" s="175"/>
      <c r="K73" s="34" t="str">
        <f t="shared" ca="1" si="3"/>
        <v/>
      </c>
      <c r="L73" s="34"/>
      <c r="M73" s="34"/>
    </row>
    <row r="74" spans="1:13" s="4" customFormat="1" x14ac:dyDescent="0.15">
      <c r="A74" s="43">
        <f t="shared" si="2"/>
        <v>15</v>
      </c>
      <c r="B74" s="11"/>
      <c r="C74" s="5"/>
      <c r="D74" s="5"/>
      <c r="E74" s="5"/>
      <c r="F74" s="5"/>
      <c r="G74" s="5"/>
      <c r="H74" s="7"/>
      <c r="I74" s="7"/>
      <c r="J74" s="175"/>
      <c r="K74" s="34" t="str">
        <f t="shared" ca="1" si="3"/>
        <v/>
      </c>
      <c r="L74" s="34"/>
      <c r="M74" s="34"/>
    </row>
    <row r="75" spans="1:13" s="4" customFormat="1" x14ac:dyDescent="0.15">
      <c r="A75" s="43">
        <f t="shared" si="2"/>
        <v>16</v>
      </c>
      <c r="B75" s="11"/>
      <c r="C75" s="5"/>
      <c r="D75" s="5"/>
      <c r="E75" s="5"/>
      <c r="F75" s="5"/>
      <c r="G75" s="5"/>
      <c r="H75" s="7"/>
      <c r="I75" s="7"/>
      <c r="J75" s="175"/>
      <c r="K75" s="34" t="str">
        <f t="shared" ca="1" si="3"/>
        <v/>
      </c>
      <c r="L75" s="34"/>
      <c r="M75" s="34"/>
    </row>
    <row r="76" spans="1:13" s="4" customFormat="1" x14ac:dyDescent="0.15">
      <c r="A76" s="43">
        <f t="shared" si="2"/>
        <v>17</v>
      </c>
      <c r="B76" s="11"/>
      <c r="C76" s="5"/>
      <c r="D76" s="5"/>
      <c r="E76" s="5"/>
      <c r="F76" s="5"/>
      <c r="G76" s="5"/>
      <c r="H76" s="7"/>
      <c r="I76" s="7"/>
      <c r="J76" s="175"/>
      <c r="K76" s="34" t="str">
        <f t="shared" ca="1" si="3"/>
        <v/>
      </c>
      <c r="L76" s="34"/>
      <c r="M76" s="34"/>
    </row>
    <row r="77" spans="1:13" s="4" customFormat="1" x14ac:dyDescent="0.15">
      <c r="A77" s="43">
        <f t="shared" si="2"/>
        <v>18</v>
      </c>
      <c r="B77" s="11"/>
      <c r="C77" s="5"/>
      <c r="D77" s="5"/>
      <c r="E77" s="5"/>
      <c r="F77" s="5"/>
      <c r="G77" s="5"/>
      <c r="H77" s="7"/>
      <c r="I77" s="7"/>
      <c r="J77" s="175"/>
      <c r="K77" s="34" t="str">
        <f t="shared" ca="1" si="3"/>
        <v/>
      </c>
      <c r="L77" s="34"/>
      <c r="M77" s="34"/>
    </row>
    <row r="78" spans="1:13" s="4" customFormat="1" x14ac:dyDescent="0.15">
      <c r="A78" s="43">
        <f t="shared" si="2"/>
        <v>19</v>
      </c>
      <c r="B78" s="11"/>
      <c r="C78" s="5"/>
      <c r="D78" s="5"/>
      <c r="E78" s="5"/>
      <c r="F78" s="5"/>
      <c r="G78" s="5"/>
      <c r="H78" s="7"/>
      <c r="I78" s="7"/>
      <c r="J78" s="175"/>
      <c r="K78" s="34" t="str">
        <f t="shared" ca="1" si="3"/>
        <v/>
      </c>
      <c r="L78" s="34"/>
      <c r="M78" s="34"/>
    </row>
    <row r="79" spans="1:13" s="4" customFormat="1" x14ac:dyDescent="0.15">
      <c r="A79" s="43">
        <f t="shared" si="2"/>
        <v>20</v>
      </c>
      <c r="B79" s="11"/>
      <c r="C79" s="5"/>
      <c r="D79" s="5"/>
      <c r="E79" s="5"/>
      <c r="F79" s="5"/>
      <c r="G79" s="5"/>
      <c r="H79" s="7"/>
      <c r="I79" s="7"/>
      <c r="J79" s="175"/>
      <c r="K79" s="34" t="str">
        <f t="shared" ca="1" si="3"/>
        <v/>
      </c>
      <c r="L79" s="34"/>
      <c r="M79" s="34"/>
    </row>
    <row r="80" spans="1:13" s="4" customFormat="1" x14ac:dyDescent="0.15">
      <c r="A80" s="43">
        <f t="shared" si="2"/>
        <v>21</v>
      </c>
      <c r="B80" s="11"/>
      <c r="C80" s="5"/>
      <c r="D80" s="5"/>
      <c r="E80" s="5"/>
      <c r="F80" s="5"/>
      <c r="G80" s="5"/>
      <c r="H80" s="7"/>
      <c r="I80" s="7"/>
      <c r="J80" s="175"/>
      <c r="K80" s="34" t="str">
        <f t="shared" ca="1" si="3"/>
        <v/>
      </c>
      <c r="L80" s="34"/>
      <c r="M80" s="34"/>
    </row>
    <row r="81" spans="1:13" s="4" customFormat="1" x14ac:dyDescent="0.15">
      <c r="A81" s="43">
        <f t="shared" si="2"/>
        <v>22</v>
      </c>
      <c r="B81" s="11"/>
      <c r="C81" s="5"/>
      <c r="D81" s="5"/>
      <c r="E81" s="5"/>
      <c r="F81" s="5"/>
      <c r="G81" s="5"/>
      <c r="H81" s="7"/>
      <c r="I81" s="7"/>
      <c r="J81" s="175"/>
      <c r="K81" s="34" t="str">
        <f t="shared" ca="1" si="3"/>
        <v/>
      </c>
      <c r="L81" s="34"/>
      <c r="M81" s="34"/>
    </row>
    <row r="82" spans="1:13" s="4" customFormat="1" x14ac:dyDescent="0.15">
      <c r="A82" s="43">
        <f t="shared" si="2"/>
        <v>23</v>
      </c>
      <c r="B82" s="11"/>
      <c r="C82" s="5"/>
      <c r="D82" s="5"/>
      <c r="E82" s="5"/>
      <c r="F82" s="5"/>
      <c r="G82" s="5"/>
      <c r="H82" s="7"/>
      <c r="I82" s="7"/>
      <c r="J82" s="175"/>
      <c r="K82" s="34" t="str">
        <f t="shared" ca="1" si="3"/>
        <v/>
      </c>
      <c r="L82" s="34"/>
      <c r="M82" s="34"/>
    </row>
    <row r="83" spans="1:13" s="4" customFormat="1" x14ac:dyDescent="0.15">
      <c r="A83" s="43">
        <f t="shared" si="2"/>
        <v>24</v>
      </c>
      <c r="B83" s="11"/>
      <c r="C83" s="5"/>
      <c r="D83" s="5"/>
      <c r="E83" s="5"/>
      <c r="F83" s="5"/>
      <c r="G83" s="5"/>
      <c r="H83" s="7"/>
      <c r="I83" s="7"/>
      <c r="J83" s="175"/>
      <c r="K83" s="34" t="str">
        <f t="shared" ca="1" si="3"/>
        <v/>
      </c>
      <c r="L83" s="34"/>
      <c r="M83" s="34"/>
    </row>
    <row r="84" spans="1:13" s="4" customFormat="1" x14ac:dyDescent="0.15">
      <c r="A84" s="43">
        <f t="shared" si="2"/>
        <v>25</v>
      </c>
      <c r="B84" s="11"/>
      <c r="C84" s="5"/>
      <c r="D84" s="5"/>
      <c r="E84" s="5"/>
      <c r="F84" s="5"/>
      <c r="G84" s="5"/>
      <c r="H84" s="7"/>
      <c r="I84" s="7"/>
      <c r="J84" s="175"/>
      <c r="K84" s="34" t="str">
        <f t="shared" ca="1" si="3"/>
        <v/>
      </c>
      <c r="L84" s="34"/>
      <c r="M84" s="34"/>
    </row>
    <row r="85" spans="1:13" s="4" customFormat="1" x14ac:dyDescent="0.15">
      <c r="A85" s="43">
        <f t="shared" si="2"/>
        <v>26</v>
      </c>
      <c r="B85" s="11"/>
      <c r="C85" s="5"/>
      <c r="D85" s="5"/>
      <c r="E85" s="5"/>
      <c r="F85" s="5"/>
      <c r="G85" s="5"/>
      <c r="H85" s="7"/>
      <c r="I85" s="7"/>
      <c r="J85" s="175"/>
      <c r="K85" s="34" t="str">
        <f t="shared" ca="1" si="3"/>
        <v/>
      </c>
      <c r="L85" s="34"/>
      <c r="M85" s="34"/>
    </row>
    <row r="86" spans="1:13" s="4" customFormat="1" x14ac:dyDescent="0.15">
      <c r="A86" s="43">
        <f t="shared" si="2"/>
        <v>27</v>
      </c>
      <c r="B86" s="11"/>
      <c r="C86" s="5"/>
      <c r="D86" s="5"/>
      <c r="E86" s="5"/>
      <c r="F86" s="5"/>
      <c r="G86" s="5"/>
      <c r="H86" s="7"/>
      <c r="I86" s="7"/>
      <c r="J86" s="175"/>
      <c r="K86" s="34" t="str">
        <f t="shared" ca="1" si="3"/>
        <v/>
      </c>
      <c r="L86" s="34"/>
      <c r="M86" s="34"/>
    </row>
    <row r="87" spans="1:13" s="4" customFormat="1" x14ac:dyDescent="0.15">
      <c r="A87" s="43">
        <f t="shared" si="2"/>
        <v>28</v>
      </c>
      <c r="B87" s="11"/>
      <c r="C87" s="5"/>
      <c r="D87" s="5"/>
      <c r="E87" s="5"/>
      <c r="F87" s="5"/>
      <c r="G87" s="5"/>
      <c r="H87" s="7"/>
      <c r="I87" s="7"/>
      <c r="J87" s="175"/>
      <c r="K87" s="34" t="str">
        <f t="shared" ca="1" si="3"/>
        <v/>
      </c>
      <c r="L87" s="34"/>
      <c r="M87" s="34"/>
    </row>
    <row r="88" spans="1:13" s="4" customFormat="1" x14ac:dyDescent="0.15">
      <c r="A88" s="43">
        <f t="shared" si="2"/>
        <v>29</v>
      </c>
      <c r="B88" s="11"/>
      <c r="C88" s="5"/>
      <c r="D88" s="5"/>
      <c r="E88" s="5"/>
      <c r="F88" s="5"/>
      <c r="G88" s="5"/>
      <c r="H88" s="7"/>
      <c r="I88" s="7"/>
      <c r="J88" s="175"/>
      <c r="K88" s="34" t="str">
        <f t="shared" ca="1" si="3"/>
        <v/>
      </c>
      <c r="L88" s="34"/>
      <c r="M88" s="34"/>
    </row>
    <row r="89" spans="1:13" s="4" customFormat="1" x14ac:dyDescent="0.15">
      <c r="A89" s="43">
        <f t="shared" si="2"/>
        <v>30</v>
      </c>
      <c r="B89" s="11"/>
      <c r="C89" s="5"/>
      <c r="D89" s="5"/>
      <c r="E89" s="5"/>
      <c r="F89" s="5"/>
      <c r="G89" s="5"/>
      <c r="H89" s="7"/>
      <c r="I89" s="7"/>
      <c r="J89" s="175"/>
      <c r="K89" s="34" t="str">
        <f t="shared" ca="1" si="3"/>
        <v/>
      </c>
      <c r="L89" s="34"/>
      <c r="M89" s="34"/>
    </row>
    <row r="90" spans="1:13" s="4" customFormat="1" x14ac:dyDescent="0.15">
      <c r="A90" s="43">
        <f t="shared" si="2"/>
        <v>31</v>
      </c>
      <c r="B90" s="11"/>
      <c r="C90" s="5"/>
      <c r="D90" s="5"/>
      <c r="E90" s="5"/>
      <c r="F90" s="5"/>
      <c r="G90" s="5"/>
      <c r="H90" s="7"/>
      <c r="I90" s="7"/>
      <c r="J90" s="175"/>
      <c r="K90" s="34" t="str">
        <f t="shared" ca="1" si="3"/>
        <v/>
      </c>
      <c r="L90" s="34"/>
      <c r="M90" s="34"/>
    </row>
    <row r="91" spans="1:13" s="4" customFormat="1" x14ac:dyDescent="0.15">
      <c r="A91" s="43">
        <f t="shared" si="2"/>
        <v>32</v>
      </c>
      <c r="B91" s="11"/>
      <c r="C91" s="5"/>
      <c r="D91" s="5"/>
      <c r="E91" s="5"/>
      <c r="F91" s="5"/>
      <c r="G91" s="5"/>
      <c r="H91" s="7"/>
      <c r="I91" s="7"/>
      <c r="J91" s="175"/>
      <c r="K91" s="34" t="str">
        <f t="shared" ca="1" si="3"/>
        <v/>
      </c>
      <c r="L91" s="34"/>
      <c r="M91" s="34"/>
    </row>
    <row r="92" spans="1:13" s="4" customFormat="1" x14ac:dyDescent="0.15">
      <c r="A92" s="43">
        <f t="shared" si="2"/>
        <v>33</v>
      </c>
      <c r="B92" s="11"/>
      <c r="C92" s="5"/>
      <c r="D92" s="5"/>
      <c r="E92" s="5"/>
      <c r="F92" s="5"/>
      <c r="G92" s="5"/>
      <c r="H92" s="7"/>
      <c r="I92" s="7"/>
      <c r="J92" s="175"/>
      <c r="K92" s="34" t="str">
        <f t="shared" ca="1" si="3"/>
        <v/>
      </c>
      <c r="L92" s="34"/>
      <c r="M92" s="34"/>
    </row>
    <row r="93" spans="1:13" s="4" customFormat="1" x14ac:dyDescent="0.15">
      <c r="A93" s="43">
        <f t="shared" ref="A93:A124" si="4">A92+1</f>
        <v>34</v>
      </c>
      <c r="B93" s="11"/>
      <c r="C93" s="5"/>
      <c r="D93" s="5"/>
      <c r="E93" s="5"/>
      <c r="F93" s="5"/>
      <c r="G93" s="5"/>
      <c r="H93" s="7"/>
      <c r="I93" s="7"/>
      <c r="J93" s="175"/>
      <c r="K93" s="34" t="str">
        <f t="shared" ca="1" si="3"/>
        <v/>
      </c>
      <c r="L93" s="34"/>
      <c r="M93" s="34"/>
    </row>
    <row r="94" spans="1:13" s="4" customFormat="1" x14ac:dyDescent="0.15">
      <c r="A94" s="43">
        <f t="shared" si="4"/>
        <v>35</v>
      </c>
      <c r="B94" s="11"/>
      <c r="C94" s="5"/>
      <c r="D94" s="5"/>
      <c r="E94" s="5"/>
      <c r="F94" s="5"/>
      <c r="G94" s="5"/>
      <c r="H94" s="7"/>
      <c r="I94" s="7"/>
      <c r="J94" s="175"/>
      <c r="K94" s="34" t="str">
        <f t="shared" ca="1" si="3"/>
        <v/>
      </c>
      <c r="L94" s="34"/>
      <c r="M94" s="34"/>
    </row>
    <row r="95" spans="1:13" s="4" customFormat="1" x14ac:dyDescent="0.15">
      <c r="A95" s="43">
        <f t="shared" si="4"/>
        <v>36</v>
      </c>
      <c r="B95" s="11"/>
      <c r="C95" s="5"/>
      <c r="D95" s="5"/>
      <c r="E95" s="5"/>
      <c r="F95" s="5"/>
      <c r="G95" s="5"/>
      <c r="H95" s="7"/>
      <c r="I95" s="7"/>
      <c r="J95" s="175"/>
      <c r="K95" s="34" t="str">
        <f t="shared" ca="1" si="3"/>
        <v/>
      </c>
      <c r="L95" s="34"/>
      <c r="M95" s="34"/>
    </row>
    <row r="96" spans="1:13" s="4" customFormat="1" x14ac:dyDescent="0.15">
      <c r="A96" s="43">
        <f t="shared" si="4"/>
        <v>37</v>
      </c>
      <c r="B96" s="11"/>
      <c r="C96" s="5"/>
      <c r="D96" s="5"/>
      <c r="E96" s="5"/>
      <c r="F96" s="5"/>
      <c r="G96" s="5"/>
      <c r="H96" s="7"/>
      <c r="I96" s="7"/>
      <c r="J96" s="175"/>
      <c r="K96" s="34" t="str">
        <f t="shared" ca="1" si="3"/>
        <v/>
      </c>
      <c r="L96" s="34"/>
      <c r="M96" s="34"/>
    </row>
    <row r="97" spans="1:13" s="4" customFormat="1" x14ac:dyDescent="0.15">
      <c r="A97" s="43">
        <f t="shared" si="4"/>
        <v>38</v>
      </c>
      <c r="B97" s="11"/>
      <c r="C97" s="5"/>
      <c r="D97" s="5"/>
      <c r="E97" s="5"/>
      <c r="F97" s="5"/>
      <c r="G97" s="5"/>
      <c r="H97" s="7"/>
      <c r="I97" s="7"/>
      <c r="J97" s="175"/>
      <c r="K97" s="34" t="str">
        <f t="shared" ca="1" si="3"/>
        <v/>
      </c>
      <c r="L97" s="34"/>
      <c r="M97" s="34"/>
    </row>
    <row r="98" spans="1:13" s="4" customFormat="1" x14ac:dyDescent="0.15">
      <c r="A98" s="43">
        <f t="shared" si="4"/>
        <v>39</v>
      </c>
      <c r="B98" s="11"/>
      <c r="C98" s="5"/>
      <c r="D98" s="5"/>
      <c r="E98" s="5"/>
      <c r="F98" s="5"/>
      <c r="G98" s="5"/>
      <c r="H98" s="7"/>
      <c r="I98" s="7"/>
      <c r="J98" s="175"/>
      <c r="K98" s="34" t="str">
        <f t="shared" ca="1" si="3"/>
        <v/>
      </c>
      <c r="L98" s="34"/>
      <c r="M98" s="34"/>
    </row>
    <row r="99" spans="1:13" s="4" customFormat="1" x14ac:dyDescent="0.15">
      <c r="A99" s="43">
        <f t="shared" si="4"/>
        <v>40</v>
      </c>
      <c r="B99" s="11"/>
      <c r="C99" s="5"/>
      <c r="D99" s="5"/>
      <c r="E99" s="5"/>
      <c r="F99" s="5"/>
      <c r="G99" s="5"/>
      <c r="H99" s="7"/>
      <c r="I99" s="7"/>
      <c r="J99" s="175"/>
      <c r="K99" s="34" t="str">
        <f t="shared" ca="1" si="3"/>
        <v/>
      </c>
      <c r="L99" s="34"/>
      <c r="M99" s="34"/>
    </row>
    <row r="100" spans="1:13" s="4" customFormat="1" x14ac:dyDescent="0.15">
      <c r="A100" s="43">
        <f t="shared" si="4"/>
        <v>41</v>
      </c>
      <c r="B100" s="11"/>
      <c r="C100" s="5"/>
      <c r="D100" s="5"/>
      <c r="E100" s="5"/>
      <c r="F100" s="5"/>
      <c r="G100" s="5"/>
      <c r="H100" s="7"/>
      <c r="I100" s="7"/>
      <c r="J100" s="175"/>
      <c r="K100" s="34" t="str">
        <f t="shared" ca="1" si="3"/>
        <v/>
      </c>
      <c r="L100" s="34"/>
      <c r="M100" s="34"/>
    </row>
    <row r="101" spans="1:13" s="4" customFormat="1" x14ac:dyDescent="0.15">
      <c r="A101" s="43">
        <f t="shared" si="4"/>
        <v>42</v>
      </c>
      <c r="B101" s="11"/>
      <c r="C101" s="5"/>
      <c r="D101" s="5"/>
      <c r="E101" s="5"/>
      <c r="F101" s="5"/>
      <c r="G101" s="5"/>
      <c r="H101" s="7"/>
      <c r="I101" s="7"/>
      <c r="J101" s="175"/>
      <c r="K101" s="34" t="str">
        <f t="shared" ca="1" si="3"/>
        <v/>
      </c>
      <c r="L101" s="34"/>
      <c r="M101" s="34"/>
    </row>
    <row r="102" spans="1:13" s="4" customFormat="1" x14ac:dyDescent="0.15">
      <c r="A102" s="43">
        <f t="shared" si="4"/>
        <v>43</v>
      </c>
      <c r="B102" s="11"/>
      <c r="C102" s="5"/>
      <c r="D102" s="5"/>
      <c r="E102" s="5"/>
      <c r="F102" s="5"/>
      <c r="G102" s="5"/>
      <c r="H102" s="7"/>
      <c r="I102" s="7"/>
      <c r="J102" s="175"/>
      <c r="K102" s="34" t="str">
        <f t="shared" ca="1" si="3"/>
        <v/>
      </c>
      <c r="L102" s="34"/>
      <c r="M102" s="34"/>
    </row>
    <row r="103" spans="1:13" s="4" customFormat="1" x14ac:dyDescent="0.15">
      <c r="A103" s="43">
        <f t="shared" si="4"/>
        <v>44</v>
      </c>
      <c r="B103" s="11"/>
      <c r="C103" s="5"/>
      <c r="D103" s="5"/>
      <c r="E103" s="5"/>
      <c r="F103" s="5"/>
      <c r="G103" s="5"/>
      <c r="H103" s="7"/>
      <c r="I103" s="7"/>
      <c r="J103" s="175"/>
      <c r="K103" s="34" t="str">
        <f t="shared" ca="1" si="3"/>
        <v/>
      </c>
      <c r="L103" s="34"/>
      <c r="M103" s="34"/>
    </row>
    <row r="104" spans="1:13" s="4" customFormat="1" x14ac:dyDescent="0.15">
      <c r="A104" s="43">
        <f t="shared" si="4"/>
        <v>45</v>
      </c>
      <c r="B104" s="11"/>
      <c r="C104" s="5"/>
      <c r="D104" s="5"/>
      <c r="E104" s="5"/>
      <c r="F104" s="5"/>
      <c r="G104" s="5"/>
      <c r="H104" s="7"/>
      <c r="I104" s="7"/>
      <c r="J104" s="175"/>
      <c r="K104" s="34" t="str">
        <f t="shared" ca="1" si="3"/>
        <v/>
      </c>
      <c r="L104" s="34"/>
      <c r="M104" s="34"/>
    </row>
    <row r="105" spans="1:13" s="4" customFormat="1" x14ac:dyDescent="0.15">
      <c r="A105" s="43">
        <f t="shared" si="4"/>
        <v>46</v>
      </c>
      <c r="B105" s="11"/>
      <c r="C105" s="5"/>
      <c r="D105" s="5"/>
      <c r="E105" s="5"/>
      <c r="F105" s="5"/>
      <c r="G105" s="5"/>
      <c r="H105" s="7"/>
      <c r="I105" s="7"/>
      <c r="J105" s="175"/>
      <c r="K105" s="34" t="str">
        <f t="shared" ca="1" si="3"/>
        <v/>
      </c>
      <c r="L105" s="34"/>
      <c r="M105" s="34"/>
    </row>
    <row r="106" spans="1:13" s="4" customFormat="1" x14ac:dyDescent="0.15">
      <c r="A106" s="43">
        <f t="shared" si="4"/>
        <v>47</v>
      </c>
      <c r="B106" s="11"/>
      <c r="C106" s="5"/>
      <c r="D106" s="5"/>
      <c r="E106" s="5"/>
      <c r="F106" s="5"/>
      <c r="G106" s="5"/>
      <c r="H106" s="7"/>
      <c r="I106" s="7"/>
      <c r="J106" s="175"/>
      <c r="K106" s="34" t="str">
        <f t="shared" ca="1" si="3"/>
        <v/>
      </c>
      <c r="L106" s="34"/>
      <c r="M106" s="34"/>
    </row>
    <row r="107" spans="1:13" s="4" customFormat="1" x14ac:dyDescent="0.15">
      <c r="A107" s="43">
        <f t="shared" si="4"/>
        <v>48</v>
      </c>
      <c r="B107" s="11"/>
      <c r="C107" s="5"/>
      <c r="D107" s="5"/>
      <c r="E107" s="5"/>
      <c r="F107" s="5"/>
      <c r="G107" s="5"/>
      <c r="H107" s="7"/>
      <c r="I107" s="7"/>
      <c r="J107" s="175"/>
      <c r="K107" s="34" t="str">
        <f t="shared" ca="1" si="3"/>
        <v/>
      </c>
      <c r="L107" s="34"/>
      <c r="M107" s="34"/>
    </row>
    <row r="108" spans="1:13" s="4" customFormat="1" x14ac:dyDescent="0.15">
      <c r="A108" s="43">
        <f t="shared" si="4"/>
        <v>49</v>
      </c>
      <c r="B108" s="11"/>
      <c r="C108" s="5"/>
      <c r="D108" s="5"/>
      <c r="E108" s="5"/>
      <c r="F108" s="5"/>
      <c r="G108" s="5"/>
      <c r="H108" s="7"/>
      <c r="I108" s="7"/>
      <c r="J108" s="175"/>
      <c r="K108" s="34" t="str">
        <f t="shared" ca="1" si="3"/>
        <v/>
      </c>
      <c r="L108" s="34"/>
      <c r="M108" s="34"/>
    </row>
    <row r="109" spans="1:13" s="4" customFormat="1" x14ac:dyDescent="0.15">
      <c r="A109" s="43">
        <f t="shared" si="4"/>
        <v>50</v>
      </c>
      <c r="B109" s="11"/>
      <c r="C109" s="5"/>
      <c r="D109" s="5"/>
      <c r="E109" s="5"/>
      <c r="F109" s="5"/>
      <c r="G109" s="5"/>
      <c r="H109" s="7"/>
      <c r="I109" s="7"/>
      <c r="J109" s="175"/>
      <c r="K109" s="34" t="str">
        <f t="shared" ca="1" si="3"/>
        <v/>
      </c>
      <c r="L109" s="34"/>
      <c r="M109" s="34"/>
    </row>
    <row r="110" spans="1:13" s="4" customFormat="1" x14ac:dyDescent="0.15">
      <c r="A110" s="43">
        <f t="shared" si="4"/>
        <v>51</v>
      </c>
      <c r="B110" s="11"/>
      <c r="C110" s="5"/>
      <c r="D110" s="5"/>
      <c r="E110" s="5"/>
      <c r="F110" s="5"/>
      <c r="G110" s="5"/>
      <c r="H110" s="7"/>
      <c r="I110" s="7"/>
      <c r="J110" s="175"/>
      <c r="K110" s="34" t="str">
        <f t="shared" ref="K110:K134" ca="1" si="5">IF(ISBLANK(I110),"",IF(I110=A110,"&lt;-- Circular reference",IF(ISBLANK(OFFSET($C$59,I110,0)),"&lt;-- Invalid reference","")))</f>
        <v/>
      </c>
      <c r="L110" s="34"/>
      <c r="M110" s="34"/>
    </row>
    <row r="111" spans="1:13" s="4" customFormat="1" x14ac:dyDescent="0.15">
      <c r="A111" s="43">
        <f t="shared" si="4"/>
        <v>52</v>
      </c>
      <c r="B111" s="11"/>
      <c r="C111" s="5"/>
      <c r="D111" s="5"/>
      <c r="E111" s="5"/>
      <c r="F111" s="5"/>
      <c r="G111" s="5"/>
      <c r="H111" s="7"/>
      <c r="I111" s="7"/>
      <c r="J111" s="175"/>
      <c r="K111" s="34" t="str">
        <f t="shared" ca="1" si="5"/>
        <v/>
      </c>
      <c r="L111" s="34"/>
      <c r="M111" s="34"/>
    </row>
    <row r="112" spans="1:13" s="4" customFormat="1" x14ac:dyDescent="0.15">
      <c r="A112" s="43">
        <f t="shared" si="4"/>
        <v>53</v>
      </c>
      <c r="B112" s="11"/>
      <c r="C112" s="5"/>
      <c r="D112" s="5"/>
      <c r="E112" s="5"/>
      <c r="F112" s="5"/>
      <c r="G112" s="5"/>
      <c r="H112" s="7"/>
      <c r="I112" s="7"/>
      <c r="J112" s="175"/>
      <c r="K112" s="34" t="str">
        <f t="shared" ca="1" si="5"/>
        <v/>
      </c>
      <c r="L112" s="34"/>
      <c r="M112" s="34"/>
    </row>
    <row r="113" spans="1:13" s="4" customFormat="1" x14ac:dyDescent="0.15">
      <c r="A113" s="43">
        <f t="shared" si="4"/>
        <v>54</v>
      </c>
      <c r="B113" s="11"/>
      <c r="C113" s="5"/>
      <c r="D113" s="5"/>
      <c r="E113" s="5"/>
      <c r="F113" s="5"/>
      <c r="G113" s="5"/>
      <c r="H113" s="7"/>
      <c r="I113" s="7"/>
      <c r="J113" s="175"/>
      <c r="K113" s="34" t="str">
        <f t="shared" ca="1" si="5"/>
        <v/>
      </c>
      <c r="L113" s="34"/>
      <c r="M113" s="34"/>
    </row>
    <row r="114" spans="1:13" s="4" customFormat="1" x14ac:dyDescent="0.15">
      <c r="A114" s="43">
        <f t="shared" si="4"/>
        <v>55</v>
      </c>
      <c r="B114" s="11"/>
      <c r="C114" s="5"/>
      <c r="D114" s="5"/>
      <c r="E114" s="5"/>
      <c r="F114" s="5"/>
      <c r="G114" s="5"/>
      <c r="H114" s="7"/>
      <c r="I114" s="7"/>
      <c r="J114" s="175"/>
      <c r="K114" s="34" t="str">
        <f t="shared" ca="1" si="5"/>
        <v/>
      </c>
      <c r="L114" s="34"/>
      <c r="M114" s="34"/>
    </row>
    <row r="115" spans="1:13" s="4" customFormat="1" x14ac:dyDescent="0.15">
      <c r="A115" s="43">
        <f t="shared" si="4"/>
        <v>56</v>
      </c>
      <c r="B115" s="11"/>
      <c r="C115" s="5"/>
      <c r="D115" s="5"/>
      <c r="E115" s="5"/>
      <c r="F115" s="5"/>
      <c r="G115" s="5"/>
      <c r="H115" s="7"/>
      <c r="I115" s="7"/>
      <c r="J115" s="175"/>
      <c r="K115" s="34" t="str">
        <f t="shared" ca="1" si="5"/>
        <v/>
      </c>
      <c r="L115" s="34"/>
      <c r="M115" s="34"/>
    </row>
    <row r="116" spans="1:13" s="4" customFormat="1" x14ac:dyDescent="0.15">
      <c r="A116" s="43">
        <f t="shared" si="4"/>
        <v>57</v>
      </c>
      <c r="B116" s="11"/>
      <c r="C116" s="5"/>
      <c r="D116" s="5"/>
      <c r="E116" s="5"/>
      <c r="F116" s="5"/>
      <c r="G116" s="5"/>
      <c r="H116" s="7"/>
      <c r="I116" s="7"/>
      <c r="J116" s="175"/>
      <c r="K116" s="34" t="str">
        <f t="shared" ca="1" si="5"/>
        <v/>
      </c>
      <c r="L116" s="34"/>
      <c r="M116" s="34"/>
    </row>
    <row r="117" spans="1:13" s="4" customFormat="1" x14ac:dyDescent="0.15">
      <c r="A117" s="43">
        <f t="shared" si="4"/>
        <v>58</v>
      </c>
      <c r="B117" s="11"/>
      <c r="C117" s="5"/>
      <c r="D117" s="5"/>
      <c r="E117" s="5"/>
      <c r="F117" s="5"/>
      <c r="G117" s="5"/>
      <c r="H117" s="7"/>
      <c r="I117" s="7"/>
      <c r="J117" s="175"/>
      <c r="K117" s="34" t="str">
        <f t="shared" ca="1" si="5"/>
        <v/>
      </c>
      <c r="L117" s="34"/>
      <c r="M117" s="34"/>
    </row>
    <row r="118" spans="1:13" s="4" customFormat="1" x14ac:dyDescent="0.15">
      <c r="A118" s="43">
        <f t="shared" si="4"/>
        <v>59</v>
      </c>
      <c r="B118" s="11"/>
      <c r="C118" s="5"/>
      <c r="D118" s="5"/>
      <c r="E118" s="5"/>
      <c r="F118" s="5"/>
      <c r="G118" s="5"/>
      <c r="H118" s="7"/>
      <c r="I118" s="7"/>
      <c r="J118" s="175"/>
      <c r="K118" s="34" t="str">
        <f t="shared" ca="1" si="5"/>
        <v/>
      </c>
      <c r="L118" s="34"/>
      <c r="M118" s="34"/>
    </row>
    <row r="119" spans="1:13" s="4" customFormat="1" x14ac:dyDescent="0.15">
      <c r="A119" s="43">
        <f t="shared" si="4"/>
        <v>60</v>
      </c>
      <c r="B119" s="11"/>
      <c r="C119" s="5"/>
      <c r="D119" s="5"/>
      <c r="E119" s="5"/>
      <c r="F119" s="5"/>
      <c r="G119" s="5"/>
      <c r="H119" s="7"/>
      <c r="I119" s="7"/>
      <c r="J119" s="175"/>
      <c r="K119" s="34" t="str">
        <f t="shared" ca="1" si="5"/>
        <v/>
      </c>
      <c r="L119" s="34"/>
      <c r="M119" s="34"/>
    </row>
    <row r="120" spans="1:13" s="4" customFormat="1" x14ac:dyDescent="0.15">
      <c r="A120" s="43">
        <f t="shared" si="4"/>
        <v>61</v>
      </c>
      <c r="B120" s="11"/>
      <c r="C120" s="5"/>
      <c r="D120" s="5"/>
      <c r="E120" s="5"/>
      <c r="F120" s="5"/>
      <c r="G120" s="5"/>
      <c r="H120" s="7"/>
      <c r="I120" s="7"/>
      <c r="J120" s="175"/>
      <c r="K120" s="34" t="str">
        <f t="shared" ca="1" si="5"/>
        <v/>
      </c>
      <c r="L120" s="34"/>
      <c r="M120" s="34"/>
    </row>
    <row r="121" spans="1:13" s="4" customFormat="1" x14ac:dyDescent="0.15">
      <c r="A121" s="43">
        <f t="shared" si="4"/>
        <v>62</v>
      </c>
      <c r="B121" s="11"/>
      <c r="C121" s="5"/>
      <c r="D121" s="5"/>
      <c r="E121" s="5"/>
      <c r="F121" s="5"/>
      <c r="G121" s="5"/>
      <c r="H121" s="7"/>
      <c r="I121" s="7"/>
      <c r="J121" s="175"/>
      <c r="K121" s="34" t="str">
        <f t="shared" ca="1" si="5"/>
        <v/>
      </c>
      <c r="L121" s="34"/>
      <c r="M121" s="34"/>
    </row>
    <row r="122" spans="1:13" s="4" customFormat="1" x14ac:dyDescent="0.15">
      <c r="A122" s="43">
        <f t="shared" si="4"/>
        <v>63</v>
      </c>
      <c r="B122" s="11"/>
      <c r="C122" s="5"/>
      <c r="D122" s="5"/>
      <c r="E122" s="5"/>
      <c r="F122" s="5"/>
      <c r="G122" s="5"/>
      <c r="H122" s="7"/>
      <c r="I122" s="7"/>
      <c r="J122" s="175"/>
      <c r="K122" s="34" t="str">
        <f t="shared" ca="1" si="5"/>
        <v/>
      </c>
      <c r="L122" s="34"/>
      <c r="M122" s="34"/>
    </row>
    <row r="123" spans="1:13" s="4" customFormat="1" x14ac:dyDescent="0.15">
      <c r="A123" s="43">
        <f t="shared" si="4"/>
        <v>64</v>
      </c>
      <c r="B123" s="11"/>
      <c r="C123" s="5"/>
      <c r="D123" s="5"/>
      <c r="E123" s="5"/>
      <c r="F123" s="5"/>
      <c r="G123" s="5"/>
      <c r="H123" s="7"/>
      <c r="I123" s="7"/>
      <c r="J123" s="175"/>
      <c r="K123" s="34" t="str">
        <f t="shared" ca="1" si="5"/>
        <v/>
      </c>
      <c r="L123" s="34"/>
      <c r="M123" s="34"/>
    </row>
    <row r="124" spans="1:13" s="4" customFormat="1" x14ac:dyDescent="0.15">
      <c r="A124" s="43">
        <f t="shared" si="4"/>
        <v>65</v>
      </c>
      <c r="B124" s="11"/>
      <c r="C124" s="5"/>
      <c r="D124" s="5"/>
      <c r="E124" s="5"/>
      <c r="F124" s="5"/>
      <c r="G124" s="5"/>
      <c r="H124" s="7"/>
      <c r="I124" s="7"/>
      <c r="J124" s="175"/>
      <c r="K124" s="34" t="str">
        <f t="shared" ca="1" si="5"/>
        <v/>
      </c>
      <c r="L124" s="34"/>
      <c r="M124" s="34"/>
    </row>
    <row r="125" spans="1:13" s="4" customFormat="1" x14ac:dyDescent="0.15">
      <c r="A125" s="43">
        <f t="shared" ref="A125:A134" si="6">A124+1</f>
        <v>66</v>
      </c>
      <c r="B125" s="11"/>
      <c r="C125" s="5"/>
      <c r="D125" s="5"/>
      <c r="E125" s="5"/>
      <c r="F125" s="5"/>
      <c r="G125" s="5"/>
      <c r="H125" s="7"/>
      <c r="I125" s="7"/>
      <c r="J125" s="175"/>
      <c r="K125" s="34" t="str">
        <f t="shared" ca="1" si="5"/>
        <v/>
      </c>
      <c r="L125" s="34"/>
      <c r="M125" s="34"/>
    </row>
    <row r="126" spans="1:13" s="4" customFormat="1" x14ac:dyDescent="0.15">
      <c r="A126" s="43">
        <f t="shared" si="6"/>
        <v>67</v>
      </c>
      <c r="B126" s="11"/>
      <c r="C126" s="5"/>
      <c r="D126" s="5"/>
      <c r="E126" s="5"/>
      <c r="F126" s="5"/>
      <c r="G126" s="5"/>
      <c r="H126" s="7"/>
      <c r="I126" s="7"/>
      <c r="J126" s="175"/>
      <c r="K126" s="34" t="str">
        <f t="shared" ca="1" si="5"/>
        <v/>
      </c>
      <c r="L126" s="34"/>
      <c r="M126" s="34"/>
    </row>
    <row r="127" spans="1:13" s="4" customFormat="1" x14ac:dyDescent="0.15">
      <c r="A127" s="43">
        <f t="shared" si="6"/>
        <v>68</v>
      </c>
      <c r="B127" s="11"/>
      <c r="C127" s="5"/>
      <c r="D127" s="5"/>
      <c r="E127" s="5"/>
      <c r="F127" s="5"/>
      <c r="G127" s="5"/>
      <c r="H127" s="7"/>
      <c r="I127" s="7"/>
      <c r="J127" s="175"/>
      <c r="K127" s="34" t="str">
        <f t="shared" ca="1" si="5"/>
        <v/>
      </c>
      <c r="L127" s="34"/>
      <c r="M127" s="34"/>
    </row>
    <row r="128" spans="1:13" s="4" customFormat="1" x14ac:dyDescent="0.15">
      <c r="A128" s="43">
        <f t="shared" si="6"/>
        <v>69</v>
      </c>
      <c r="B128" s="11"/>
      <c r="C128" s="5"/>
      <c r="D128" s="5"/>
      <c r="E128" s="5"/>
      <c r="F128" s="5"/>
      <c r="G128" s="5"/>
      <c r="H128" s="7"/>
      <c r="I128" s="7"/>
      <c r="J128" s="175"/>
      <c r="K128" s="34" t="str">
        <f t="shared" ca="1" si="5"/>
        <v/>
      </c>
      <c r="L128" s="34"/>
      <c r="M128" s="34"/>
    </row>
    <row r="129" spans="1:13" s="4" customFormat="1" x14ac:dyDescent="0.15">
      <c r="A129" s="43">
        <f t="shared" si="6"/>
        <v>70</v>
      </c>
      <c r="B129" s="11"/>
      <c r="C129" s="5"/>
      <c r="D129" s="5"/>
      <c r="E129" s="5"/>
      <c r="F129" s="5"/>
      <c r="G129" s="5"/>
      <c r="H129" s="7"/>
      <c r="I129" s="7"/>
      <c r="J129" s="175"/>
      <c r="K129" s="34" t="str">
        <f t="shared" ca="1" si="5"/>
        <v/>
      </c>
      <c r="L129" s="34"/>
      <c r="M129" s="34"/>
    </row>
    <row r="130" spans="1:13" s="4" customFormat="1" x14ac:dyDescent="0.15">
      <c r="A130" s="43">
        <f t="shared" si="6"/>
        <v>71</v>
      </c>
      <c r="B130" s="11"/>
      <c r="C130" s="5"/>
      <c r="D130" s="5"/>
      <c r="E130" s="5"/>
      <c r="F130" s="5"/>
      <c r="G130" s="5"/>
      <c r="H130" s="7"/>
      <c r="I130" s="7"/>
      <c r="J130" s="175"/>
      <c r="K130" s="34" t="str">
        <f t="shared" ca="1" si="5"/>
        <v/>
      </c>
      <c r="L130" s="34"/>
      <c r="M130" s="34"/>
    </row>
    <row r="131" spans="1:13" s="4" customFormat="1" x14ac:dyDescent="0.15">
      <c r="A131" s="43">
        <f t="shared" si="6"/>
        <v>72</v>
      </c>
      <c r="B131" s="11"/>
      <c r="C131" s="5"/>
      <c r="D131" s="5"/>
      <c r="E131" s="5"/>
      <c r="F131" s="5"/>
      <c r="G131" s="5"/>
      <c r="H131" s="7"/>
      <c r="I131" s="7"/>
      <c r="J131" s="175"/>
      <c r="K131" s="34" t="str">
        <f t="shared" ca="1" si="5"/>
        <v/>
      </c>
      <c r="L131" s="34"/>
      <c r="M131" s="34"/>
    </row>
    <row r="132" spans="1:13" s="4" customFormat="1" x14ac:dyDescent="0.15">
      <c r="A132" s="43">
        <f t="shared" si="6"/>
        <v>73</v>
      </c>
      <c r="B132" s="11"/>
      <c r="C132" s="5"/>
      <c r="D132" s="5"/>
      <c r="E132" s="5"/>
      <c r="F132" s="5"/>
      <c r="G132" s="5"/>
      <c r="H132" s="7"/>
      <c r="I132" s="7"/>
      <c r="J132" s="175"/>
      <c r="K132" s="34" t="str">
        <f t="shared" ca="1" si="5"/>
        <v/>
      </c>
      <c r="L132" s="34"/>
      <c r="M132" s="34"/>
    </row>
    <row r="133" spans="1:13" s="4" customFormat="1" x14ac:dyDescent="0.15">
      <c r="A133" s="43">
        <f t="shared" si="6"/>
        <v>74</v>
      </c>
      <c r="B133" s="11"/>
      <c r="C133" s="5"/>
      <c r="D133" s="5"/>
      <c r="E133" s="5"/>
      <c r="F133" s="5"/>
      <c r="G133" s="5"/>
      <c r="H133" s="7"/>
      <c r="I133" s="7"/>
      <c r="J133" s="175"/>
      <c r="K133" s="34" t="str">
        <f t="shared" ca="1" si="5"/>
        <v/>
      </c>
      <c r="L133" s="34"/>
      <c r="M133" s="34"/>
    </row>
    <row r="134" spans="1:13" s="4" customFormat="1" x14ac:dyDescent="0.15">
      <c r="A134" s="43">
        <f t="shared" si="6"/>
        <v>75</v>
      </c>
      <c r="B134" s="11"/>
      <c r="C134" s="5"/>
      <c r="D134" s="5"/>
      <c r="E134" s="5"/>
      <c r="F134" s="5"/>
      <c r="G134" s="5"/>
      <c r="H134" s="7"/>
      <c r="I134" s="7"/>
      <c r="J134" s="175"/>
      <c r="K134" s="34" t="str">
        <f t="shared" ca="1" si="5"/>
        <v/>
      </c>
      <c r="L134" s="34"/>
      <c r="M134" s="34"/>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allowBlank="1" showErrorMessage="1" errorTitle="Date" error="Date must be in MM/DD/YY format." sqref="B60:B134"/>
    <dataValidation type="whole" operator="greaterThanOrEqual" allowBlank="1" showInputMessage="1" showErrorMessage="1" errorTitle="Positive Number" error="Value must be greater than or equal to zero." sqref="A60:A134 H60:I134">
      <formula1>0</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F60:F134 D60:D134">
      <formula1>$B$4:$B$14</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G60:G134 E60:E134">
      <formula1>$E$19:$E$29</formula1>
    </dataValidation>
    <dataValidation type="list" allowBlank="1" showInputMessage="1" showErrorMessage="1" errorTitle="Defect Type Error" error="Error type must be one of:_x000d_  Documentation_x000d_  Syntax_x000d_  Build,Package_x000d_  Assignment_x000d_  Interface_x000d_  Checking_x000d_  Data_x000d_  Function_x000d_  System_x000d_  Environment" sqref="C60:C134">
      <formula1>$B$19:$B$29</formula1>
    </dataValidation>
  </dataValidations>
  <pageMargins left="0.7" right="0.7" top="0.75" bottom="0.75" header="0.5" footer="0.5"/>
  <pageSetup scale="83" fitToHeight="2"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K137"/>
  <sheetViews>
    <sheetView showGridLines="0" topLeftCell="A45" workbookViewId="0">
      <selection activeCell="H66" sqref="H66"/>
    </sheetView>
  </sheetViews>
  <sheetFormatPr baseColWidth="10" defaultColWidth="3.6640625" defaultRowHeight="13" x14ac:dyDescent="0.15"/>
  <cols>
    <col min="1" max="2" width="7.83203125" style="3" customWidth="1"/>
    <col min="3" max="3" width="11.33203125" style="3" customWidth="1"/>
    <col min="4" max="4" width="9.6640625" style="3" customWidth="1"/>
    <col min="5" max="5" width="5" style="3" customWidth="1"/>
    <col min="6" max="6" width="11.33203125" style="3" customWidth="1"/>
    <col min="7" max="7" width="5.6640625" style="3" hidden="1" customWidth="1"/>
    <col min="8" max="8" width="44" style="3" customWidth="1"/>
    <col min="9" max="9" width="7.83203125" style="3" customWidth="1"/>
    <col min="10" max="16384" width="3.6640625" style="3"/>
  </cols>
  <sheetData>
    <row r="1" spans="1:8" hidden="1" x14ac:dyDescent="0.15">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CA02</v>
      </c>
      <c r="G1" s="35"/>
      <c r="H1" s="35"/>
    </row>
    <row r="2" spans="1:8" hidden="1" x14ac:dyDescent="0.15">
      <c r="A2" s="66" t="str">
        <f>Constants!A2</f>
        <v>Start date:</v>
      </c>
      <c r="B2" s="66">
        <f>Constants!B2</f>
        <v>36526</v>
      </c>
      <c r="C2" s="66" t="str">
        <f>Constants!C2</f>
        <v xml:space="preserve"> </v>
      </c>
      <c r="D2" s="66" t="str">
        <f>Constants!D2</f>
        <v>Grades:</v>
      </c>
      <c r="E2" s="66" t="str">
        <f>Constants!E2</f>
        <v>AA</v>
      </c>
      <c r="F2" s="66">
        <f>Constants!F2</f>
        <v>1</v>
      </c>
      <c r="G2" s="35"/>
      <c r="H2" s="35"/>
    </row>
    <row r="3" spans="1:8" hidden="1" x14ac:dyDescent="0.15">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idden="1" x14ac:dyDescent="0.15">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idden="1" x14ac:dyDescent="0.15">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idden="1" x14ac:dyDescent="0.15">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idden="1" x14ac:dyDescent="0.15">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idden="1" x14ac:dyDescent="0.15">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idden="1" x14ac:dyDescent="0.15">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idden="1" x14ac:dyDescent="0.15">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idden="1" x14ac:dyDescent="0.15">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idden="1" x14ac:dyDescent="0.15">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idden="1" x14ac:dyDescent="0.15">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idden="1" x14ac:dyDescent="0.15">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idden="1" x14ac:dyDescent="0.15">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idden="1" x14ac:dyDescent="0.15">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idden="1" x14ac:dyDescent="0.15">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idden="1" x14ac:dyDescent="0.15">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idden="1" x14ac:dyDescent="0.15">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idden="1" x14ac:dyDescent="0.15">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idden="1" x14ac:dyDescent="0.15">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idden="1" x14ac:dyDescent="0.15">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idden="1" x14ac:dyDescent="0.15">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idden="1" x14ac:dyDescent="0.15">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idden="1" x14ac:dyDescent="0.15">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idden="1" x14ac:dyDescent="0.15">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idden="1" x14ac:dyDescent="0.15">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idden="1" x14ac:dyDescent="0.15">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idden="1" x14ac:dyDescent="0.15">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idden="1" x14ac:dyDescent="0.15">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idden="1" x14ac:dyDescent="0.15">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idden="1" x14ac:dyDescent="0.15">
      <c r="A32" s="66" t="str">
        <f>Constants!A32</f>
        <v>Proxy Types:</v>
      </c>
      <c r="B32" s="66" t="str">
        <f>Constants!B32</f>
        <v>-</v>
      </c>
      <c r="C32" s="66" t="str">
        <f>Constants!C32</f>
        <v xml:space="preserve"> </v>
      </c>
      <c r="D32" s="66" t="str">
        <f>Constants!D32</f>
        <v xml:space="preserve"> </v>
      </c>
      <c r="E32" s="66" t="str">
        <f>Constants!E32</f>
        <v>Failed</v>
      </c>
      <c r="F32" s="66" t="str">
        <f>Constants!F32</f>
        <v xml:space="preserve"> </v>
      </c>
      <c r="G32" s="8"/>
      <c r="H32" s="35"/>
    </row>
    <row r="33" spans="1:11" hidden="1" x14ac:dyDescent="0.15">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idden="1" x14ac:dyDescent="0.15">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idden="1" x14ac:dyDescent="0.15">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idden="1" x14ac:dyDescent="0.15">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x14ac:dyDescent="0.15">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x14ac:dyDescent="0.15">
      <c r="A38" s="66" t="str">
        <f>Constants!A38</f>
        <v>Sizes:</v>
      </c>
      <c r="B38" s="66" t="str">
        <f>Constants!B38</f>
        <v>VS</v>
      </c>
      <c r="C38" s="66" t="str">
        <f>Constants!C38</f>
        <v>S</v>
      </c>
      <c r="D38" s="66" t="str">
        <f>Constants!D38</f>
        <v>M</v>
      </c>
      <c r="E38" s="66" t="str">
        <f>Constants!E38</f>
        <v>L</v>
      </c>
      <c r="F38" s="66" t="str">
        <f>Constants!F38</f>
        <v>VL</v>
      </c>
      <c r="G38" s="8"/>
      <c r="H38" s="35"/>
    </row>
    <row r="39" spans="1:11" hidden="1" x14ac:dyDescent="0.15">
      <c r="A39" s="66" t="str">
        <f>Constants!A39</f>
        <v>upper</v>
      </c>
      <c r="B39" s="66">
        <f>Constants!B39</f>
        <v>-1.5</v>
      </c>
      <c r="C39" s="66">
        <f>Constants!C39</f>
        <v>-0.5</v>
      </c>
      <c r="D39" s="66">
        <f>Constants!D39</f>
        <v>0.5</v>
      </c>
      <c r="E39" s="66">
        <f>Constants!E39</f>
        <v>1.5</v>
      </c>
      <c r="F39" s="66">
        <f>Constants!F39</f>
        <v>99999</v>
      </c>
      <c r="G39" s="8"/>
      <c r="H39" s="35"/>
    </row>
    <row r="40" spans="1:11" hidden="1" x14ac:dyDescent="0.15">
      <c r="A40" s="66" t="str">
        <f>Constants!A40</f>
        <v>mid</v>
      </c>
      <c r="B40" s="66">
        <f>Constants!B40</f>
        <v>-2</v>
      </c>
      <c r="C40" s="66">
        <f>Constants!C40</f>
        <v>-1</v>
      </c>
      <c r="D40" s="66">
        <f>Constants!D40</f>
        <v>0</v>
      </c>
      <c r="E40" s="66">
        <f>Constants!E40</f>
        <v>1</v>
      </c>
      <c r="F40" s="66">
        <f>Constants!F40</f>
        <v>2</v>
      </c>
      <c r="G40" s="8"/>
      <c r="H40" s="35"/>
    </row>
    <row r="41" spans="1:11" hidden="1" x14ac:dyDescent="0.15">
      <c r="A41" s="66" t="str">
        <f>Constants!A41</f>
        <v>lower</v>
      </c>
      <c r="B41" s="66">
        <f>Constants!B41</f>
        <v>0</v>
      </c>
      <c r="C41" s="66">
        <f>Constants!C41</f>
        <v>-1.5</v>
      </c>
      <c r="D41" s="66">
        <f>Constants!D41</f>
        <v>-0.5</v>
      </c>
      <c r="E41" s="66">
        <f>Constants!E41</f>
        <v>0.5</v>
      </c>
      <c r="F41" s="66">
        <f>Constants!F41</f>
        <v>1.5</v>
      </c>
      <c r="G41" s="8"/>
      <c r="H41" s="35"/>
    </row>
    <row r="42" spans="1:11" customFormat="1" hidden="1" x14ac:dyDescent="0.15">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x14ac:dyDescent="0.15">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t="3" hidden="1" customHeight="1" x14ac:dyDescent="0.15">
      <c r="A44" s="66" t="str">
        <f>Constants!A44</f>
        <v>&lt;-- Mandatory</v>
      </c>
      <c r="B44" s="66" t="str">
        <f>Constants!B44</f>
        <v xml:space="preserve"> </v>
      </c>
      <c r="C44" s="66" t="str">
        <f>Constants!C44</f>
        <v>✔</v>
      </c>
      <c r="D44" s="66" t="str">
        <f>Constants!D44</f>
        <v xml:space="preserve"> </v>
      </c>
      <c r="E44" s="66" t="str">
        <f>Constants!E44</f>
        <v xml:space="preserve"> </v>
      </c>
      <c r="F44" s="66" t="str">
        <f>Constants!F44</f>
        <v xml:space="preserve"> </v>
      </c>
    </row>
    <row r="45" spans="1:11" ht="20" x14ac:dyDescent="0.2">
      <c r="A45" s="463" t="s">
        <v>152</v>
      </c>
      <c r="B45" s="463"/>
      <c r="C45" s="463"/>
      <c r="D45" s="1"/>
      <c r="E45" s="1"/>
      <c r="F45" s="1"/>
      <c r="G45" s="1"/>
      <c r="H45" s="41"/>
    </row>
    <row r="46" spans="1:11" ht="37" customHeight="1" x14ac:dyDescent="0.15">
      <c r="A46" s="482" t="s">
        <v>489</v>
      </c>
      <c r="B46" s="482"/>
      <c r="C46" s="482"/>
      <c r="D46" s="482"/>
      <c r="E46" s="482"/>
      <c r="F46" s="482"/>
      <c r="G46" s="482"/>
      <c r="H46" s="482"/>
      <c r="I46" s="277"/>
      <c r="J46" s="277"/>
    </row>
    <row r="47" spans="1:11" x14ac:dyDescent="0.15">
      <c r="A47" s="50" t="s">
        <v>153</v>
      </c>
      <c r="B47" s="50" t="s">
        <v>164</v>
      </c>
      <c r="C47" s="50" t="s">
        <v>165</v>
      </c>
      <c r="D47" s="50" t="s">
        <v>154</v>
      </c>
      <c r="E47" s="50" t="s">
        <v>155</v>
      </c>
      <c r="F47" s="50" t="s">
        <v>43</v>
      </c>
      <c r="G47" s="50" t="s">
        <v>71</v>
      </c>
      <c r="H47" s="2" t="s">
        <v>118</v>
      </c>
    </row>
    <row r="48" spans="1:11" x14ac:dyDescent="0.15">
      <c r="A48" s="11">
        <v>42850</v>
      </c>
      <c r="B48" s="12">
        <v>6.25E-2</v>
      </c>
      <c r="C48" s="12">
        <v>9.0277777777777776E-2</v>
      </c>
      <c r="D48" s="7">
        <v>10</v>
      </c>
      <c r="E48" s="16">
        <f>IF(OR(ISBLANK(B48),ISBLANK(C48)),"",(C48-B48)*24*60-D48)</f>
        <v>30</v>
      </c>
      <c r="F48" s="10" t="s">
        <v>1052</v>
      </c>
      <c r="G48" s="10"/>
      <c r="H48" s="42" t="s">
        <v>1053</v>
      </c>
      <c r="I48" s="3" t="str">
        <f t="shared" ref="I48:I79" si="0">IF(E48&lt;0,"&lt;-- Invalid stop time","")</f>
        <v/>
      </c>
    </row>
    <row r="49" spans="1:9" x14ac:dyDescent="0.15">
      <c r="A49" s="11">
        <v>42850</v>
      </c>
      <c r="B49" s="12">
        <v>0.875</v>
      </c>
      <c r="C49" s="12">
        <v>0.88541666666666663</v>
      </c>
      <c r="D49" s="7"/>
      <c r="E49" s="16">
        <f>IF(OR(ISBLANK(B49),ISBLANK(C49)),"",(C49-B49)*24*60-D49)</f>
        <v>14.999999999999947</v>
      </c>
      <c r="F49" s="10" t="s">
        <v>1052</v>
      </c>
      <c r="G49" s="10"/>
      <c r="H49" s="42" t="s">
        <v>1054</v>
      </c>
      <c r="I49" s="3" t="str">
        <f t="shared" si="0"/>
        <v/>
      </c>
    </row>
    <row r="50" spans="1:9" x14ac:dyDescent="0.15">
      <c r="A50" s="11">
        <v>42850</v>
      </c>
      <c r="B50" s="12">
        <v>0.88541666666666663</v>
      </c>
      <c r="C50" s="12">
        <v>0.94791666666666663</v>
      </c>
      <c r="D50" s="7">
        <v>5</v>
      </c>
      <c r="E50" s="16">
        <f>IF(OR(ISBLANK(B50),ISBLANK(C50)),"",(C50-B50)*24*60-D50)</f>
        <v>85</v>
      </c>
      <c r="F50" s="10" t="s">
        <v>170</v>
      </c>
      <c r="G50" s="10"/>
      <c r="H50" s="42" t="s">
        <v>1179</v>
      </c>
      <c r="I50" s="3" t="str">
        <f t="shared" si="0"/>
        <v/>
      </c>
    </row>
    <row r="51" spans="1:9" x14ac:dyDescent="0.15">
      <c r="A51" s="11">
        <v>42850</v>
      </c>
      <c r="B51" s="12">
        <v>0.94791666666666663</v>
      </c>
      <c r="C51" s="12">
        <v>0.95833333333333337</v>
      </c>
      <c r="D51" s="7"/>
      <c r="E51" s="16">
        <f>IF(OR(ISBLANK(B51),ISBLANK(C51)),"",(C51-B51)*24*60-D51)</f>
        <v>15.000000000000107</v>
      </c>
      <c r="F51" s="10" t="s">
        <v>348</v>
      </c>
      <c r="G51" s="10"/>
      <c r="H51" s="42" t="s">
        <v>1129</v>
      </c>
      <c r="I51" s="3" t="str">
        <f t="shared" si="0"/>
        <v/>
      </c>
    </row>
    <row r="52" spans="1:9" x14ac:dyDescent="0.15">
      <c r="A52" s="11">
        <v>42850</v>
      </c>
      <c r="B52" s="12">
        <v>0.95833333333333337</v>
      </c>
      <c r="C52" s="12">
        <v>0.98958333333333337</v>
      </c>
      <c r="D52" s="7"/>
      <c r="E52" s="16">
        <f>IF(OR(ISBLANK(B52),ISBLANK(C52)),"",(C52-B52)*24*60-D52)</f>
        <v>45</v>
      </c>
      <c r="F52" s="10" t="s">
        <v>348</v>
      </c>
      <c r="G52" s="10"/>
      <c r="H52" s="42" t="s">
        <v>1128</v>
      </c>
      <c r="I52" s="3" t="str">
        <f t="shared" si="0"/>
        <v/>
      </c>
    </row>
    <row r="53" spans="1:9" x14ac:dyDescent="0.15">
      <c r="A53" s="11">
        <v>42850</v>
      </c>
      <c r="B53" s="12">
        <v>0.98958333333333337</v>
      </c>
      <c r="C53" s="12">
        <v>0.99930555555555556</v>
      </c>
      <c r="D53" s="7"/>
      <c r="E53" s="16">
        <f t="shared" ref="E53:E60" si="1">IF(OR(ISBLANK(B53),ISBLANK(C53)),"",(C53-B53)*24*60-D53)</f>
        <v>13.99999999999995</v>
      </c>
      <c r="F53" s="10" t="s">
        <v>348</v>
      </c>
      <c r="G53" s="10"/>
      <c r="H53" s="42" t="s">
        <v>1143</v>
      </c>
      <c r="I53" s="3" t="str">
        <f t="shared" si="0"/>
        <v/>
      </c>
    </row>
    <row r="54" spans="1:9" x14ac:dyDescent="0.15">
      <c r="A54" s="11">
        <v>42851</v>
      </c>
      <c r="B54" s="12">
        <v>0.94444444444444453</v>
      </c>
      <c r="C54" s="12">
        <v>0.99930555555555556</v>
      </c>
      <c r="D54" s="7">
        <v>10</v>
      </c>
      <c r="E54" s="16">
        <f t="shared" si="1"/>
        <v>68.999999999999886</v>
      </c>
      <c r="F54" s="10" t="s">
        <v>127</v>
      </c>
      <c r="G54" s="10"/>
      <c r="H54" s="42" t="s">
        <v>1146</v>
      </c>
      <c r="I54" s="3" t="str">
        <f t="shared" si="0"/>
        <v/>
      </c>
    </row>
    <row r="55" spans="1:9" x14ac:dyDescent="0.15">
      <c r="A55" s="11">
        <v>42851</v>
      </c>
      <c r="B55" s="12">
        <v>0</v>
      </c>
      <c r="C55" s="12">
        <v>1.2499999999999999E-2</v>
      </c>
      <c r="D55" s="7"/>
      <c r="E55" s="16">
        <f t="shared" si="1"/>
        <v>18</v>
      </c>
      <c r="F55" s="10" t="s">
        <v>144</v>
      </c>
      <c r="G55" s="10"/>
      <c r="H55" s="42" t="s">
        <v>1175</v>
      </c>
      <c r="I55" s="3" t="str">
        <f t="shared" si="0"/>
        <v/>
      </c>
    </row>
    <row r="56" spans="1:9" x14ac:dyDescent="0.15">
      <c r="A56" s="11">
        <v>42851</v>
      </c>
      <c r="B56" s="12">
        <v>1.2499999999999999E-2</v>
      </c>
      <c r="C56" s="12">
        <v>8.3333333333333329E-2</v>
      </c>
      <c r="D56" s="7">
        <v>5</v>
      </c>
      <c r="E56" s="16">
        <f t="shared" si="1"/>
        <v>97</v>
      </c>
      <c r="F56" s="10" t="s">
        <v>127</v>
      </c>
      <c r="G56" s="10"/>
      <c r="H56" s="42" t="s">
        <v>1176</v>
      </c>
      <c r="I56" s="3" t="str">
        <f t="shared" si="0"/>
        <v/>
      </c>
    </row>
    <row r="57" spans="1:9" x14ac:dyDescent="0.15">
      <c r="A57" s="11">
        <v>42851</v>
      </c>
      <c r="B57" s="12">
        <v>8.3333333333333329E-2</v>
      </c>
      <c r="C57" s="12">
        <v>0.10416666666666667</v>
      </c>
      <c r="D57" s="7"/>
      <c r="E57" s="16">
        <f t="shared" si="1"/>
        <v>30.000000000000014</v>
      </c>
      <c r="F57" s="10" t="s">
        <v>144</v>
      </c>
      <c r="G57" s="10"/>
      <c r="H57" s="42" t="s">
        <v>1177</v>
      </c>
      <c r="I57" s="3" t="str">
        <f t="shared" si="0"/>
        <v/>
      </c>
    </row>
    <row r="58" spans="1:9" x14ac:dyDescent="0.15">
      <c r="A58" s="11">
        <v>42851</v>
      </c>
      <c r="B58" s="12">
        <v>0.10416666666666667</v>
      </c>
      <c r="C58" s="12">
        <v>0.11458333333333333</v>
      </c>
      <c r="D58" s="7"/>
      <c r="E58" s="16">
        <f t="shared" si="1"/>
        <v>14.999999999999986</v>
      </c>
      <c r="F58" s="10" t="s">
        <v>127</v>
      </c>
      <c r="G58" s="10"/>
      <c r="H58" s="42" t="s">
        <v>1178</v>
      </c>
      <c r="I58" s="3" t="str">
        <f t="shared" si="0"/>
        <v/>
      </c>
    </row>
    <row r="59" spans="1:9" x14ac:dyDescent="0.15">
      <c r="A59" s="11">
        <v>42853</v>
      </c>
      <c r="B59" s="12">
        <v>0.45833333333333331</v>
      </c>
      <c r="C59" s="12">
        <v>0.5</v>
      </c>
      <c r="D59" s="7"/>
      <c r="E59" s="16">
        <f t="shared" si="1"/>
        <v>60.000000000000028</v>
      </c>
      <c r="F59" s="10" t="s">
        <v>144</v>
      </c>
      <c r="G59" s="10"/>
      <c r="H59" s="42" t="s">
        <v>1180</v>
      </c>
      <c r="I59" s="3" t="str">
        <f t="shared" si="0"/>
        <v/>
      </c>
    </row>
    <row r="60" spans="1:9" x14ac:dyDescent="0.15">
      <c r="A60" s="11">
        <v>42853</v>
      </c>
      <c r="B60" s="12">
        <v>0.58333333333333337</v>
      </c>
      <c r="C60" s="12">
        <v>0.72916666666666663</v>
      </c>
      <c r="D60" s="7"/>
      <c r="E60" s="16">
        <f t="shared" si="1"/>
        <v>209.99999999999989</v>
      </c>
      <c r="F60" s="10" t="s">
        <v>127</v>
      </c>
      <c r="G60" s="10"/>
      <c r="H60" s="42" t="s">
        <v>1181</v>
      </c>
      <c r="I60" s="3" t="str">
        <f t="shared" si="0"/>
        <v/>
      </c>
    </row>
    <row r="61" spans="1:9" x14ac:dyDescent="0.15">
      <c r="A61" s="11">
        <v>42855</v>
      </c>
      <c r="B61" s="12">
        <v>0.8125</v>
      </c>
      <c r="C61" s="12">
        <v>0.85416666666666663</v>
      </c>
      <c r="D61" s="7"/>
      <c r="E61" s="16">
        <f t="shared" ref="E61:E76" si="2">IF(OR(ISBLANK(B61),ISBLANK(C61)),"",(C61-B61)*24*60-D61)</f>
        <v>59.999999999999943</v>
      </c>
      <c r="F61" s="10" t="s">
        <v>127</v>
      </c>
      <c r="G61" s="10"/>
      <c r="H61" s="42" t="s">
        <v>1182</v>
      </c>
      <c r="I61" s="3" t="str">
        <f t="shared" si="0"/>
        <v/>
      </c>
    </row>
    <row r="62" spans="1:9" x14ac:dyDescent="0.15">
      <c r="A62" s="11">
        <v>42855</v>
      </c>
      <c r="B62" s="12">
        <v>0.85416666666666663</v>
      </c>
      <c r="C62" s="12">
        <v>0.88541666666666663</v>
      </c>
      <c r="D62" s="7"/>
      <c r="E62" s="16">
        <f t="shared" si="2"/>
        <v>45</v>
      </c>
      <c r="F62" s="10" t="s">
        <v>127</v>
      </c>
      <c r="G62" s="10"/>
      <c r="H62" s="42" t="s">
        <v>1183</v>
      </c>
      <c r="I62" s="3" t="str">
        <f t="shared" si="0"/>
        <v/>
      </c>
    </row>
    <row r="63" spans="1:9" x14ac:dyDescent="0.15">
      <c r="A63" s="11">
        <v>42855</v>
      </c>
      <c r="B63" s="12">
        <v>0.88541666666666663</v>
      </c>
      <c r="C63" s="12">
        <v>0.89930555555555547</v>
      </c>
      <c r="D63" s="7"/>
      <c r="E63" s="16">
        <f t="shared" si="2"/>
        <v>19.999999999999929</v>
      </c>
      <c r="F63" s="10" t="s">
        <v>143</v>
      </c>
      <c r="G63" s="10"/>
      <c r="H63" s="42" t="s">
        <v>1184</v>
      </c>
      <c r="I63" s="3" t="str">
        <f t="shared" si="0"/>
        <v/>
      </c>
    </row>
    <row r="64" spans="1:9" ht="65" x14ac:dyDescent="0.15">
      <c r="A64" s="11">
        <v>42855</v>
      </c>
      <c r="B64" s="12">
        <v>0.89930555555555547</v>
      </c>
      <c r="C64" s="12">
        <v>0.90625</v>
      </c>
      <c r="D64" s="7"/>
      <c r="E64" s="16">
        <f t="shared" si="2"/>
        <v>10.000000000000124</v>
      </c>
      <c r="F64" s="10" t="s">
        <v>168</v>
      </c>
      <c r="G64" s="10"/>
      <c r="H64" s="42" t="s">
        <v>1196</v>
      </c>
      <c r="I64" s="3" t="str">
        <f t="shared" si="0"/>
        <v/>
      </c>
    </row>
    <row r="65" spans="1:9" x14ac:dyDescent="0.15">
      <c r="A65" s="11">
        <v>42855</v>
      </c>
      <c r="B65" s="12">
        <v>0.90625</v>
      </c>
      <c r="C65" s="12">
        <v>0.91666666666666663</v>
      </c>
      <c r="D65" s="7"/>
      <c r="E65" s="16">
        <f t="shared" si="2"/>
        <v>14.999999999999947</v>
      </c>
      <c r="F65" s="10" t="s">
        <v>195</v>
      </c>
      <c r="G65" s="10"/>
      <c r="H65" s="42" t="s">
        <v>1197</v>
      </c>
      <c r="I65" s="3" t="str">
        <f t="shared" si="0"/>
        <v/>
      </c>
    </row>
    <row r="66" spans="1:9" x14ac:dyDescent="0.15">
      <c r="A66" s="11"/>
      <c r="B66" s="12"/>
      <c r="C66" s="12"/>
      <c r="D66" s="7"/>
      <c r="E66" s="16" t="str">
        <f t="shared" si="2"/>
        <v/>
      </c>
      <c r="F66" s="10"/>
      <c r="G66" s="10"/>
      <c r="H66" s="42"/>
      <c r="I66" s="3" t="str">
        <f t="shared" si="0"/>
        <v/>
      </c>
    </row>
    <row r="67" spans="1:9" x14ac:dyDescent="0.15">
      <c r="A67" s="11"/>
      <c r="B67" s="12"/>
      <c r="C67" s="12"/>
      <c r="D67" s="7"/>
      <c r="E67" s="16" t="str">
        <f t="shared" si="2"/>
        <v/>
      </c>
      <c r="F67" s="10"/>
      <c r="G67" s="10"/>
      <c r="H67" s="42"/>
      <c r="I67" s="3" t="str">
        <f t="shared" si="0"/>
        <v/>
      </c>
    </row>
    <row r="68" spans="1:9" x14ac:dyDescent="0.15">
      <c r="A68" s="11"/>
      <c r="B68" s="12"/>
      <c r="C68" s="12"/>
      <c r="D68" s="7"/>
      <c r="E68" s="16" t="str">
        <f t="shared" si="2"/>
        <v/>
      </c>
      <c r="F68" s="10"/>
      <c r="G68" s="10"/>
      <c r="H68" s="42"/>
      <c r="I68" s="3" t="str">
        <f t="shared" si="0"/>
        <v/>
      </c>
    </row>
    <row r="69" spans="1:9" x14ac:dyDescent="0.15">
      <c r="A69" s="11"/>
      <c r="B69" s="12"/>
      <c r="C69" s="12"/>
      <c r="D69" s="7"/>
      <c r="E69" s="16" t="str">
        <f t="shared" si="2"/>
        <v/>
      </c>
      <c r="F69" s="10"/>
      <c r="G69" s="10"/>
      <c r="H69" s="42"/>
      <c r="I69" s="3" t="str">
        <f t="shared" si="0"/>
        <v/>
      </c>
    </row>
    <row r="70" spans="1:9" x14ac:dyDescent="0.15">
      <c r="A70" s="11"/>
      <c r="B70" s="12"/>
      <c r="C70" s="12"/>
      <c r="D70" s="7"/>
      <c r="E70" s="16" t="str">
        <f t="shared" si="2"/>
        <v/>
      </c>
      <c r="F70" s="10"/>
      <c r="G70" s="10"/>
      <c r="H70" s="42"/>
      <c r="I70" s="3" t="str">
        <f t="shared" si="0"/>
        <v/>
      </c>
    </row>
    <row r="71" spans="1:9" x14ac:dyDescent="0.15">
      <c r="A71" s="11"/>
      <c r="B71" s="12"/>
      <c r="C71" s="12"/>
      <c r="D71" s="7"/>
      <c r="E71" s="16" t="str">
        <f t="shared" si="2"/>
        <v/>
      </c>
      <c r="F71" s="10"/>
      <c r="G71" s="10"/>
      <c r="H71" s="42"/>
      <c r="I71" s="3" t="str">
        <f t="shared" si="0"/>
        <v/>
      </c>
    </row>
    <row r="72" spans="1:9" x14ac:dyDescent="0.15">
      <c r="A72" s="11"/>
      <c r="B72" s="12"/>
      <c r="C72" s="12"/>
      <c r="D72" s="7"/>
      <c r="E72" s="16" t="str">
        <f t="shared" si="2"/>
        <v/>
      </c>
      <c r="F72" s="10"/>
      <c r="G72" s="10"/>
      <c r="H72" s="42"/>
      <c r="I72" s="3" t="str">
        <f t="shared" si="0"/>
        <v/>
      </c>
    </row>
    <row r="73" spans="1:9" x14ac:dyDescent="0.15">
      <c r="A73" s="11"/>
      <c r="B73" s="12"/>
      <c r="C73" s="12"/>
      <c r="D73" s="7"/>
      <c r="E73" s="16" t="str">
        <f t="shared" si="2"/>
        <v/>
      </c>
      <c r="F73" s="10"/>
      <c r="G73" s="10"/>
      <c r="H73" s="42"/>
      <c r="I73" s="3" t="str">
        <f t="shared" si="0"/>
        <v/>
      </c>
    </row>
    <row r="74" spans="1:9" x14ac:dyDescent="0.15">
      <c r="A74" s="11"/>
      <c r="B74" s="12"/>
      <c r="C74" s="12"/>
      <c r="D74" s="7"/>
      <c r="E74" s="16" t="str">
        <f t="shared" si="2"/>
        <v/>
      </c>
      <c r="F74" s="10"/>
      <c r="G74" s="10"/>
      <c r="H74" s="42"/>
      <c r="I74" s="3" t="str">
        <f t="shared" si="0"/>
        <v/>
      </c>
    </row>
    <row r="75" spans="1:9" x14ac:dyDescent="0.15">
      <c r="A75" s="11"/>
      <c r="B75" s="12"/>
      <c r="C75" s="12"/>
      <c r="D75" s="7"/>
      <c r="E75" s="16" t="str">
        <f t="shared" si="2"/>
        <v/>
      </c>
      <c r="F75" s="10"/>
      <c r="G75" s="10"/>
      <c r="H75" s="42"/>
      <c r="I75" s="3" t="str">
        <f t="shared" si="0"/>
        <v/>
      </c>
    </row>
    <row r="76" spans="1:9" x14ac:dyDescent="0.15">
      <c r="A76" s="11"/>
      <c r="B76" s="12"/>
      <c r="C76" s="12"/>
      <c r="D76" s="7"/>
      <c r="E76" s="16" t="str">
        <f t="shared" si="2"/>
        <v/>
      </c>
      <c r="F76" s="10"/>
      <c r="G76" s="10"/>
      <c r="H76" s="42"/>
      <c r="I76" s="3" t="str">
        <f t="shared" si="0"/>
        <v/>
      </c>
    </row>
    <row r="77" spans="1:9" x14ac:dyDescent="0.15">
      <c r="A77" s="11"/>
      <c r="B77" s="12"/>
      <c r="C77" s="12"/>
      <c r="D77" s="7"/>
      <c r="E77" s="16" t="str">
        <f t="shared" ref="E77:E108" si="3">IF(OR(ISBLANK(B77),ISBLANK(C77)),"",(C77-B77)*24*60-D77)</f>
        <v/>
      </c>
      <c r="F77" s="10"/>
      <c r="G77" s="10"/>
      <c r="H77" s="42"/>
      <c r="I77" s="3" t="str">
        <f t="shared" si="0"/>
        <v/>
      </c>
    </row>
    <row r="78" spans="1:9" x14ac:dyDescent="0.15">
      <c r="A78" s="11"/>
      <c r="B78" s="12"/>
      <c r="C78" s="12"/>
      <c r="D78" s="7"/>
      <c r="E78" s="16" t="str">
        <f t="shared" si="3"/>
        <v/>
      </c>
      <c r="F78" s="10"/>
      <c r="G78" s="10"/>
      <c r="H78" s="42"/>
      <c r="I78" s="3" t="str">
        <f t="shared" si="0"/>
        <v/>
      </c>
    </row>
    <row r="79" spans="1:9" x14ac:dyDescent="0.15">
      <c r="A79" s="11"/>
      <c r="B79" s="12"/>
      <c r="C79" s="12"/>
      <c r="D79" s="7"/>
      <c r="E79" s="16" t="str">
        <f t="shared" si="3"/>
        <v/>
      </c>
      <c r="F79" s="10"/>
      <c r="G79" s="10"/>
      <c r="H79" s="42"/>
      <c r="I79" s="3" t="str">
        <f t="shared" si="0"/>
        <v/>
      </c>
    </row>
    <row r="80" spans="1:9" x14ac:dyDescent="0.15">
      <c r="A80" s="11"/>
      <c r="B80" s="12"/>
      <c r="C80" s="12"/>
      <c r="D80" s="7"/>
      <c r="E80" s="16" t="str">
        <f t="shared" si="3"/>
        <v/>
      </c>
      <c r="F80" s="10"/>
      <c r="G80" s="10"/>
      <c r="H80" s="42"/>
      <c r="I80" s="3" t="str">
        <f t="shared" ref="I80:I111" si="4">IF(E80&lt;0,"&lt;-- Invalid stop time","")</f>
        <v/>
      </c>
    </row>
    <row r="81" spans="1:9" x14ac:dyDescent="0.15">
      <c r="A81" s="11"/>
      <c r="B81" s="12"/>
      <c r="C81" s="12"/>
      <c r="D81" s="7"/>
      <c r="E81" s="16" t="str">
        <f t="shared" si="3"/>
        <v/>
      </c>
      <c r="F81" s="10"/>
      <c r="G81" s="10"/>
      <c r="H81" s="42"/>
      <c r="I81" s="3" t="str">
        <f t="shared" si="4"/>
        <v/>
      </c>
    </row>
    <row r="82" spans="1:9" x14ac:dyDescent="0.15">
      <c r="A82" s="11"/>
      <c r="B82" s="12"/>
      <c r="C82" s="12"/>
      <c r="D82" s="7"/>
      <c r="E82" s="16" t="str">
        <f t="shared" si="3"/>
        <v/>
      </c>
      <c r="F82" s="10"/>
      <c r="G82" s="10"/>
      <c r="H82" s="42"/>
      <c r="I82" s="3" t="str">
        <f t="shared" si="4"/>
        <v/>
      </c>
    </row>
    <row r="83" spans="1:9" x14ac:dyDescent="0.15">
      <c r="A83" s="11"/>
      <c r="B83" s="12"/>
      <c r="C83" s="12"/>
      <c r="D83" s="7"/>
      <c r="E83" s="16" t="str">
        <f t="shared" si="3"/>
        <v/>
      </c>
      <c r="F83" s="10"/>
      <c r="G83" s="10"/>
      <c r="H83" s="42"/>
      <c r="I83" s="3" t="str">
        <f t="shared" si="4"/>
        <v/>
      </c>
    </row>
    <row r="84" spans="1:9" x14ac:dyDescent="0.15">
      <c r="A84" s="11"/>
      <c r="B84" s="12"/>
      <c r="C84" s="12"/>
      <c r="D84" s="7"/>
      <c r="E84" s="16" t="str">
        <f t="shared" si="3"/>
        <v/>
      </c>
      <c r="F84" s="10"/>
      <c r="G84" s="10"/>
      <c r="H84" s="42"/>
      <c r="I84" s="3" t="str">
        <f t="shared" si="4"/>
        <v/>
      </c>
    </row>
    <row r="85" spans="1:9" x14ac:dyDescent="0.15">
      <c r="A85" s="11"/>
      <c r="B85" s="12"/>
      <c r="C85" s="12"/>
      <c r="D85" s="7"/>
      <c r="E85" s="16" t="str">
        <f t="shared" si="3"/>
        <v/>
      </c>
      <c r="F85" s="10"/>
      <c r="G85" s="10"/>
      <c r="H85" s="42"/>
      <c r="I85" s="3" t="str">
        <f t="shared" si="4"/>
        <v/>
      </c>
    </row>
    <row r="86" spans="1:9" x14ac:dyDescent="0.15">
      <c r="A86" s="11"/>
      <c r="B86" s="12"/>
      <c r="C86" s="12"/>
      <c r="D86" s="7"/>
      <c r="E86" s="16" t="str">
        <f t="shared" si="3"/>
        <v/>
      </c>
      <c r="F86" s="10"/>
      <c r="G86" s="10"/>
      <c r="H86" s="42"/>
      <c r="I86" s="3" t="str">
        <f t="shared" si="4"/>
        <v/>
      </c>
    </row>
    <row r="87" spans="1:9" x14ac:dyDescent="0.15">
      <c r="A87" s="11"/>
      <c r="B87" s="12"/>
      <c r="C87" s="12"/>
      <c r="D87" s="7"/>
      <c r="E87" s="16" t="str">
        <f t="shared" si="3"/>
        <v/>
      </c>
      <c r="F87" s="10"/>
      <c r="G87" s="10"/>
      <c r="H87" s="42"/>
      <c r="I87" s="3" t="str">
        <f t="shared" si="4"/>
        <v/>
      </c>
    </row>
    <row r="88" spans="1:9" x14ac:dyDescent="0.15">
      <c r="A88" s="11"/>
      <c r="B88" s="12"/>
      <c r="C88" s="12"/>
      <c r="D88" s="7"/>
      <c r="E88" s="16" t="str">
        <f t="shared" si="3"/>
        <v/>
      </c>
      <c r="F88" s="10"/>
      <c r="G88" s="10"/>
      <c r="H88" s="42"/>
      <c r="I88" s="3" t="str">
        <f t="shared" si="4"/>
        <v/>
      </c>
    </row>
    <row r="89" spans="1:9" x14ac:dyDescent="0.15">
      <c r="A89" s="11"/>
      <c r="B89" s="12"/>
      <c r="C89" s="12"/>
      <c r="D89" s="7"/>
      <c r="E89" s="16" t="str">
        <f t="shared" si="3"/>
        <v/>
      </c>
      <c r="F89" s="10"/>
      <c r="G89" s="10"/>
      <c r="H89" s="42"/>
      <c r="I89" s="3" t="str">
        <f t="shared" si="4"/>
        <v/>
      </c>
    </row>
    <row r="90" spans="1:9" x14ac:dyDescent="0.15">
      <c r="A90" s="11"/>
      <c r="B90" s="12"/>
      <c r="C90" s="12"/>
      <c r="D90" s="7"/>
      <c r="E90" s="16" t="str">
        <f t="shared" si="3"/>
        <v/>
      </c>
      <c r="F90" s="10"/>
      <c r="G90" s="10"/>
      <c r="H90" s="42"/>
      <c r="I90" s="3" t="str">
        <f t="shared" si="4"/>
        <v/>
      </c>
    </row>
    <row r="91" spans="1:9" x14ac:dyDescent="0.15">
      <c r="A91" s="11"/>
      <c r="B91" s="12"/>
      <c r="C91" s="12"/>
      <c r="D91" s="7"/>
      <c r="E91" s="16" t="str">
        <f t="shared" si="3"/>
        <v/>
      </c>
      <c r="F91" s="10"/>
      <c r="G91" s="10"/>
      <c r="H91" s="42"/>
      <c r="I91" s="3" t="str">
        <f t="shared" si="4"/>
        <v/>
      </c>
    </row>
    <row r="92" spans="1:9" x14ac:dyDescent="0.15">
      <c r="A92" s="11"/>
      <c r="B92" s="12"/>
      <c r="C92" s="12"/>
      <c r="D92" s="7"/>
      <c r="E92" s="16" t="str">
        <f t="shared" si="3"/>
        <v/>
      </c>
      <c r="F92" s="10"/>
      <c r="G92" s="10"/>
      <c r="H92" s="42"/>
      <c r="I92" s="3" t="str">
        <f t="shared" si="4"/>
        <v/>
      </c>
    </row>
    <row r="93" spans="1:9" x14ac:dyDescent="0.15">
      <c r="A93" s="11"/>
      <c r="B93" s="12"/>
      <c r="C93" s="12"/>
      <c r="D93" s="7"/>
      <c r="E93" s="16" t="str">
        <f t="shared" si="3"/>
        <v/>
      </c>
      <c r="F93" s="10"/>
      <c r="G93" s="10"/>
      <c r="H93" s="42"/>
      <c r="I93" s="3" t="str">
        <f t="shared" si="4"/>
        <v/>
      </c>
    </row>
    <row r="94" spans="1:9" x14ac:dyDescent="0.15">
      <c r="A94" s="11"/>
      <c r="B94" s="12"/>
      <c r="C94" s="12"/>
      <c r="D94" s="7"/>
      <c r="E94" s="16" t="str">
        <f t="shared" si="3"/>
        <v/>
      </c>
      <c r="F94" s="10"/>
      <c r="G94" s="10"/>
      <c r="H94" s="42"/>
      <c r="I94" s="3" t="str">
        <f t="shared" si="4"/>
        <v/>
      </c>
    </row>
    <row r="95" spans="1:9" x14ac:dyDescent="0.15">
      <c r="A95" s="11"/>
      <c r="B95" s="12"/>
      <c r="C95" s="12"/>
      <c r="D95" s="7"/>
      <c r="E95" s="16" t="str">
        <f t="shared" si="3"/>
        <v/>
      </c>
      <c r="F95" s="10"/>
      <c r="G95" s="10"/>
      <c r="H95" s="42"/>
      <c r="I95" s="3" t="str">
        <f t="shared" si="4"/>
        <v/>
      </c>
    </row>
    <row r="96" spans="1:9" x14ac:dyDescent="0.15">
      <c r="A96" s="11"/>
      <c r="B96" s="12"/>
      <c r="C96" s="12"/>
      <c r="D96" s="7"/>
      <c r="E96" s="16" t="str">
        <f t="shared" si="3"/>
        <v/>
      </c>
      <c r="F96" s="10"/>
      <c r="G96" s="10"/>
      <c r="H96" s="42"/>
      <c r="I96" s="3" t="str">
        <f t="shared" si="4"/>
        <v/>
      </c>
    </row>
    <row r="97" spans="1:9" x14ac:dyDescent="0.15">
      <c r="A97" s="11"/>
      <c r="B97" s="12"/>
      <c r="C97" s="12"/>
      <c r="D97" s="7"/>
      <c r="E97" s="16" t="str">
        <f t="shared" si="3"/>
        <v/>
      </c>
      <c r="F97" s="10"/>
      <c r="G97" s="10"/>
      <c r="H97" s="42"/>
      <c r="I97" s="3" t="str">
        <f t="shared" si="4"/>
        <v/>
      </c>
    </row>
    <row r="98" spans="1:9" x14ac:dyDescent="0.15">
      <c r="A98" s="11"/>
      <c r="B98" s="12"/>
      <c r="C98" s="12"/>
      <c r="D98" s="7"/>
      <c r="E98" s="16" t="str">
        <f t="shared" si="3"/>
        <v/>
      </c>
      <c r="F98" s="10"/>
      <c r="G98" s="10"/>
      <c r="H98" s="42"/>
      <c r="I98" s="3" t="str">
        <f t="shared" si="4"/>
        <v/>
      </c>
    </row>
    <row r="99" spans="1:9" x14ac:dyDescent="0.15">
      <c r="A99" s="11"/>
      <c r="B99" s="12"/>
      <c r="C99" s="12"/>
      <c r="D99" s="7"/>
      <c r="E99" s="16" t="str">
        <f t="shared" si="3"/>
        <v/>
      </c>
      <c r="F99" s="10"/>
      <c r="G99" s="10"/>
      <c r="H99" s="42"/>
      <c r="I99" s="3" t="str">
        <f t="shared" si="4"/>
        <v/>
      </c>
    </row>
    <row r="100" spans="1:9" x14ac:dyDescent="0.15">
      <c r="A100" s="11"/>
      <c r="B100" s="12"/>
      <c r="C100" s="12"/>
      <c r="D100" s="7"/>
      <c r="E100" s="16" t="str">
        <f t="shared" si="3"/>
        <v/>
      </c>
      <c r="F100" s="10"/>
      <c r="G100" s="10"/>
      <c r="H100" s="42"/>
      <c r="I100" s="3" t="str">
        <f t="shared" si="4"/>
        <v/>
      </c>
    </row>
    <row r="101" spans="1:9" x14ac:dyDescent="0.15">
      <c r="A101" s="11"/>
      <c r="B101" s="12"/>
      <c r="C101" s="12"/>
      <c r="D101" s="7"/>
      <c r="E101" s="16" t="str">
        <f t="shared" si="3"/>
        <v/>
      </c>
      <c r="F101" s="10"/>
      <c r="G101" s="10"/>
      <c r="H101" s="42"/>
      <c r="I101" s="3" t="str">
        <f t="shared" si="4"/>
        <v/>
      </c>
    </row>
    <row r="102" spans="1:9" x14ac:dyDescent="0.15">
      <c r="A102" s="11"/>
      <c r="B102" s="12"/>
      <c r="C102" s="12"/>
      <c r="D102" s="7"/>
      <c r="E102" s="16" t="str">
        <f t="shared" si="3"/>
        <v/>
      </c>
      <c r="F102" s="10"/>
      <c r="G102" s="10"/>
      <c r="H102" s="42"/>
      <c r="I102" s="3" t="str">
        <f t="shared" si="4"/>
        <v/>
      </c>
    </row>
    <row r="103" spans="1:9" x14ac:dyDescent="0.15">
      <c r="A103" s="11"/>
      <c r="B103" s="12"/>
      <c r="C103" s="12"/>
      <c r="D103" s="7"/>
      <c r="E103" s="16" t="str">
        <f t="shared" si="3"/>
        <v/>
      </c>
      <c r="F103" s="10"/>
      <c r="G103" s="10"/>
      <c r="H103" s="42"/>
      <c r="I103" s="3" t="str">
        <f t="shared" si="4"/>
        <v/>
      </c>
    </row>
    <row r="104" spans="1:9" x14ac:dyDescent="0.15">
      <c r="A104" s="11"/>
      <c r="B104" s="12"/>
      <c r="C104" s="12"/>
      <c r="D104" s="7"/>
      <c r="E104" s="16" t="str">
        <f t="shared" si="3"/>
        <v/>
      </c>
      <c r="F104" s="10"/>
      <c r="G104" s="10"/>
      <c r="H104" s="42"/>
      <c r="I104" s="3" t="str">
        <f t="shared" si="4"/>
        <v/>
      </c>
    </row>
    <row r="105" spans="1:9" x14ac:dyDescent="0.15">
      <c r="A105" s="11"/>
      <c r="B105" s="12"/>
      <c r="C105" s="12"/>
      <c r="D105" s="7"/>
      <c r="E105" s="16" t="str">
        <f t="shared" si="3"/>
        <v/>
      </c>
      <c r="F105" s="10"/>
      <c r="G105" s="10"/>
      <c r="H105" s="42"/>
      <c r="I105" s="3" t="str">
        <f t="shared" si="4"/>
        <v/>
      </c>
    </row>
    <row r="106" spans="1:9" x14ac:dyDescent="0.15">
      <c r="A106" s="11"/>
      <c r="B106" s="12"/>
      <c r="C106" s="12"/>
      <c r="D106" s="7"/>
      <c r="E106" s="16" t="str">
        <f t="shared" si="3"/>
        <v/>
      </c>
      <c r="F106" s="10"/>
      <c r="G106" s="10"/>
      <c r="H106" s="42"/>
      <c r="I106" s="3" t="str">
        <f t="shared" si="4"/>
        <v/>
      </c>
    </row>
    <row r="107" spans="1:9" x14ac:dyDescent="0.15">
      <c r="A107" s="11"/>
      <c r="B107" s="12"/>
      <c r="C107" s="12"/>
      <c r="D107" s="7"/>
      <c r="E107" s="16" t="str">
        <f t="shared" si="3"/>
        <v/>
      </c>
      <c r="F107" s="10"/>
      <c r="G107" s="10"/>
      <c r="H107" s="42"/>
      <c r="I107" s="3" t="str">
        <f t="shared" si="4"/>
        <v/>
      </c>
    </row>
    <row r="108" spans="1:9" x14ac:dyDescent="0.15">
      <c r="A108" s="11"/>
      <c r="B108" s="12"/>
      <c r="C108" s="12"/>
      <c r="D108" s="7"/>
      <c r="E108" s="16" t="str">
        <f t="shared" si="3"/>
        <v/>
      </c>
      <c r="F108" s="10"/>
      <c r="G108" s="10"/>
      <c r="H108" s="42"/>
      <c r="I108" s="3" t="str">
        <f t="shared" si="4"/>
        <v/>
      </c>
    </row>
    <row r="109" spans="1:9" x14ac:dyDescent="0.15">
      <c r="A109" s="11"/>
      <c r="B109" s="12"/>
      <c r="C109" s="12"/>
      <c r="D109" s="7"/>
      <c r="E109" s="16" t="str">
        <f t="shared" ref="E109:E134" si="5">IF(OR(ISBLANK(B109),ISBLANK(C109)),"",(C109-B109)*24*60-D109)</f>
        <v/>
      </c>
      <c r="F109" s="10"/>
      <c r="G109" s="10"/>
      <c r="H109" s="42"/>
      <c r="I109" s="3" t="str">
        <f t="shared" si="4"/>
        <v/>
      </c>
    </row>
    <row r="110" spans="1:9" x14ac:dyDescent="0.15">
      <c r="A110" s="11"/>
      <c r="B110" s="12"/>
      <c r="C110" s="12"/>
      <c r="D110" s="7"/>
      <c r="E110" s="16" t="str">
        <f t="shared" si="5"/>
        <v/>
      </c>
      <c r="F110" s="10"/>
      <c r="G110" s="10"/>
      <c r="H110" s="42"/>
      <c r="I110" s="3" t="str">
        <f t="shared" si="4"/>
        <v/>
      </c>
    </row>
    <row r="111" spans="1:9" x14ac:dyDescent="0.15">
      <c r="A111" s="11"/>
      <c r="B111" s="12"/>
      <c r="C111" s="12"/>
      <c r="D111" s="7"/>
      <c r="E111" s="16" t="str">
        <f t="shared" si="5"/>
        <v/>
      </c>
      <c r="F111" s="10"/>
      <c r="G111" s="10"/>
      <c r="H111" s="42"/>
      <c r="I111" s="3" t="str">
        <f t="shared" si="4"/>
        <v/>
      </c>
    </row>
    <row r="112" spans="1:9" x14ac:dyDescent="0.15">
      <c r="A112" s="11"/>
      <c r="B112" s="12"/>
      <c r="C112" s="12"/>
      <c r="D112" s="7"/>
      <c r="E112" s="16" t="str">
        <f t="shared" si="5"/>
        <v/>
      </c>
      <c r="F112" s="10"/>
      <c r="G112" s="10"/>
      <c r="H112" s="42"/>
      <c r="I112" s="3" t="str">
        <f t="shared" ref="I112:I137" si="6">IF(E112&lt;0,"&lt;-- Invalid stop time","")</f>
        <v/>
      </c>
    </row>
    <row r="113" spans="1:9" x14ac:dyDescent="0.15">
      <c r="A113" s="11"/>
      <c r="B113" s="12"/>
      <c r="C113" s="12"/>
      <c r="D113" s="7"/>
      <c r="E113" s="16" t="str">
        <f t="shared" si="5"/>
        <v/>
      </c>
      <c r="F113" s="10"/>
      <c r="G113" s="10"/>
      <c r="H113" s="42"/>
      <c r="I113" s="3" t="str">
        <f t="shared" si="6"/>
        <v/>
      </c>
    </row>
    <row r="114" spans="1:9" x14ac:dyDescent="0.15">
      <c r="A114" s="11"/>
      <c r="B114" s="12"/>
      <c r="C114" s="12"/>
      <c r="D114" s="7"/>
      <c r="E114" s="16" t="str">
        <f t="shared" si="5"/>
        <v/>
      </c>
      <c r="F114" s="10"/>
      <c r="G114" s="10"/>
      <c r="H114" s="42"/>
      <c r="I114" s="3" t="str">
        <f t="shared" si="6"/>
        <v/>
      </c>
    </row>
    <row r="115" spans="1:9" x14ac:dyDescent="0.15">
      <c r="A115" s="11"/>
      <c r="B115" s="12"/>
      <c r="C115" s="12"/>
      <c r="D115" s="7"/>
      <c r="E115" s="16" t="str">
        <f t="shared" si="5"/>
        <v/>
      </c>
      <c r="F115" s="10"/>
      <c r="G115" s="10"/>
      <c r="H115" s="42"/>
      <c r="I115" s="3" t="str">
        <f t="shared" si="6"/>
        <v/>
      </c>
    </row>
    <row r="116" spans="1:9" x14ac:dyDescent="0.15">
      <c r="A116" s="11"/>
      <c r="B116" s="12"/>
      <c r="C116" s="12"/>
      <c r="D116" s="7"/>
      <c r="E116" s="16" t="str">
        <f t="shared" si="5"/>
        <v/>
      </c>
      <c r="F116" s="10"/>
      <c r="G116" s="10"/>
      <c r="H116" s="42"/>
      <c r="I116" s="3" t="str">
        <f t="shared" si="6"/>
        <v/>
      </c>
    </row>
    <row r="117" spans="1:9" x14ac:dyDescent="0.15">
      <c r="A117" s="11"/>
      <c r="B117" s="12"/>
      <c r="C117" s="12"/>
      <c r="D117" s="7"/>
      <c r="E117" s="16" t="str">
        <f t="shared" si="5"/>
        <v/>
      </c>
      <c r="F117" s="10"/>
      <c r="G117" s="10"/>
      <c r="H117" s="42"/>
      <c r="I117" s="3" t="str">
        <f t="shared" si="6"/>
        <v/>
      </c>
    </row>
    <row r="118" spans="1:9" x14ac:dyDescent="0.15">
      <c r="A118" s="11"/>
      <c r="B118" s="12"/>
      <c r="C118" s="12"/>
      <c r="D118" s="7"/>
      <c r="E118" s="16" t="str">
        <f t="shared" si="5"/>
        <v/>
      </c>
      <c r="F118" s="10"/>
      <c r="G118" s="10"/>
      <c r="H118" s="42"/>
      <c r="I118" s="3" t="str">
        <f t="shared" si="6"/>
        <v/>
      </c>
    </row>
    <row r="119" spans="1:9" x14ac:dyDescent="0.15">
      <c r="A119" s="11"/>
      <c r="B119" s="12"/>
      <c r="C119" s="12"/>
      <c r="D119" s="7"/>
      <c r="E119" s="16" t="str">
        <f t="shared" si="5"/>
        <v/>
      </c>
      <c r="F119" s="10"/>
      <c r="G119" s="10"/>
      <c r="H119" s="42"/>
      <c r="I119" s="3" t="str">
        <f t="shared" si="6"/>
        <v/>
      </c>
    </row>
    <row r="120" spans="1:9" x14ac:dyDescent="0.15">
      <c r="A120" s="11"/>
      <c r="B120" s="12"/>
      <c r="C120" s="12"/>
      <c r="D120" s="7"/>
      <c r="E120" s="16" t="str">
        <f t="shared" si="5"/>
        <v/>
      </c>
      <c r="F120" s="10"/>
      <c r="G120" s="10"/>
      <c r="H120" s="42"/>
      <c r="I120" s="3" t="str">
        <f t="shared" si="6"/>
        <v/>
      </c>
    </row>
    <row r="121" spans="1:9" x14ac:dyDescent="0.15">
      <c r="A121" s="11"/>
      <c r="B121" s="12"/>
      <c r="C121" s="12"/>
      <c r="D121" s="7"/>
      <c r="E121" s="16" t="str">
        <f t="shared" si="5"/>
        <v/>
      </c>
      <c r="F121" s="10"/>
      <c r="G121" s="10"/>
      <c r="H121" s="42"/>
      <c r="I121" s="3" t="str">
        <f t="shared" si="6"/>
        <v/>
      </c>
    </row>
    <row r="122" spans="1:9" x14ac:dyDescent="0.15">
      <c r="A122" s="11"/>
      <c r="B122" s="12"/>
      <c r="C122" s="12"/>
      <c r="D122" s="7"/>
      <c r="E122" s="16" t="str">
        <f t="shared" si="5"/>
        <v/>
      </c>
      <c r="F122" s="10"/>
      <c r="G122" s="10"/>
      <c r="H122" s="42"/>
      <c r="I122" s="3" t="str">
        <f t="shared" si="6"/>
        <v/>
      </c>
    </row>
    <row r="123" spans="1:9" x14ac:dyDescent="0.15">
      <c r="A123" s="11"/>
      <c r="B123" s="12"/>
      <c r="C123" s="12"/>
      <c r="D123" s="7"/>
      <c r="E123" s="16" t="str">
        <f t="shared" si="5"/>
        <v/>
      </c>
      <c r="F123" s="10"/>
      <c r="G123" s="10"/>
      <c r="H123" s="42"/>
      <c r="I123" s="3" t="str">
        <f t="shared" si="6"/>
        <v/>
      </c>
    </row>
    <row r="124" spans="1:9" x14ac:dyDescent="0.15">
      <c r="A124" s="11"/>
      <c r="B124" s="12"/>
      <c r="C124" s="12"/>
      <c r="D124" s="7"/>
      <c r="E124" s="16" t="str">
        <f t="shared" si="5"/>
        <v/>
      </c>
      <c r="F124" s="10"/>
      <c r="G124" s="10"/>
      <c r="H124" s="42"/>
      <c r="I124" s="3" t="str">
        <f t="shared" si="6"/>
        <v/>
      </c>
    </row>
    <row r="125" spans="1:9" x14ac:dyDescent="0.15">
      <c r="A125" s="11"/>
      <c r="B125" s="12"/>
      <c r="C125" s="12"/>
      <c r="D125" s="7"/>
      <c r="E125" s="16" t="str">
        <f t="shared" si="5"/>
        <v/>
      </c>
      <c r="F125" s="10"/>
      <c r="G125" s="10"/>
      <c r="H125" s="42"/>
      <c r="I125" s="3" t="str">
        <f t="shared" si="6"/>
        <v/>
      </c>
    </row>
    <row r="126" spans="1:9" x14ac:dyDescent="0.15">
      <c r="A126" s="11"/>
      <c r="B126" s="12"/>
      <c r="C126" s="12"/>
      <c r="D126" s="7"/>
      <c r="E126" s="16" t="str">
        <f t="shared" si="5"/>
        <v/>
      </c>
      <c r="F126" s="10"/>
      <c r="G126" s="10"/>
      <c r="H126" s="42"/>
      <c r="I126" s="3" t="str">
        <f t="shared" si="6"/>
        <v/>
      </c>
    </row>
    <row r="127" spans="1:9" x14ac:dyDescent="0.15">
      <c r="A127" s="11"/>
      <c r="B127" s="12"/>
      <c r="C127" s="12"/>
      <c r="D127" s="7"/>
      <c r="E127" s="16" t="str">
        <f t="shared" si="5"/>
        <v/>
      </c>
      <c r="F127" s="10"/>
      <c r="G127" s="10"/>
      <c r="H127" s="42"/>
      <c r="I127" s="3" t="str">
        <f t="shared" si="6"/>
        <v/>
      </c>
    </row>
    <row r="128" spans="1:9" x14ac:dyDescent="0.15">
      <c r="A128" s="11"/>
      <c r="B128" s="12"/>
      <c r="C128" s="12"/>
      <c r="D128" s="7"/>
      <c r="E128" s="16" t="str">
        <f t="shared" si="5"/>
        <v/>
      </c>
      <c r="F128" s="10"/>
      <c r="G128" s="10"/>
      <c r="H128" s="42"/>
      <c r="I128" s="3" t="str">
        <f t="shared" si="6"/>
        <v/>
      </c>
    </row>
    <row r="129" spans="1:9" x14ac:dyDescent="0.15">
      <c r="A129" s="11"/>
      <c r="B129" s="12"/>
      <c r="C129" s="12"/>
      <c r="D129" s="7"/>
      <c r="E129" s="16" t="str">
        <f t="shared" si="5"/>
        <v/>
      </c>
      <c r="F129" s="10"/>
      <c r="G129" s="10"/>
      <c r="H129" s="42"/>
      <c r="I129" s="3" t="str">
        <f t="shared" si="6"/>
        <v/>
      </c>
    </row>
    <row r="130" spans="1:9" x14ac:dyDescent="0.15">
      <c r="A130" s="11"/>
      <c r="B130" s="12"/>
      <c r="C130" s="12"/>
      <c r="D130" s="7"/>
      <c r="E130" s="16" t="str">
        <f t="shared" si="5"/>
        <v/>
      </c>
      <c r="F130" s="10"/>
      <c r="G130" s="10"/>
      <c r="H130" s="42"/>
      <c r="I130" s="3" t="str">
        <f t="shared" si="6"/>
        <v/>
      </c>
    </row>
    <row r="131" spans="1:9" x14ac:dyDescent="0.15">
      <c r="A131" s="11"/>
      <c r="B131" s="12"/>
      <c r="C131" s="12"/>
      <c r="D131" s="7"/>
      <c r="E131" s="16" t="str">
        <f t="shared" si="5"/>
        <v/>
      </c>
      <c r="F131" s="10"/>
      <c r="G131" s="10"/>
      <c r="H131" s="42"/>
      <c r="I131" s="3" t="str">
        <f t="shared" si="6"/>
        <v/>
      </c>
    </row>
    <row r="132" spans="1:9" x14ac:dyDescent="0.15">
      <c r="A132" s="11"/>
      <c r="B132" s="12"/>
      <c r="C132" s="12"/>
      <c r="D132" s="7"/>
      <c r="E132" s="16" t="str">
        <f t="shared" si="5"/>
        <v/>
      </c>
      <c r="F132" s="10"/>
      <c r="G132" s="10"/>
      <c r="H132" s="42"/>
      <c r="I132" s="3" t="str">
        <f t="shared" si="6"/>
        <v/>
      </c>
    </row>
    <row r="133" spans="1:9" x14ac:dyDescent="0.15">
      <c r="A133" s="11"/>
      <c r="B133" s="12"/>
      <c r="C133" s="12"/>
      <c r="D133" s="7"/>
      <c r="E133" s="16" t="str">
        <f t="shared" si="5"/>
        <v/>
      </c>
      <c r="F133" s="10"/>
      <c r="G133" s="10"/>
      <c r="H133" s="42"/>
      <c r="I133" s="3" t="str">
        <f t="shared" si="6"/>
        <v/>
      </c>
    </row>
    <row r="134" spans="1:9" x14ac:dyDescent="0.15">
      <c r="A134" s="11"/>
      <c r="B134" s="12"/>
      <c r="C134" s="12"/>
      <c r="D134" s="7"/>
      <c r="E134" s="16" t="str">
        <f t="shared" si="5"/>
        <v/>
      </c>
      <c r="F134" s="10"/>
      <c r="G134" s="10"/>
      <c r="H134" s="42"/>
      <c r="I134" s="3" t="str">
        <f t="shared" si="6"/>
        <v/>
      </c>
    </row>
    <row r="135" spans="1:9" x14ac:dyDescent="0.15">
      <c r="A135" s="11"/>
      <c r="B135" s="12"/>
      <c r="C135" s="12"/>
      <c r="D135" s="7"/>
      <c r="E135" s="16" t="str">
        <f>IF(OR(ISBLANK(B135),ISBLANK(C135)),"",(C135-B135)*24*60-D135)</f>
        <v/>
      </c>
      <c r="F135" s="10"/>
      <c r="G135" s="10"/>
      <c r="H135" s="42"/>
      <c r="I135" s="3" t="str">
        <f t="shared" si="6"/>
        <v/>
      </c>
    </row>
    <row r="136" spans="1:9" x14ac:dyDescent="0.15">
      <c r="A136" s="11"/>
      <c r="B136" s="12"/>
      <c r="C136" s="12"/>
      <c r="D136" s="7"/>
      <c r="E136" s="16" t="str">
        <f>IF(OR(ISBLANK(B136),ISBLANK(C136)),"",(C136-B136)*24*60-D136)</f>
        <v/>
      </c>
      <c r="F136" s="10"/>
      <c r="G136" s="10"/>
      <c r="H136" s="42"/>
      <c r="I136" s="3" t="str">
        <f t="shared" si="6"/>
        <v/>
      </c>
    </row>
    <row r="137" spans="1:9" x14ac:dyDescent="0.15">
      <c r="A137" s="11"/>
      <c r="B137" s="12"/>
      <c r="C137" s="12"/>
      <c r="D137" s="7"/>
      <c r="E137" s="16" t="str">
        <f>IF(OR(ISBLANK(B137),ISBLANK(C137)),"",(C137-B137)*24*60-D137)</f>
        <v/>
      </c>
      <c r="F137" s="10"/>
      <c r="G137" s="10"/>
      <c r="H137" s="42"/>
      <c r="I137" s="3" t="str">
        <f t="shared" si="6"/>
        <v/>
      </c>
    </row>
  </sheetData>
  <sheetProtection sheet="1" objects="1" scenarios="1"/>
  <mergeCells count="2">
    <mergeCell ref="A45:C45"/>
    <mergeCell ref="A46:H46"/>
  </mergeCells>
  <phoneticPr fontId="0" type="noConversion"/>
  <dataValidations count="5">
    <dataValidation type="whole" operator="greaterThanOrEqual" allowBlank="1" showInputMessage="1" showErrorMessage="1" errorTitle="Positive Number" error="Value must be greater than or equal to zero." sqref="D48:D137">
      <formula1>0</formula1>
    </dataValidation>
    <dataValidation type="time" allowBlank="1" showInputMessage="1" showErrorMessage="1" errorTitle="Time error" error="Times must be in the following format:_x000d_    hh:mm am        or_x000d_    hh:mm pm" sqref="B48:C137">
      <formula1>0</formula1>
      <formula2>0.999305555555556</formula2>
    </dataValidation>
    <dataValidation allowBlank="1" errorTitle="Date" error="Date must be in MM/DD/YYYY format." sqref="A48:A137"/>
    <dataValidation type="list" allowBlank="1" showInputMessage="1" showErrorMessage="1" errorTitle="Phase Name Error" error="Phase must be one of:_x000d_   Planning_x000d_   Design_x000d_   Code_x000d_   Compile_x000d_   Test_x000d_   Postmortem_x000d_   Design Review_x000d_   Code Review" sqref="G48:G137">
      <formula1>$E$19:$E$29</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F48:F137">
      <formula1>$B$4:$B$14</formula1>
    </dataValidation>
  </dataValidations>
  <pageMargins left="0.7" right="0.7" top="0.75" bottom="0.75" header="0.5" footer="0.5"/>
  <pageSetup scale="80" fitToHeight="2"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pageSetUpPr fitToPage="1"/>
  </sheetPr>
  <dimension ref="A1:C20"/>
  <sheetViews>
    <sheetView showGridLines="0" workbookViewId="0">
      <selection activeCell="B4" sqref="B4"/>
    </sheetView>
  </sheetViews>
  <sheetFormatPr baseColWidth="10" defaultColWidth="3.6640625" defaultRowHeight="13" x14ac:dyDescent="0.15"/>
  <cols>
    <col min="1" max="1" width="5" style="3" customWidth="1"/>
    <col min="2" max="2" width="66.1640625" style="3" customWidth="1"/>
    <col min="3" max="16384" width="3.6640625" style="3"/>
  </cols>
  <sheetData>
    <row r="1" spans="1:3" s="4" customFormat="1" ht="20" x14ac:dyDescent="0.2">
      <c r="A1" s="463" t="s">
        <v>85</v>
      </c>
      <c r="B1" s="463"/>
      <c r="C1" s="463"/>
    </row>
    <row r="2" spans="1:3" s="4" customFormat="1" ht="20" x14ac:dyDescent="0.2">
      <c r="A2" s="37"/>
      <c r="B2" s="37"/>
    </row>
    <row r="3" spans="1:3" s="4" customFormat="1" x14ac:dyDescent="0.15">
      <c r="A3" s="38" t="s">
        <v>35</v>
      </c>
      <c r="B3" s="2"/>
    </row>
    <row r="4" spans="1:3" s="4" customFormat="1" ht="44" customHeight="1" x14ac:dyDescent="0.15">
      <c r="A4" s="39">
        <v>1</v>
      </c>
      <c r="B4" s="36"/>
    </row>
    <row r="5" spans="1:3" s="4" customFormat="1" ht="44" customHeight="1" x14ac:dyDescent="0.15">
      <c r="A5" s="39">
        <v>2</v>
      </c>
      <c r="B5" s="36"/>
    </row>
    <row r="6" spans="1:3" s="4" customFormat="1" ht="44" customHeight="1" x14ac:dyDescent="0.15">
      <c r="A6" s="39">
        <v>3</v>
      </c>
      <c r="B6" s="36"/>
    </row>
    <row r="7" spans="1:3" s="4" customFormat="1" ht="44" customHeight="1" x14ac:dyDescent="0.15">
      <c r="A7" s="39">
        <v>4</v>
      </c>
      <c r="B7" s="36"/>
    </row>
    <row r="8" spans="1:3" s="4" customFormat="1" ht="44" customHeight="1" x14ac:dyDescent="0.15">
      <c r="A8" s="39">
        <v>5</v>
      </c>
      <c r="B8" s="36"/>
    </row>
    <row r="9" spans="1:3" s="4" customFormat="1" ht="20.25" customHeight="1" x14ac:dyDescent="0.15">
      <c r="A9" s="38" t="s">
        <v>33</v>
      </c>
      <c r="B9" s="2"/>
    </row>
    <row r="10" spans="1:3" s="4" customFormat="1" ht="44" customHeight="1" x14ac:dyDescent="0.15">
      <c r="A10" s="39">
        <v>1</v>
      </c>
      <c r="B10" s="36"/>
    </row>
    <row r="11" spans="1:3" s="4" customFormat="1" ht="44" customHeight="1" x14ac:dyDescent="0.15">
      <c r="A11" s="39">
        <v>2</v>
      </c>
      <c r="B11" s="36"/>
    </row>
    <row r="12" spans="1:3" s="4" customFormat="1" ht="44" customHeight="1" x14ac:dyDescent="0.15">
      <c r="A12" s="39">
        <v>3</v>
      </c>
      <c r="B12" s="36"/>
    </row>
    <row r="13" spans="1:3" s="4" customFormat="1" ht="44" customHeight="1" x14ac:dyDescent="0.15">
      <c r="A13" s="39">
        <v>4</v>
      </c>
      <c r="B13" s="36"/>
    </row>
    <row r="14" spans="1:3" s="4" customFormat="1" ht="44" customHeight="1" x14ac:dyDescent="0.15">
      <c r="A14" s="39">
        <v>5</v>
      </c>
      <c r="B14" s="36"/>
    </row>
    <row r="15" spans="1:3" s="4" customFormat="1" ht="20.25" customHeight="1" x14ac:dyDescent="0.15">
      <c r="A15" s="38" t="s">
        <v>34</v>
      </c>
      <c r="B15" s="2"/>
    </row>
    <row r="16" spans="1:3" s="4" customFormat="1" ht="44" customHeight="1" x14ac:dyDescent="0.15">
      <c r="A16" s="39">
        <v>1</v>
      </c>
      <c r="B16" s="36"/>
    </row>
    <row r="17" spans="1:2" s="4" customFormat="1" ht="44" customHeight="1" x14ac:dyDescent="0.15">
      <c r="A17" s="39">
        <v>2</v>
      </c>
      <c r="B17" s="36"/>
    </row>
    <row r="18" spans="1:2" s="4" customFormat="1" ht="44" customHeight="1" x14ac:dyDescent="0.15">
      <c r="A18" s="39">
        <v>3</v>
      </c>
      <c r="B18" s="36"/>
    </row>
    <row r="19" spans="1:2" s="4" customFormat="1" ht="44" customHeight="1" x14ac:dyDescent="0.15">
      <c r="A19" s="39">
        <v>4</v>
      </c>
      <c r="B19" s="36"/>
    </row>
    <row r="20" spans="1:2" s="4" customFormat="1" ht="44" customHeight="1" x14ac:dyDescent="0.15">
      <c r="A20" s="39">
        <v>5</v>
      </c>
      <c r="B20" s="36"/>
    </row>
  </sheetData>
  <sheetProtection sheet="1" objects="1" scenarios="1"/>
  <mergeCells count="1">
    <mergeCell ref="A1:C1"/>
  </mergeCells>
  <phoneticPr fontId="0" type="noConversion"/>
  <pageMargins left="0.7" right="0.7" top="0.75" bottom="0.75" header="0.5" footer="0.5"/>
  <pageSetup scale="66"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pageSetUpPr fitToPage="1"/>
  </sheetPr>
  <dimension ref="A1:H3"/>
  <sheetViews>
    <sheetView showGridLines="0" workbookViewId="0">
      <selection activeCell="D3" sqref="D3"/>
    </sheetView>
  </sheetViews>
  <sheetFormatPr baseColWidth="10" defaultColWidth="3.6640625" defaultRowHeight="13" x14ac:dyDescent="0.15"/>
  <cols>
    <col min="1" max="5" width="5" style="13" customWidth="1"/>
    <col min="6" max="6" width="5.6640625" style="13" customWidth="1"/>
    <col min="7" max="8" width="5" style="13" customWidth="1"/>
    <col min="9" max="16384" width="3.6640625" style="13"/>
  </cols>
  <sheetData>
    <row r="1" spans="1:8" s="3" customFormat="1" ht="20" x14ac:dyDescent="0.2">
      <c r="A1" s="463" t="s">
        <v>132</v>
      </c>
      <c r="B1" s="463"/>
      <c r="C1" s="463"/>
    </row>
    <row r="2" spans="1:8" s="3" customFormat="1" ht="42" customHeight="1" x14ac:dyDescent="0.15">
      <c r="A2" s="495" t="s">
        <v>301</v>
      </c>
      <c r="B2" s="495"/>
      <c r="C2" s="495"/>
      <c r="D2" s="495"/>
      <c r="E2" s="495"/>
      <c r="F2" s="495"/>
      <c r="G2" s="495"/>
      <c r="H2" s="495"/>
    </row>
    <row r="3" spans="1:8" x14ac:dyDescent="0.15">
      <c r="A3" s="14" t="s">
        <v>51</v>
      </c>
    </row>
  </sheetData>
  <mergeCells count="2">
    <mergeCell ref="A1:C1"/>
    <mergeCell ref="A2:H2"/>
  </mergeCells>
  <phoneticPr fontId="0" type="noConversion"/>
  <pageMargins left="0.7" right="0.7" top="0.75" bottom="0.75" header="0.5" footer="0.5"/>
  <pageSetup fitToHeight="3"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123"/>
  <sheetViews>
    <sheetView showGridLines="0" topLeftCell="A45" workbookViewId="0">
      <selection activeCell="E103" sqref="E103"/>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69"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215" t="str">
        <f>Constants!A1</f>
        <v>Constants</v>
      </c>
      <c r="B1" s="215" t="str">
        <f>Constants!B1</f>
        <v xml:space="preserve"> </v>
      </c>
      <c r="C1" s="215" t="str">
        <f>Constants!C1</f>
        <v xml:space="preserve"> </v>
      </c>
      <c r="D1" s="215" t="str">
        <f>Constants!D1</f>
        <v xml:space="preserve"> </v>
      </c>
      <c r="E1" s="215" t="str">
        <f>Constants!F1</f>
        <v>CA02</v>
      </c>
      <c r="F1" s="35"/>
      <c r="G1" s="35"/>
    </row>
    <row r="2" spans="1:7" s="3" customFormat="1" hidden="1" x14ac:dyDescent="0.15">
      <c r="A2" s="215" t="str">
        <f>Constants!A2</f>
        <v>Start date:</v>
      </c>
      <c r="B2" s="215">
        <f>Constants!B2</f>
        <v>36526</v>
      </c>
      <c r="C2" s="215" t="str">
        <f>Constants!C2</f>
        <v xml:space="preserve"> </v>
      </c>
      <c r="D2" s="215" t="str">
        <f>Constants!D2</f>
        <v>Grades:</v>
      </c>
      <c r="E2" s="215">
        <f>Constants!F2</f>
        <v>1</v>
      </c>
      <c r="F2" s="35"/>
      <c r="G2" s="35"/>
    </row>
    <row r="3" spans="1:7" s="3" customFormat="1" hidden="1" x14ac:dyDescent="0.15">
      <c r="A3" s="215" t="str">
        <f>Constants!A3</f>
        <v>End date:</v>
      </c>
      <c r="B3" s="215">
        <f>Constants!B3</f>
        <v>73051</v>
      </c>
      <c r="C3" s="215" t="str">
        <f>Constants!C3</f>
        <v xml:space="preserve"> </v>
      </c>
      <c r="D3" s="215" t="str">
        <f>Constants!D3</f>
        <v xml:space="preserve"> </v>
      </c>
      <c r="E3" s="215">
        <f>Constants!F3</f>
        <v>0.95</v>
      </c>
      <c r="F3" s="35"/>
      <c r="G3" s="35"/>
    </row>
    <row r="4" spans="1:7" s="3" customFormat="1" hidden="1" x14ac:dyDescent="0.15">
      <c r="A4" s="215" t="str">
        <f>Constants!A4</f>
        <v>Phases:</v>
      </c>
      <c r="B4" s="215" t="str">
        <f>Constants!B4</f>
        <v>Analysis</v>
      </c>
      <c r="C4" s="215" t="str">
        <f>Constants!C4</f>
        <v xml:space="preserve"> </v>
      </c>
      <c r="D4" s="215" t="str">
        <f>Constants!D4</f>
        <v xml:space="preserve"> </v>
      </c>
      <c r="E4" s="215">
        <f>Constants!F4</f>
        <v>0.9</v>
      </c>
      <c r="F4" s="35"/>
      <c r="G4" s="35"/>
    </row>
    <row r="5" spans="1:7" s="3" customFormat="1" hidden="1" x14ac:dyDescent="0.15">
      <c r="A5" s="215" t="str">
        <f>Constants!A5</f>
        <v xml:space="preserve"> </v>
      </c>
      <c r="B5" s="215" t="str">
        <f>Constants!B5</f>
        <v>Architecture</v>
      </c>
      <c r="C5" s="215" t="str">
        <f>Constants!C5</f>
        <v xml:space="preserve"> </v>
      </c>
      <c r="D5" s="215" t="str">
        <f>Constants!D5</f>
        <v xml:space="preserve"> </v>
      </c>
      <c r="E5" s="215">
        <f>Constants!F5</f>
        <v>0.85</v>
      </c>
      <c r="F5" s="35"/>
      <c r="G5" s="35"/>
    </row>
    <row r="6" spans="1:7" s="3" customFormat="1" hidden="1" x14ac:dyDescent="0.15">
      <c r="A6" s="215" t="str">
        <f>Constants!A6</f>
        <v xml:space="preserve"> </v>
      </c>
      <c r="B6" s="215" t="str">
        <f>Constants!B6</f>
        <v>Project planning</v>
      </c>
      <c r="C6" s="215" t="str">
        <f>Constants!C6</f>
        <v xml:space="preserve"> </v>
      </c>
      <c r="D6" s="215" t="str">
        <f>Constants!D6</f>
        <v xml:space="preserve"> </v>
      </c>
      <c r="E6" s="215">
        <f>Constants!F6</f>
        <v>0.8</v>
      </c>
      <c r="F6" s="35"/>
      <c r="G6" s="35"/>
    </row>
    <row r="7" spans="1:7" s="3" customFormat="1" hidden="1" x14ac:dyDescent="0.15">
      <c r="A7" s="215" t="str">
        <f>Constants!A7</f>
        <v xml:space="preserve"> </v>
      </c>
      <c r="B7" s="215" t="str">
        <f>Constants!B7</f>
        <v>Interation planning</v>
      </c>
      <c r="C7" s="215" t="str">
        <f>Constants!C7</f>
        <v xml:space="preserve"> </v>
      </c>
      <c r="D7" s="215" t="str">
        <f>Constants!D7</f>
        <v xml:space="preserve"> </v>
      </c>
      <c r="E7" s="215">
        <f>Constants!F7</f>
        <v>0.75</v>
      </c>
      <c r="F7" s="35"/>
      <c r="G7" s="35"/>
    </row>
    <row r="8" spans="1:7" s="3" customFormat="1" hidden="1" x14ac:dyDescent="0.15">
      <c r="A8" s="215" t="str">
        <f>Constants!A8</f>
        <v xml:space="preserve"> </v>
      </c>
      <c r="B8" s="215" t="str">
        <f>Constants!B8</f>
        <v>Construction</v>
      </c>
      <c r="C8" s="215" t="str">
        <f>Constants!C8</f>
        <v xml:space="preserve"> </v>
      </c>
      <c r="D8" s="215" t="str">
        <f>Constants!D8</f>
        <v xml:space="preserve"> </v>
      </c>
      <c r="E8" s="215">
        <f>Constants!F8</f>
        <v>0.7</v>
      </c>
      <c r="F8" s="35"/>
      <c r="G8" s="35"/>
    </row>
    <row r="9" spans="1:7" s="3" customFormat="1" hidden="1" x14ac:dyDescent="0.15">
      <c r="A9" s="215" t="str">
        <f>Constants!A9</f>
        <v xml:space="preserve"> </v>
      </c>
      <c r="B9" s="215" t="str">
        <f>Constants!B9</f>
        <v>Refactoring</v>
      </c>
      <c r="C9" s="215" t="str">
        <f>Constants!C9</f>
        <v xml:space="preserve"> </v>
      </c>
      <c r="D9" s="215" t="str">
        <f>Constants!D9</f>
        <v xml:space="preserve"> </v>
      </c>
      <c r="E9" s="215">
        <f>Constants!F9</f>
        <v>0.65</v>
      </c>
      <c r="F9" s="35"/>
      <c r="G9" s="35"/>
    </row>
    <row r="10" spans="1:7" s="3" customFormat="1" hidden="1" x14ac:dyDescent="0.15">
      <c r="A10" s="215" t="str">
        <f>Constants!A10</f>
        <v xml:space="preserve"> </v>
      </c>
      <c r="B10" s="215" t="str">
        <f>Constants!B10</f>
        <v>Review</v>
      </c>
      <c r="C10" s="215" t="str">
        <f>Constants!C10</f>
        <v xml:space="preserve"> </v>
      </c>
      <c r="D10" s="215" t="str">
        <f>Constants!D10</f>
        <v xml:space="preserve"> </v>
      </c>
      <c r="E10" s="215">
        <f>Constants!F10</f>
        <v>0.5</v>
      </c>
      <c r="F10" s="35"/>
      <c r="G10" s="35"/>
    </row>
    <row r="11" spans="1:7" s="3" customFormat="1" hidden="1" x14ac:dyDescent="0.15">
      <c r="A11" s="215" t="str">
        <f>Constants!A11</f>
        <v xml:space="preserve"> </v>
      </c>
      <c r="B11" s="215" t="str">
        <f>Constants!B11</f>
        <v>Integration test</v>
      </c>
      <c r="C11" s="215" t="str">
        <f>Constants!C11</f>
        <v xml:space="preserve"> </v>
      </c>
      <c r="D11" s="215" t="str">
        <f>Constants!D11</f>
        <v xml:space="preserve"> </v>
      </c>
      <c r="E11" s="215" t="str">
        <f>Constants!F11</f>
        <v xml:space="preserve"> </v>
      </c>
      <c r="F11" s="35"/>
      <c r="G11" s="35"/>
    </row>
    <row r="12" spans="1:7" s="3" customFormat="1" hidden="1" x14ac:dyDescent="0.15">
      <c r="A12" s="215" t="str">
        <f>Constants!A12</f>
        <v xml:space="preserve"> </v>
      </c>
      <c r="B12" s="215" t="str">
        <f>Constants!B12</f>
        <v>Repatterning</v>
      </c>
      <c r="C12" s="215" t="str">
        <f>Constants!C12</f>
        <v xml:space="preserve"> </v>
      </c>
      <c r="D12" s="215" t="str">
        <f>Constants!D12</f>
        <v xml:space="preserve"> </v>
      </c>
      <c r="E12" s="215" t="str">
        <f>Constants!F12</f>
        <v xml:space="preserve"> </v>
      </c>
      <c r="F12" s="35"/>
      <c r="G12" s="35"/>
    </row>
    <row r="13" spans="1:7" s="3" customFormat="1" hidden="1" x14ac:dyDescent="0.15">
      <c r="A13" s="215" t="str">
        <f>Constants!A13</f>
        <v xml:space="preserve"> </v>
      </c>
      <c r="B13" s="215" t="str">
        <f>Constants!B13</f>
        <v>Postmortem</v>
      </c>
      <c r="C13" s="215" t="str">
        <f>Constants!C13</f>
        <v xml:space="preserve"> </v>
      </c>
      <c r="D13" s="215" t="str">
        <f>Constants!D13</f>
        <v xml:space="preserve"> </v>
      </c>
      <c r="E13" s="215" t="str">
        <f>Constants!F13</f>
        <v xml:space="preserve"> </v>
      </c>
      <c r="F13" s="35"/>
      <c r="G13" s="35"/>
    </row>
    <row r="14" spans="1:7" s="3" customFormat="1" hidden="1" x14ac:dyDescent="0.15">
      <c r="A14" s="215" t="str">
        <f>Constants!A14</f>
        <v xml:space="preserve"> </v>
      </c>
      <c r="B14" s="215" t="str">
        <f>Constants!B14</f>
        <v>Sandbox</v>
      </c>
      <c r="C14" s="215" t="str">
        <f>Constants!C14</f>
        <v xml:space="preserve"> </v>
      </c>
      <c r="D14" s="215" t="str">
        <f>Constants!D14</f>
        <v xml:space="preserve"> </v>
      </c>
      <c r="E14" s="215" t="str">
        <f>Constants!F14</f>
        <v xml:space="preserve"> </v>
      </c>
      <c r="F14" s="35"/>
      <c r="G14" s="35"/>
    </row>
    <row r="15" spans="1:7" s="3" customFormat="1" hidden="1" x14ac:dyDescent="0.15">
      <c r="A15" s="215" t="str">
        <f>Constants!A15</f>
        <v xml:space="preserve"> </v>
      </c>
      <c r="B15" s="215" t="str">
        <f>Constants!B15</f>
        <v xml:space="preserve"> </v>
      </c>
      <c r="C15" s="215" t="str">
        <f>Constants!C15</f>
        <v xml:space="preserve"> </v>
      </c>
      <c r="D15" s="215" t="str">
        <f>Constants!D15</f>
        <v xml:space="preserve"> </v>
      </c>
      <c r="E15" s="215" t="str">
        <f>Constants!F15</f>
        <v xml:space="preserve"> </v>
      </c>
      <c r="F15" s="35"/>
      <c r="G15" s="35"/>
    </row>
    <row r="16" spans="1:7" s="3" customFormat="1" hidden="1" x14ac:dyDescent="0.15">
      <c r="A16" s="215" t="str">
        <f>Constants!A16</f>
        <v xml:space="preserve"> </v>
      </c>
      <c r="B16" s="215" t="str">
        <f>Constants!B16</f>
        <v xml:space="preserve"> </v>
      </c>
      <c r="C16" s="215" t="str">
        <f>Constants!C16</f>
        <v xml:space="preserve"> </v>
      </c>
      <c r="D16" s="215" t="str">
        <f>Constants!D16</f>
        <v xml:space="preserve"> </v>
      </c>
      <c r="E16" s="215" t="str">
        <f>Constants!F16</f>
        <v xml:space="preserve"> </v>
      </c>
      <c r="F16" s="35"/>
      <c r="G16" s="35"/>
    </row>
    <row r="17" spans="1:7" s="3" customFormat="1" hidden="1" x14ac:dyDescent="0.15">
      <c r="A17" s="215" t="str">
        <f>Constants!A17</f>
        <v xml:space="preserve"> </v>
      </c>
      <c r="B17" s="215" t="str">
        <f>Constants!B17</f>
        <v xml:space="preserve"> </v>
      </c>
      <c r="C17" s="215" t="str">
        <f>Constants!C17</f>
        <v xml:space="preserve"> </v>
      </c>
      <c r="D17" s="215" t="str">
        <f>Constants!D17</f>
        <v xml:space="preserve"> </v>
      </c>
      <c r="E17" s="215" t="str">
        <f>Constants!F17</f>
        <v xml:space="preserve"> </v>
      </c>
      <c r="F17" s="35"/>
      <c r="G17" s="35"/>
    </row>
    <row r="18" spans="1:7" s="3" customFormat="1" hidden="1" x14ac:dyDescent="0.15">
      <c r="A18" s="215" t="str">
        <f>Constants!A18</f>
        <v xml:space="preserve"> </v>
      </c>
      <c r="B18" s="215" t="str">
        <f>Constants!B18</f>
        <v xml:space="preserve"> </v>
      </c>
      <c r="C18" s="215" t="str">
        <f>Constants!C18</f>
        <v xml:space="preserve"> </v>
      </c>
      <c r="D18" s="215" t="str">
        <f>Constants!D18</f>
        <v xml:space="preserve"> </v>
      </c>
      <c r="E18" s="215" t="str">
        <f>Constants!F18</f>
        <v xml:space="preserve"> </v>
      </c>
      <c r="F18" s="35"/>
      <c r="G18" s="35"/>
    </row>
    <row r="19" spans="1:7" s="3" customFormat="1" hidden="1" x14ac:dyDescent="0.15">
      <c r="A19" s="215" t="str">
        <f>Constants!A19</f>
        <v>Defect Types:</v>
      </c>
      <c r="B19" s="215" t="str">
        <f>Constants!B19</f>
        <v>Requirements Change</v>
      </c>
      <c r="C19" s="215" t="str">
        <f>Constants!C19</f>
        <v>Changes to requirements</v>
      </c>
      <c r="D19" s="215" t="str">
        <f>Constants!D19</f>
        <v>Iteration</v>
      </c>
      <c r="E19" s="215" t="str">
        <f>Constants!F19</f>
        <v xml:space="preserve">did not follow </v>
      </c>
      <c r="F19" s="35"/>
      <c r="G19" s="35"/>
    </row>
    <row r="20" spans="1:7" s="3" customFormat="1" hidden="1" x14ac:dyDescent="0.15">
      <c r="A20" s="215" t="str">
        <f>Constants!A20</f>
        <v xml:space="preserve"> </v>
      </c>
      <c r="B20" s="215" t="str">
        <f>Constants!B20</f>
        <v>Requirements Clarification</v>
      </c>
      <c r="C20" s="215" t="str">
        <f>Constants!C20</f>
        <v>Clarifications to requirements</v>
      </c>
      <c r="D20" s="215" t="str">
        <f>Constants!D20</f>
        <v xml:space="preserve"> </v>
      </c>
      <c r="E20" s="215" t="str">
        <f>Constants!F20</f>
        <v>very painful</v>
      </c>
      <c r="F20" s="35"/>
      <c r="G20" s="35"/>
    </row>
    <row r="21" spans="1:7" s="3" customFormat="1" hidden="1" x14ac:dyDescent="0.15">
      <c r="A21" s="215" t="str">
        <f>Constants!A21</f>
        <v xml:space="preserve"> </v>
      </c>
      <c r="B21" s="215" t="str">
        <f>Constants!B21</f>
        <v>Product syntax</v>
      </c>
      <c r="C21" s="215" t="str">
        <f>Constants!C21</f>
        <v>Syntax flaws in the deliverable product</v>
      </c>
      <c r="D21" s="215" t="str">
        <f>Constants!D21</f>
        <v xml:space="preserve"> </v>
      </c>
      <c r="E21" s="215" t="str">
        <f>Constants!F21</f>
        <v>painful</v>
      </c>
      <c r="F21" s="35"/>
      <c r="G21" s="35"/>
    </row>
    <row r="22" spans="1:7" s="3" customFormat="1" hidden="1" x14ac:dyDescent="0.15">
      <c r="A22" s="215" t="str">
        <f>Constants!A22</f>
        <v xml:space="preserve"> </v>
      </c>
      <c r="B22" s="215" t="str">
        <f>Constants!B22</f>
        <v>Product logic</v>
      </c>
      <c r="C22" s="215" t="str">
        <f>Constants!C22</f>
        <v>Logic flaws in the deliverable product</v>
      </c>
      <c r="D22" s="215" t="str">
        <f>Constants!D22</f>
        <v xml:space="preserve"> </v>
      </c>
      <c r="E22" s="215" t="str">
        <f>Constants!F22</f>
        <v>neutral</v>
      </c>
      <c r="F22" s="35"/>
      <c r="G22" s="35"/>
    </row>
    <row r="23" spans="1:7" s="3" customFormat="1" hidden="1" x14ac:dyDescent="0.15">
      <c r="A23" s="215" t="str">
        <f>Constants!A23</f>
        <v xml:space="preserve"> </v>
      </c>
      <c r="B23" s="215" t="str">
        <f>Constants!B23</f>
        <v>Product interface</v>
      </c>
      <c r="C23" s="215" t="str">
        <f>Constants!C23</f>
        <v>Flaws in the interface of a component of the deliverable product</v>
      </c>
      <c r="D23" s="215" t="str">
        <f>Constants!D23</f>
        <v xml:space="preserve"> </v>
      </c>
      <c r="E23" s="215" t="str">
        <f>Constants!F23</f>
        <v>helpful</v>
      </c>
      <c r="F23" s="35"/>
      <c r="G23" s="35"/>
    </row>
    <row r="24" spans="1:7" s="3" customFormat="1" hidden="1" x14ac:dyDescent="0.15">
      <c r="A24" s="215" t="str">
        <f>Constants!A24</f>
        <v xml:space="preserve"> </v>
      </c>
      <c r="B24" s="215" t="str">
        <f>Constants!B24</f>
        <v>Product checking</v>
      </c>
      <c r="C24" s="215" t="str">
        <f>Constants!C24</f>
        <v>Flaws with boundary/type checking within a component of the deliverable product</v>
      </c>
      <c r="D24" s="215" t="str">
        <f>Constants!D24</f>
        <v xml:space="preserve"> </v>
      </c>
      <c r="E24" s="215" t="str">
        <f>Constants!F24</f>
        <v>very helpful</v>
      </c>
      <c r="F24" s="35"/>
      <c r="G24" s="35"/>
    </row>
    <row r="25" spans="1:7" s="3" customFormat="1" hidden="1" x14ac:dyDescent="0.15">
      <c r="A25" s="215" t="str">
        <f>Constants!A25</f>
        <v xml:space="preserve"> </v>
      </c>
      <c r="B25" s="215" t="str">
        <f>Constants!B25</f>
        <v>Test syntax</v>
      </c>
      <c r="C25" s="215" t="str">
        <f>Constants!C25</f>
        <v xml:space="preserve">Syntax flaws in the test code </v>
      </c>
      <c r="D25" s="215" t="str">
        <f>Constants!D25</f>
        <v xml:space="preserve"> </v>
      </c>
      <c r="E25" s="215" t="str">
        <f>Constants!F25</f>
        <v xml:space="preserve"> </v>
      </c>
      <c r="F25" s="35"/>
      <c r="G25" s="35"/>
    </row>
    <row r="26" spans="1:7" s="3" customFormat="1" hidden="1" x14ac:dyDescent="0.15">
      <c r="A26" s="215" t="str">
        <f>Constants!A26</f>
        <v xml:space="preserve"> </v>
      </c>
      <c r="B26" s="215" t="str">
        <f>Constants!B26</f>
        <v>Test logic</v>
      </c>
      <c r="C26" s="215" t="str">
        <f>Constants!C26</f>
        <v>Logic flaws in the test code</v>
      </c>
      <c r="D26" s="215" t="str">
        <f>Constants!D26</f>
        <v xml:space="preserve"> </v>
      </c>
      <c r="E26" s="215" t="str">
        <f>Constants!F26</f>
        <v xml:space="preserve"> </v>
      </c>
      <c r="F26" s="35"/>
      <c r="G26" s="35"/>
    </row>
    <row r="27" spans="1:7" s="3" customFormat="1" hidden="1" x14ac:dyDescent="0.15">
      <c r="A27" s="215" t="str">
        <f>Constants!A27</f>
        <v xml:space="preserve"> </v>
      </c>
      <c r="B27" s="215" t="str">
        <f>Constants!B27</f>
        <v>Test interface</v>
      </c>
      <c r="C27" s="215" t="str">
        <f>Constants!C27</f>
        <v>Flaws in the interface of a component of the test code</v>
      </c>
      <c r="D27" s="215" t="str">
        <f>Constants!D27</f>
        <v xml:space="preserve"> </v>
      </c>
      <c r="E27" s="215" t="str">
        <f>Constants!F27</f>
        <v xml:space="preserve"> </v>
      </c>
      <c r="F27" s="35"/>
      <c r="G27" s="35"/>
    </row>
    <row r="28" spans="1:7" s="3" customFormat="1" hidden="1" x14ac:dyDescent="0.15">
      <c r="A28" s="215" t="str">
        <f>Constants!A28</f>
        <v xml:space="preserve"> </v>
      </c>
      <c r="B28" s="215" t="str">
        <f>Constants!B28</f>
        <v>Test checking</v>
      </c>
      <c r="C28" s="215" t="str">
        <f>Constants!C28</f>
        <v>Flaws with boundary/type checking within a component of the test code</v>
      </c>
      <c r="D28" s="215" t="str">
        <f>Constants!D28</f>
        <v xml:space="preserve"> </v>
      </c>
      <c r="E28" s="215" t="str">
        <f>Constants!F28</f>
        <v xml:space="preserve"> </v>
      </c>
      <c r="F28" s="35"/>
      <c r="G28" s="35"/>
    </row>
    <row r="29" spans="1:7" s="3" customFormat="1" hidden="1" x14ac:dyDescent="0.15">
      <c r="A29" s="215" t="str">
        <f>Constants!A29</f>
        <v xml:space="preserve"> </v>
      </c>
      <c r="B29" s="215" t="str">
        <f>Constants!B29</f>
        <v>Bad Smell</v>
      </c>
      <c r="C29" s="215" t="str">
        <f>Constants!C29</f>
        <v>Refactoring changes (please note the bad smell in the defect description)</v>
      </c>
      <c r="D29" s="215" t="str">
        <f>Constants!D29</f>
        <v xml:space="preserve"> </v>
      </c>
      <c r="E29" s="215">
        <f>Constants!F29</f>
        <v>0</v>
      </c>
      <c r="F29" s="35"/>
      <c r="G29" s="35"/>
    </row>
    <row r="30" spans="1:7" s="3" customFormat="1" hidden="1" x14ac:dyDescent="0.15">
      <c r="A30" s="215" t="str">
        <f>Constants!A30</f>
        <v>Y/N:</v>
      </c>
      <c r="B30" s="215" t="str">
        <f>Constants!B30</f>
        <v>Yes</v>
      </c>
      <c r="C30" s="215" t="str">
        <f>Constants!C30</f>
        <v xml:space="preserve"> </v>
      </c>
      <c r="D30" s="215" t="str">
        <f>Constants!D30</f>
        <v xml:space="preserve"> </v>
      </c>
      <c r="E30" s="215">
        <f>Constants!F30</f>
        <v>0</v>
      </c>
      <c r="F30" s="35"/>
      <c r="G30" s="35"/>
    </row>
    <row r="31" spans="1:7" s="23" customFormat="1" hidden="1" x14ac:dyDescent="0.15">
      <c r="A31" s="215" t="str">
        <f>Constants!A31</f>
        <v xml:space="preserve"> </v>
      </c>
      <c r="B31" s="215" t="str">
        <f>Constants!B31</f>
        <v>No</v>
      </c>
      <c r="C31" s="215" t="str">
        <f>Constants!C31</f>
        <v xml:space="preserve"> </v>
      </c>
      <c r="D31" s="215" t="str">
        <f>Constants!D31</f>
        <v xml:space="preserve"> </v>
      </c>
      <c r="E31" s="215">
        <f>Constants!F31</f>
        <v>0</v>
      </c>
      <c r="F31" s="8"/>
      <c r="G31" s="8"/>
    </row>
    <row r="32" spans="1:7" s="3" customFormat="1" hidden="1" x14ac:dyDescent="0.15">
      <c r="A32" s="215" t="str">
        <f>Constants!A32</f>
        <v>Proxy Types:</v>
      </c>
      <c r="B32" s="215" t="str">
        <f>Constants!B32</f>
        <v>-</v>
      </c>
      <c r="C32" s="215" t="str">
        <f>Constants!C32</f>
        <v xml:space="preserve"> </v>
      </c>
      <c r="D32" s="215" t="str">
        <f>Constants!D32</f>
        <v xml:space="preserve"> </v>
      </c>
      <c r="E32" s="215" t="str">
        <f>Constants!F32</f>
        <v xml:space="preserve"> </v>
      </c>
      <c r="F32" s="8"/>
      <c r="G32" s="35"/>
    </row>
    <row r="33" spans="1:9" s="3" customFormat="1" hidden="1" x14ac:dyDescent="0.15">
      <c r="A33" s="215" t="str">
        <f>Constants!A33</f>
        <v xml:space="preserve"> </v>
      </c>
      <c r="B33" s="215" t="str">
        <f>Constants!B33</f>
        <v>Calculation</v>
      </c>
      <c r="C33" s="215" t="str">
        <f>Constants!C33</f>
        <v xml:space="preserve"> </v>
      </c>
      <c r="D33" s="215" t="str">
        <f>Constants!D33</f>
        <v xml:space="preserve"> </v>
      </c>
      <c r="E33" s="215" t="str">
        <f>Constants!F33</f>
        <v xml:space="preserve"> </v>
      </c>
      <c r="F33" s="8"/>
      <c r="G33" s="35"/>
    </row>
    <row r="34" spans="1:9" s="3" customFormat="1" hidden="1" x14ac:dyDescent="0.15">
      <c r="A34" s="215" t="str">
        <f>Constants!A34</f>
        <v xml:space="preserve"> </v>
      </c>
      <c r="B34" s="215" t="str">
        <f>Constants!B34</f>
        <v>Data</v>
      </c>
      <c r="C34" s="215" t="str">
        <f>Constants!C34</f>
        <v xml:space="preserve"> </v>
      </c>
      <c r="D34" s="215" t="str">
        <f>Constants!D34</f>
        <v xml:space="preserve"> </v>
      </c>
      <c r="E34" s="215" t="str">
        <f>Constants!F34</f>
        <v xml:space="preserve"> </v>
      </c>
      <c r="F34" s="8"/>
      <c r="G34" s="35"/>
    </row>
    <row r="35" spans="1:9" s="3" customFormat="1" hidden="1" x14ac:dyDescent="0.15">
      <c r="A35" s="215" t="str">
        <f>Constants!A35</f>
        <v xml:space="preserve"> </v>
      </c>
      <c r="B35" s="215" t="str">
        <f>Constants!B35</f>
        <v>I/O</v>
      </c>
      <c r="C35" s="215" t="str">
        <f>Constants!C35</f>
        <v xml:space="preserve"> </v>
      </c>
      <c r="D35" s="215" t="str">
        <f>Constants!D35</f>
        <v xml:space="preserve"> </v>
      </c>
      <c r="E35" s="215" t="str">
        <f>Constants!F35</f>
        <v xml:space="preserve"> </v>
      </c>
      <c r="F35" s="8"/>
      <c r="G35" s="35"/>
    </row>
    <row r="36" spans="1:9" s="3" customFormat="1" hidden="1" x14ac:dyDescent="0.15">
      <c r="A36" s="215" t="str">
        <f>Constants!A36</f>
        <v xml:space="preserve"> </v>
      </c>
      <c r="B36" s="215" t="str">
        <f>Constants!B36</f>
        <v>Logic</v>
      </c>
      <c r="C36" s="215" t="str">
        <f>Constants!C36</f>
        <v xml:space="preserve"> </v>
      </c>
      <c r="D36" s="215" t="str">
        <f>Constants!D36</f>
        <v xml:space="preserve"> </v>
      </c>
      <c r="E36" s="215" t="str">
        <f>Constants!F36</f>
        <v xml:space="preserve"> </v>
      </c>
      <c r="F36" s="8"/>
      <c r="G36" s="35"/>
    </row>
    <row r="37" spans="1:9" s="3" customFormat="1" hidden="1" x14ac:dyDescent="0.15">
      <c r="A37" s="215" t="str">
        <f>Constants!A37</f>
        <v xml:space="preserve"> </v>
      </c>
      <c r="B37" s="215" t="str">
        <f>Constants!B37</f>
        <v xml:space="preserve"> </v>
      </c>
      <c r="C37" s="215" t="str">
        <f>Constants!C37</f>
        <v xml:space="preserve"> </v>
      </c>
      <c r="D37" s="215" t="str">
        <f>Constants!D37</f>
        <v xml:space="preserve"> </v>
      </c>
      <c r="E37" s="215" t="str">
        <f>Constants!F37</f>
        <v xml:space="preserve"> </v>
      </c>
      <c r="F37" s="8"/>
      <c r="G37" s="35"/>
    </row>
    <row r="38" spans="1:9" s="3" customFormat="1" hidden="1" x14ac:dyDescent="0.15">
      <c r="A38" s="215" t="str">
        <f>Constants!A38</f>
        <v>Sizes:</v>
      </c>
      <c r="B38" s="215" t="str">
        <f>Constants!B38</f>
        <v>VS</v>
      </c>
      <c r="C38" s="215" t="str">
        <f>Constants!C38</f>
        <v>S</v>
      </c>
      <c r="D38" s="215" t="str">
        <f>Constants!D38</f>
        <v>M</v>
      </c>
      <c r="E38" s="215" t="str">
        <f>Constants!F38</f>
        <v>VL</v>
      </c>
      <c r="F38" s="8"/>
      <c r="G38" s="35"/>
    </row>
    <row r="39" spans="1:9" s="3" customFormat="1" hidden="1" x14ac:dyDescent="0.15">
      <c r="A39" s="215" t="str">
        <f>Constants!A39</f>
        <v>upper</v>
      </c>
      <c r="B39" s="215">
        <f>Constants!B39</f>
        <v>-1.5</v>
      </c>
      <c r="C39" s="215">
        <f>Constants!C39</f>
        <v>-0.5</v>
      </c>
      <c r="D39" s="215">
        <f>Constants!D39</f>
        <v>0.5</v>
      </c>
      <c r="E39" s="215">
        <f>Constants!F39</f>
        <v>99999</v>
      </c>
      <c r="F39" s="8"/>
      <c r="G39" s="35"/>
    </row>
    <row r="40" spans="1:9" s="3" customFormat="1" hidden="1" x14ac:dyDescent="0.15">
      <c r="A40" s="215" t="str">
        <f>Constants!A40</f>
        <v>mid</v>
      </c>
      <c r="B40" s="215">
        <f>Constants!B40</f>
        <v>-2</v>
      </c>
      <c r="C40" s="215">
        <f>Constants!C40</f>
        <v>-1</v>
      </c>
      <c r="D40" s="215">
        <f>Constants!D40</f>
        <v>0</v>
      </c>
      <c r="E40" s="215">
        <f>Constants!F40</f>
        <v>2</v>
      </c>
      <c r="F40" s="8"/>
      <c r="G40" s="35"/>
    </row>
    <row r="41" spans="1:9" s="3" customFormat="1" hidden="1" x14ac:dyDescent="0.15">
      <c r="A41" s="215" t="str">
        <f>Constants!A41</f>
        <v>lower</v>
      </c>
      <c r="B41" s="215">
        <f>Constants!B41</f>
        <v>0</v>
      </c>
      <c r="C41" s="215">
        <f>Constants!C41</f>
        <v>-1.5</v>
      </c>
      <c r="D41" s="215">
        <f>Constants!D41</f>
        <v>-0.5</v>
      </c>
      <c r="E41" s="215">
        <f>Constants!F41</f>
        <v>1.5</v>
      </c>
      <c r="F41" s="8"/>
      <c r="G41" s="35"/>
    </row>
    <row r="42" spans="1:9" s="3" customFormat="1" ht="28" hidden="1" customHeight="1" x14ac:dyDescent="0.15">
      <c r="A42" s="215" t="str">
        <f>Constants!A42</f>
        <v xml:space="preserve"> </v>
      </c>
      <c r="B42" s="215">
        <f>Constants!B42</f>
        <v>0</v>
      </c>
      <c r="C42" s="215">
        <f>Constants!C42</f>
        <v>0</v>
      </c>
      <c r="D42" s="215">
        <f>Constants!D42</f>
        <v>0</v>
      </c>
      <c r="E42" s="215" t="str">
        <f>Constants!F42</f>
        <v xml:space="preserve"> </v>
      </c>
      <c r="F42" s="8"/>
      <c r="G42" s="35"/>
    </row>
    <row r="43" spans="1:9" ht="41" hidden="1" customHeight="1" x14ac:dyDescent="0.15">
      <c r="A43" s="215" t="str">
        <f>Constants!A43</f>
        <v xml:space="preserve"> </v>
      </c>
      <c r="B43" s="215" t="str">
        <f>Constants!B43</f>
        <v xml:space="preserve"> </v>
      </c>
      <c r="C43" s="215" t="str">
        <f>Constants!C43</f>
        <v xml:space="preserve"> </v>
      </c>
      <c r="D43" s="215" t="str">
        <f>Constants!D43</f>
        <v xml:space="preserve"> </v>
      </c>
      <c r="E43" s="215" t="str">
        <f>Constants!F43</f>
        <v xml:space="preserve"> </v>
      </c>
      <c r="F43" s="46"/>
      <c r="G43" s="46"/>
    </row>
    <row r="44" spans="1:9" s="18" customFormat="1" hidden="1" x14ac:dyDescent="0.15">
      <c r="A44" s="215" t="str">
        <f>Constants!A44</f>
        <v>&lt;-- Mandatory</v>
      </c>
      <c r="B44" s="215" t="str">
        <f>Constants!B44</f>
        <v xml:space="preserve"> </v>
      </c>
      <c r="C44" s="215" t="str">
        <f>Constants!C44</f>
        <v>✔</v>
      </c>
      <c r="D44" s="215" t="str">
        <f>Constants!D44</f>
        <v xml:space="preserve"> </v>
      </c>
      <c r="E44" s="215" t="str">
        <f>Constants!F44</f>
        <v xml:space="preserve"> </v>
      </c>
      <c r="F44" s="30"/>
      <c r="G44" s="30"/>
      <c r="H44" s="30"/>
      <c r="I44" s="30"/>
    </row>
    <row r="45" spans="1:9" ht="20" x14ac:dyDescent="0.2">
      <c r="A45" s="390" t="s">
        <v>122</v>
      </c>
      <c r="B45" s="390"/>
      <c r="C45" s="390"/>
    </row>
    <row r="47" spans="1:9" ht="18" hidden="1" x14ac:dyDescent="0.2">
      <c r="A47" s="267" t="s">
        <v>453</v>
      </c>
      <c r="D47" s="267"/>
      <c r="E47" s="268" t="s">
        <v>463</v>
      </c>
    </row>
    <row r="48" spans="1:9" ht="16" hidden="1" thickBot="1" x14ac:dyDescent="0.2">
      <c r="B48" t="s">
        <v>454</v>
      </c>
      <c r="C48" t="s">
        <v>455</v>
      </c>
      <c r="F48" s="270" t="s">
        <v>464</v>
      </c>
    </row>
    <row r="49" spans="1:7" ht="15" hidden="1" x14ac:dyDescent="0.15">
      <c r="B49" s="254" t="s">
        <v>456</v>
      </c>
      <c r="C49" s="255" t="s">
        <v>457</v>
      </c>
      <c r="F49" s="269" t="s">
        <v>465</v>
      </c>
      <c r="G49" s="271"/>
    </row>
    <row r="50" spans="1:7" ht="15" hidden="1" x14ac:dyDescent="0.15">
      <c r="B50" s="256" t="s">
        <v>458</v>
      </c>
      <c r="C50" s="258" t="s">
        <v>459</v>
      </c>
      <c r="F50" s="272" t="s">
        <v>466</v>
      </c>
      <c r="G50" s="259"/>
    </row>
    <row r="51" spans="1:7" ht="15" hidden="1" x14ac:dyDescent="0.15">
      <c r="B51" s="256" t="s">
        <v>460</v>
      </c>
      <c r="C51" s="257"/>
      <c r="F51" s="269" t="s">
        <v>467</v>
      </c>
      <c r="G51" s="260"/>
    </row>
    <row r="52" spans="1:7" ht="15" hidden="1" x14ac:dyDescent="0.15">
      <c r="B52" s="280" t="s">
        <v>461</v>
      </c>
      <c r="C52" s="257"/>
      <c r="F52" s="272" t="s">
        <v>170</v>
      </c>
      <c r="G52" s="259"/>
    </row>
    <row r="53" spans="1:7" ht="15" hidden="1" x14ac:dyDescent="0.15">
      <c r="B53" s="281" t="s">
        <v>493</v>
      </c>
      <c r="C53" s="257" t="s">
        <v>457</v>
      </c>
      <c r="F53" s="269" t="s">
        <v>468</v>
      </c>
      <c r="G53" s="260"/>
    </row>
    <row r="54" spans="1:7" ht="15" hidden="1" x14ac:dyDescent="0.15">
      <c r="B54" s="281" t="s">
        <v>494</v>
      </c>
      <c r="C54" s="258" t="s">
        <v>495</v>
      </c>
      <c r="F54" s="272" t="s">
        <v>320</v>
      </c>
      <c r="G54" s="259"/>
    </row>
    <row r="55" spans="1:7" ht="15" hidden="1" x14ac:dyDescent="0.15">
      <c r="B55" s="280" t="s">
        <v>462</v>
      </c>
      <c r="C55" s="258" t="s">
        <v>515</v>
      </c>
      <c r="F55" s="269" t="s">
        <v>469</v>
      </c>
      <c r="G55" s="260"/>
    </row>
    <row r="56" spans="1:7" ht="15" hidden="1" x14ac:dyDescent="0.15">
      <c r="F56" s="272" t="s">
        <v>169</v>
      </c>
      <c r="G56" s="259"/>
    </row>
    <row r="57" spans="1:7" ht="18" hidden="1" x14ac:dyDescent="0.15">
      <c r="A57" s="268"/>
      <c r="F57" s="270" t="s">
        <v>470</v>
      </c>
      <c r="G57" s="260"/>
    </row>
    <row r="58" spans="1:7" ht="15" hidden="1" x14ac:dyDescent="0.15">
      <c r="F58" s="269" t="s">
        <v>86</v>
      </c>
    </row>
    <row r="59" spans="1:7" ht="15" hidden="1" x14ac:dyDescent="0.15">
      <c r="B59" s="270"/>
      <c r="C59" s="271"/>
      <c r="F59" s="272" t="s">
        <v>471</v>
      </c>
      <c r="G59" s="259"/>
    </row>
    <row r="60" spans="1:7" ht="15" hidden="1" x14ac:dyDescent="0.15">
      <c r="B60" s="269"/>
      <c r="C60" s="259"/>
      <c r="D60" s="259"/>
      <c r="F60" s="269" t="s">
        <v>472</v>
      </c>
      <c r="G60" s="260"/>
    </row>
    <row r="61" spans="1:7" ht="15" hidden="1" x14ac:dyDescent="0.15">
      <c r="B61" s="272"/>
      <c r="C61" s="260"/>
      <c r="F61" s="269" t="s">
        <v>319</v>
      </c>
      <c r="G61" s="259"/>
    </row>
    <row r="62" spans="1:7" ht="15" hidden="1" x14ac:dyDescent="0.15">
      <c r="B62" s="269"/>
      <c r="C62" s="259"/>
      <c r="D62" s="259"/>
      <c r="F62" s="262" t="s">
        <v>473</v>
      </c>
      <c r="G62" s="259"/>
    </row>
    <row r="64" spans="1:7" ht="18" x14ac:dyDescent="0.2">
      <c r="A64" s="267" t="s">
        <v>474</v>
      </c>
      <c r="E64" s="284" t="s">
        <v>478</v>
      </c>
      <c r="F64" s="284"/>
    </row>
    <row r="65" spans="2:8" ht="16" thickBot="1" x14ac:dyDescent="0.2">
      <c r="B65" s="261"/>
      <c r="E65" s="266" t="s">
        <v>475</v>
      </c>
      <c r="F65" s="266" t="s">
        <v>476</v>
      </c>
      <c r="H65" s="285" t="s">
        <v>512</v>
      </c>
    </row>
    <row r="66" spans="2:8" ht="16" thickBot="1" x14ac:dyDescent="0.2">
      <c r="B66" s="261"/>
      <c r="E66" s="336" t="s">
        <v>1026</v>
      </c>
      <c r="F66" s="293" t="s">
        <v>1027</v>
      </c>
      <c r="G66" s="294"/>
      <c r="H66" s="294" t="s">
        <v>170</v>
      </c>
    </row>
    <row r="67" spans="2:8" ht="15" x14ac:dyDescent="0.15">
      <c r="B67" s="261"/>
      <c r="E67" s="324" t="s">
        <v>477</v>
      </c>
      <c r="F67" t="s">
        <v>534</v>
      </c>
      <c r="H67" t="s">
        <v>532</v>
      </c>
    </row>
    <row r="68" spans="2:8" ht="15" x14ac:dyDescent="0.15">
      <c r="B68" s="262"/>
      <c r="E68" s="291"/>
      <c r="F68" t="s">
        <v>670</v>
      </c>
      <c r="H68" t="s">
        <v>353</v>
      </c>
    </row>
    <row r="69" spans="2:8" ht="13" customHeight="1" x14ac:dyDescent="0.15">
      <c r="B69" s="263"/>
      <c r="E69" s="291"/>
      <c r="F69" t="s">
        <v>557</v>
      </c>
      <c r="H69" t="s">
        <v>86</v>
      </c>
    </row>
    <row r="70" spans="2:8" ht="13" customHeight="1" thickBot="1" x14ac:dyDescent="0.2">
      <c r="B70" s="264"/>
      <c r="E70" s="290"/>
      <c r="F70" s="293" t="s">
        <v>514</v>
      </c>
      <c r="G70" s="294"/>
      <c r="H70" s="294" t="s">
        <v>86</v>
      </c>
    </row>
    <row r="71" spans="2:8" ht="15" x14ac:dyDescent="0.15">
      <c r="B71" s="264"/>
      <c r="E71" s="324" t="s">
        <v>127</v>
      </c>
      <c r="F71" t="s">
        <v>535</v>
      </c>
    </row>
    <row r="72" spans="2:8" ht="15" x14ac:dyDescent="0.15">
      <c r="B72" s="265"/>
      <c r="E72" s="288"/>
      <c r="F72" s="261" t="s">
        <v>536</v>
      </c>
    </row>
    <row r="73" spans="2:8" ht="15" x14ac:dyDescent="0.15">
      <c r="B73" s="265"/>
      <c r="E73" s="288"/>
      <c r="F73" s="261" t="s">
        <v>537</v>
      </c>
    </row>
    <row r="74" spans="2:8" ht="15" x14ac:dyDescent="0.15">
      <c r="E74" s="288"/>
      <c r="F74" s="262" t="s">
        <v>538</v>
      </c>
    </row>
    <row r="75" spans="2:8" ht="15" x14ac:dyDescent="0.15">
      <c r="E75" s="288"/>
      <c r="F75" s="262" t="s">
        <v>539</v>
      </c>
    </row>
    <row r="76" spans="2:8" ht="15" x14ac:dyDescent="0.15">
      <c r="E76" s="288"/>
      <c r="F76" s="263" t="s">
        <v>540</v>
      </c>
      <c r="H76" t="s">
        <v>226</v>
      </c>
    </row>
    <row r="77" spans="2:8" ht="15" x14ac:dyDescent="0.15">
      <c r="E77" s="288"/>
      <c r="F77" s="262" t="s">
        <v>541</v>
      </c>
    </row>
    <row r="78" spans="2:8" ht="15" x14ac:dyDescent="0.15">
      <c r="E78" s="288"/>
      <c r="F78" s="263" t="s">
        <v>542</v>
      </c>
    </row>
    <row r="79" spans="2:8" ht="15" x14ac:dyDescent="0.15">
      <c r="E79" s="288"/>
      <c r="F79" s="262" t="s">
        <v>543</v>
      </c>
    </row>
    <row r="80" spans="2:8" ht="15" x14ac:dyDescent="0.15">
      <c r="E80" s="288"/>
      <c r="F80" s="262" t="s">
        <v>544</v>
      </c>
    </row>
    <row r="81" spans="5:8" ht="15" x14ac:dyDescent="0.15">
      <c r="E81" s="288"/>
      <c r="F81" s="262" t="s">
        <v>545</v>
      </c>
    </row>
    <row r="82" spans="5:8" ht="15" x14ac:dyDescent="0.15">
      <c r="E82" s="288"/>
      <c r="F82" s="263" t="s">
        <v>540</v>
      </c>
      <c r="H82" t="s">
        <v>226</v>
      </c>
    </row>
    <row r="83" spans="5:8" ht="15" x14ac:dyDescent="0.15">
      <c r="E83" s="288"/>
      <c r="F83" s="263" t="s">
        <v>546</v>
      </c>
    </row>
    <row r="84" spans="5:8" ht="15" x14ac:dyDescent="0.15">
      <c r="E84" s="288"/>
      <c r="F84" s="262" t="s">
        <v>547</v>
      </c>
    </row>
    <row r="85" spans="5:8" ht="15" x14ac:dyDescent="0.15">
      <c r="E85" s="288"/>
      <c r="F85" t="s">
        <v>548</v>
      </c>
    </row>
    <row r="86" spans="5:8" ht="16" thickBot="1" x14ac:dyDescent="0.25">
      <c r="E86" s="286"/>
      <c r="F86" s="293" t="s">
        <v>549</v>
      </c>
      <c r="G86" s="294"/>
      <c r="H86" s="294"/>
    </row>
    <row r="87" spans="5:8" ht="16" thickBot="1" x14ac:dyDescent="0.2">
      <c r="E87" s="287" t="s">
        <v>143</v>
      </c>
      <c r="F87" s="293" t="s">
        <v>550</v>
      </c>
      <c r="G87" s="294"/>
      <c r="H87" s="294"/>
    </row>
    <row r="88" spans="5:8" ht="16" thickBot="1" x14ac:dyDescent="0.2">
      <c r="E88" s="363" t="s">
        <v>944</v>
      </c>
      <c r="F88" s="364" t="s">
        <v>945</v>
      </c>
      <c r="G88" s="18"/>
      <c r="H88" s="18"/>
    </row>
    <row r="89" spans="5:8" ht="15" x14ac:dyDescent="0.2">
      <c r="E89" s="324" t="s">
        <v>319</v>
      </c>
      <c r="F89" s="300" t="s">
        <v>672</v>
      </c>
      <c r="G89" s="301"/>
      <c r="H89" s="301" t="s">
        <v>353</v>
      </c>
    </row>
    <row r="90" spans="5:8" ht="14" customHeight="1" x14ac:dyDescent="0.15">
      <c r="E90" s="291"/>
      <c r="F90" s="337" t="s">
        <v>671</v>
      </c>
      <c r="G90" s="30"/>
      <c r="H90" s="30" t="s">
        <v>86</v>
      </c>
    </row>
    <row r="91" spans="5:8" ht="15" customHeight="1" thickBot="1" x14ac:dyDescent="0.2">
      <c r="E91" s="336"/>
      <c r="F91" s="302" t="s">
        <v>558</v>
      </c>
      <c r="G91" s="303"/>
      <c r="H91" s="303" t="s">
        <v>86</v>
      </c>
    </row>
    <row r="92" spans="5:8" ht="15" x14ac:dyDescent="0.15">
      <c r="E92" s="295" t="s">
        <v>473</v>
      </c>
      <c r="F92" t="s">
        <v>564</v>
      </c>
    </row>
    <row r="93" spans="5:8" ht="15" x14ac:dyDescent="0.15">
      <c r="E93" s="291"/>
      <c r="F93" t="s">
        <v>565</v>
      </c>
    </row>
    <row r="94" spans="5:8" ht="15" x14ac:dyDescent="0.15">
      <c r="E94" s="291"/>
      <c r="F94" t="s">
        <v>576</v>
      </c>
    </row>
    <row r="95" spans="5:8" ht="15" x14ac:dyDescent="0.15">
      <c r="E95" s="291"/>
      <c r="F95" t="s">
        <v>575</v>
      </c>
    </row>
    <row r="96" spans="5:8" ht="15" x14ac:dyDescent="0.15">
      <c r="E96" s="292"/>
    </row>
    <row r="98" spans="1:8" ht="15" x14ac:dyDescent="0.15">
      <c r="E98" s="288" t="s">
        <v>533</v>
      </c>
      <c r="F98" t="s">
        <v>522</v>
      </c>
      <c r="H98" t="s">
        <v>513</v>
      </c>
    </row>
    <row r="99" spans="1:8" ht="15" x14ac:dyDescent="0.15">
      <c r="E99" s="288"/>
      <c r="F99" t="s">
        <v>523</v>
      </c>
      <c r="H99" t="s">
        <v>226</v>
      </c>
    </row>
    <row r="108" spans="1:8" ht="18" x14ac:dyDescent="0.2">
      <c r="A108" s="267" t="s">
        <v>453</v>
      </c>
    </row>
    <row r="109" spans="1:8" x14ac:dyDescent="0.15">
      <c r="A109" t="s">
        <v>456</v>
      </c>
      <c r="C109" t="s">
        <v>527</v>
      </c>
    </row>
    <row r="110" spans="1:8" x14ac:dyDescent="0.15">
      <c r="A110" t="s">
        <v>458</v>
      </c>
      <c r="C110" t="s">
        <v>528</v>
      </c>
    </row>
    <row r="111" spans="1:8" x14ac:dyDescent="0.15">
      <c r="A111" t="s">
        <v>460</v>
      </c>
      <c r="F111" s="261"/>
    </row>
    <row r="112" spans="1:8" x14ac:dyDescent="0.15">
      <c r="B112" t="s">
        <v>461</v>
      </c>
      <c r="F112" s="261"/>
    </row>
    <row r="113" spans="2:6" x14ac:dyDescent="0.15">
      <c r="B113" s="261" t="s">
        <v>493</v>
      </c>
      <c r="C113" t="s">
        <v>529</v>
      </c>
      <c r="F113" s="262"/>
    </row>
    <row r="114" spans="2:6" x14ac:dyDescent="0.15">
      <c r="B114" s="261" t="s">
        <v>494</v>
      </c>
      <c r="C114" t="s">
        <v>530</v>
      </c>
      <c r="F114" s="262"/>
    </row>
    <row r="115" spans="2:6" x14ac:dyDescent="0.15">
      <c r="B115" t="s">
        <v>462</v>
      </c>
      <c r="C115" t="s">
        <v>531</v>
      </c>
      <c r="F115" s="263"/>
    </row>
    <row r="116" spans="2:6" x14ac:dyDescent="0.15">
      <c r="F116" s="262"/>
    </row>
    <row r="117" spans="2:6" x14ac:dyDescent="0.15">
      <c r="F117" s="263"/>
    </row>
    <row r="118" spans="2:6" x14ac:dyDescent="0.15">
      <c r="F118" s="262"/>
    </row>
    <row r="119" spans="2:6" x14ac:dyDescent="0.15">
      <c r="F119" s="262"/>
    </row>
    <row r="120" spans="2:6" x14ac:dyDescent="0.15">
      <c r="F120" s="262"/>
    </row>
    <row r="121" spans="2:6" x14ac:dyDescent="0.15">
      <c r="F121" s="263"/>
    </row>
    <row r="122" spans="2:6" x14ac:dyDescent="0.15">
      <c r="F122" s="263"/>
    </row>
    <row r="123" spans="2:6" x14ac:dyDescent="0.15">
      <c r="F123" s="262"/>
    </row>
  </sheetData>
  <sheetProtection sheet="1" objects="1" scenarios="1"/>
  <mergeCells count="1">
    <mergeCell ref="A45:C45"/>
  </mergeCells>
  <phoneticPr fontId="9" type="noConversion"/>
  <pageMargins left="0.7" right="0.7" top="0.75" bottom="0.75" header="0.5" footer="0.5"/>
  <pageSetup scale="62" orientation="landscape"/>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workbookViewId="0">
      <selection activeCell="J30" sqref="J30"/>
    </sheetView>
  </sheetViews>
  <sheetFormatPr baseColWidth="10" defaultRowHeight="13" x14ac:dyDescent="0.15"/>
  <cols>
    <col min="1" max="1" width="5.33203125" customWidth="1"/>
    <col min="2" max="2" width="6" bestFit="1" customWidth="1"/>
    <col min="3" max="3" width="4.33203125" customWidth="1"/>
    <col min="4" max="4" width="3" bestFit="1" customWidth="1"/>
    <col min="5" max="5" width="6.1640625" bestFit="1" customWidth="1"/>
    <col min="6" max="6" width="8.33203125" customWidth="1"/>
  </cols>
  <sheetData>
    <row r="1" spans="1:9" s="3" customFormat="1" ht="20" x14ac:dyDescent="0.2">
      <c r="A1" s="214" t="s">
        <v>354</v>
      </c>
      <c r="B1" s="214" t="s">
        <v>355</v>
      </c>
      <c r="C1" s="66" t="s">
        <v>355</v>
      </c>
      <c r="D1" s="66" t="s">
        <v>355</v>
      </c>
      <c r="E1" s="66" t="s">
        <v>355</v>
      </c>
      <c r="F1" s="35" t="str">
        <f>Description!B3</f>
        <v>CA02</v>
      </c>
      <c r="G1" s="35" t="s">
        <v>355</v>
      </c>
      <c r="H1" s="35" t="s">
        <v>355</v>
      </c>
      <c r="I1" s="35" t="s">
        <v>355</v>
      </c>
    </row>
    <row r="2" spans="1:9" s="3" customFormat="1" x14ac:dyDescent="0.15">
      <c r="A2" s="66" t="s">
        <v>89</v>
      </c>
      <c r="B2" s="186">
        <v>36526</v>
      </c>
      <c r="C2" s="66" t="s">
        <v>355</v>
      </c>
      <c r="D2" s="66" t="s">
        <v>166</v>
      </c>
      <c r="E2" s="66" t="s">
        <v>156</v>
      </c>
      <c r="F2" s="212">
        <v>1</v>
      </c>
      <c r="G2" s="35"/>
      <c r="H2" s="35"/>
    </row>
    <row r="3" spans="1:9" s="3" customFormat="1" x14ac:dyDescent="0.15">
      <c r="A3" s="66" t="s">
        <v>119</v>
      </c>
      <c r="B3" s="186">
        <v>73051</v>
      </c>
      <c r="C3" s="66" t="s">
        <v>355</v>
      </c>
      <c r="D3" s="66" t="s">
        <v>355</v>
      </c>
      <c r="E3" s="66" t="s">
        <v>167</v>
      </c>
      <c r="F3" s="212">
        <v>0.95</v>
      </c>
      <c r="G3" s="35"/>
      <c r="H3" s="35"/>
    </row>
    <row r="4" spans="1:9" s="3" customFormat="1" x14ac:dyDescent="0.15">
      <c r="A4" s="66" t="s">
        <v>90</v>
      </c>
      <c r="B4" s="66" t="s">
        <v>105</v>
      </c>
      <c r="C4" s="66" t="s">
        <v>355</v>
      </c>
      <c r="D4" s="66" t="s">
        <v>355</v>
      </c>
      <c r="E4" s="66" t="s">
        <v>116</v>
      </c>
      <c r="F4" s="212">
        <v>0.9</v>
      </c>
      <c r="G4" s="35"/>
      <c r="H4" s="35"/>
    </row>
    <row r="5" spans="1:9" s="3" customFormat="1" x14ac:dyDescent="0.15">
      <c r="A5" s="66" t="s">
        <v>355</v>
      </c>
      <c r="B5" s="66" t="s">
        <v>170</v>
      </c>
      <c r="C5" s="66" t="s">
        <v>355</v>
      </c>
      <c r="D5" s="66" t="s">
        <v>355</v>
      </c>
      <c r="E5" s="66" t="s">
        <v>117</v>
      </c>
      <c r="F5" s="212">
        <v>0.85</v>
      </c>
      <c r="G5" s="35"/>
      <c r="H5" s="35"/>
    </row>
    <row r="6" spans="1:9" s="3" customFormat="1" x14ac:dyDescent="0.15">
      <c r="A6" s="66" t="s">
        <v>355</v>
      </c>
      <c r="B6" s="66" t="s">
        <v>348</v>
      </c>
      <c r="C6" s="66" t="s">
        <v>355</v>
      </c>
      <c r="D6" s="66" t="s">
        <v>355</v>
      </c>
      <c r="E6" s="66" t="s">
        <v>44</v>
      </c>
      <c r="F6" s="212">
        <v>0.8</v>
      </c>
      <c r="G6" s="35"/>
      <c r="H6" s="35"/>
    </row>
    <row r="7" spans="1:9" s="3" customFormat="1" x14ac:dyDescent="0.15">
      <c r="A7" s="66" t="s">
        <v>355</v>
      </c>
      <c r="B7" s="66" t="s">
        <v>350</v>
      </c>
      <c r="C7" s="66" t="s">
        <v>355</v>
      </c>
      <c r="D7" s="66" t="s">
        <v>355</v>
      </c>
      <c r="E7" s="66" t="s">
        <v>45</v>
      </c>
      <c r="F7" s="212">
        <v>0.75</v>
      </c>
      <c r="G7" s="35"/>
      <c r="H7" s="35"/>
    </row>
    <row r="8" spans="1:9" s="3" customFormat="1" x14ac:dyDescent="0.15">
      <c r="A8" s="66" t="s">
        <v>355</v>
      </c>
      <c r="B8" s="66" t="s">
        <v>127</v>
      </c>
      <c r="C8" s="66" t="s">
        <v>355</v>
      </c>
      <c r="D8" s="66" t="s">
        <v>355</v>
      </c>
      <c r="E8" s="66" t="s">
        <v>46</v>
      </c>
      <c r="F8" s="212">
        <v>0.7</v>
      </c>
      <c r="G8" s="35"/>
      <c r="H8" s="35"/>
    </row>
    <row r="9" spans="1:9" s="3" customFormat="1" x14ac:dyDescent="0.15">
      <c r="A9" s="66" t="s">
        <v>355</v>
      </c>
      <c r="B9" s="66" t="s">
        <v>168</v>
      </c>
      <c r="C9" s="66" t="s">
        <v>355</v>
      </c>
      <c r="D9" s="66" t="s">
        <v>355</v>
      </c>
      <c r="E9" s="66" t="s">
        <v>47</v>
      </c>
      <c r="F9" s="212">
        <v>0.65</v>
      </c>
      <c r="G9" s="35"/>
      <c r="H9" s="35"/>
    </row>
    <row r="10" spans="1:9" s="3" customFormat="1" x14ac:dyDescent="0.15">
      <c r="A10" s="66" t="s">
        <v>355</v>
      </c>
      <c r="B10" s="66" t="s">
        <v>123</v>
      </c>
      <c r="C10" s="66" t="s">
        <v>355</v>
      </c>
      <c r="D10" s="66" t="s">
        <v>355</v>
      </c>
      <c r="E10" s="66" t="s">
        <v>121</v>
      </c>
      <c r="F10" s="212">
        <v>0.5</v>
      </c>
      <c r="G10" s="35"/>
      <c r="H10" s="35"/>
    </row>
    <row r="11" spans="1:9" s="3" customFormat="1" x14ac:dyDescent="0.15">
      <c r="A11" s="66" t="s">
        <v>355</v>
      </c>
      <c r="B11" s="66" t="s">
        <v>349</v>
      </c>
      <c r="C11" s="66" t="s">
        <v>355</v>
      </c>
      <c r="D11" s="66" t="s">
        <v>355</v>
      </c>
      <c r="E11" s="66" t="s">
        <v>355</v>
      </c>
      <c r="F11" s="212" t="s">
        <v>355</v>
      </c>
      <c r="G11" s="35"/>
      <c r="H11" s="35"/>
    </row>
    <row r="12" spans="1:9" s="3" customFormat="1" x14ac:dyDescent="0.15">
      <c r="A12" s="66" t="s">
        <v>355</v>
      </c>
      <c r="B12" s="66" t="s">
        <v>302</v>
      </c>
      <c r="C12" s="66" t="s">
        <v>355</v>
      </c>
      <c r="D12" s="66" t="s">
        <v>355</v>
      </c>
      <c r="E12" s="66" t="s">
        <v>355</v>
      </c>
      <c r="F12" s="35" t="s">
        <v>355</v>
      </c>
      <c r="G12" s="35"/>
      <c r="H12" s="35"/>
    </row>
    <row r="13" spans="1:9" s="3" customFormat="1" x14ac:dyDescent="0.15">
      <c r="A13" s="66" t="s">
        <v>355</v>
      </c>
      <c r="B13" s="66" t="s">
        <v>195</v>
      </c>
      <c r="C13" s="66" t="s">
        <v>355</v>
      </c>
      <c r="D13" s="66" t="s">
        <v>355</v>
      </c>
      <c r="E13" s="66" t="s">
        <v>355</v>
      </c>
      <c r="F13" s="35" t="s">
        <v>355</v>
      </c>
      <c r="G13" s="35"/>
      <c r="H13" s="35"/>
    </row>
    <row r="14" spans="1:9" s="3" customFormat="1" x14ac:dyDescent="0.15">
      <c r="A14" s="66" t="s">
        <v>355</v>
      </c>
      <c r="B14" s="66" t="s">
        <v>124</v>
      </c>
      <c r="C14" s="66" t="s">
        <v>355</v>
      </c>
      <c r="D14" s="66" t="s">
        <v>355</v>
      </c>
      <c r="E14" s="66" t="s">
        <v>355</v>
      </c>
      <c r="F14" s="212" t="s">
        <v>355</v>
      </c>
      <c r="G14" s="35"/>
      <c r="H14" s="35"/>
    </row>
    <row r="15" spans="1:9" s="3" customFormat="1" x14ac:dyDescent="0.15">
      <c r="A15" s="66" t="s">
        <v>355</v>
      </c>
      <c r="B15" s="66" t="s">
        <v>355</v>
      </c>
      <c r="C15" s="66" t="s">
        <v>355</v>
      </c>
      <c r="D15" s="66" t="s">
        <v>355</v>
      </c>
      <c r="E15" s="66" t="s">
        <v>355</v>
      </c>
      <c r="F15" s="212" t="s">
        <v>355</v>
      </c>
      <c r="G15" s="35"/>
      <c r="H15" s="35"/>
    </row>
    <row r="16" spans="1:9" s="3" customFormat="1" x14ac:dyDescent="0.15">
      <c r="A16" s="66" t="s">
        <v>355</v>
      </c>
      <c r="B16" s="66" t="s">
        <v>355</v>
      </c>
      <c r="C16" s="66" t="s">
        <v>355</v>
      </c>
      <c r="D16" s="66" t="s">
        <v>355</v>
      </c>
      <c r="E16" s="66" t="s">
        <v>355</v>
      </c>
      <c r="F16" s="212" t="s">
        <v>355</v>
      </c>
      <c r="G16" s="35"/>
      <c r="H16" s="35"/>
    </row>
    <row r="17" spans="1:9" s="3" customFormat="1" x14ac:dyDescent="0.15">
      <c r="A17" s="66" t="s">
        <v>355</v>
      </c>
      <c r="B17" s="66" t="s">
        <v>355</v>
      </c>
      <c r="C17" s="66" t="s">
        <v>355</v>
      </c>
      <c r="D17" s="66" t="s">
        <v>355</v>
      </c>
      <c r="E17" s="66" t="s">
        <v>355</v>
      </c>
      <c r="F17" s="212" t="s">
        <v>355</v>
      </c>
      <c r="G17" s="35"/>
      <c r="H17" s="35"/>
    </row>
    <row r="18" spans="1:9" s="3" customFormat="1" x14ac:dyDescent="0.15">
      <c r="A18" s="66" t="s">
        <v>355</v>
      </c>
      <c r="B18" s="66" t="s">
        <v>355</v>
      </c>
      <c r="C18" s="66" t="s">
        <v>355</v>
      </c>
      <c r="D18" s="66" t="s">
        <v>355</v>
      </c>
      <c r="E18" s="66" t="s">
        <v>355</v>
      </c>
      <c r="F18" s="212" t="s">
        <v>355</v>
      </c>
    </row>
    <row r="19" spans="1:9" s="3" customFormat="1" x14ac:dyDescent="0.15">
      <c r="A19" s="66" t="s">
        <v>95</v>
      </c>
      <c r="B19" s="66" t="s">
        <v>482</v>
      </c>
      <c r="C19" s="276" t="s">
        <v>484</v>
      </c>
      <c r="D19" s="66" t="s">
        <v>71</v>
      </c>
      <c r="E19" s="66" t="s">
        <v>72</v>
      </c>
      <c r="F19" s="212" t="s">
        <v>516</v>
      </c>
    </row>
    <row r="20" spans="1:9" s="3" customFormat="1" x14ac:dyDescent="0.15">
      <c r="A20" s="66" t="s">
        <v>355</v>
      </c>
      <c r="B20" s="66" t="s">
        <v>483</v>
      </c>
      <c r="C20" s="276" t="s">
        <v>485</v>
      </c>
      <c r="D20" s="66" t="s">
        <v>355</v>
      </c>
      <c r="E20" s="66">
        <v>1</v>
      </c>
      <c r="F20" s="212" t="s">
        <v>517</v>
      </c>
    </row>
    <row r="21" spans="1:9" s="3" customFormat="1" x14ac:dyDescent="0.15">
      <c r="A21" s="66" t="s">
        <v>355</v>
      </c>
      <c r="B21" s="66" t="s">
        <v>145</v>
      </c>
      <c r="C21" s="276" t="s">
        <v>108</v>
      </c>
      <c r="D21" s="66" t="s">
        <v>355</v>
      </c>
      <c r="E21" s="66">
        <v>2</v>
      </c>
      <c r="F21" s="212" t="s">
        <v>518</v>
      </c>
    </row>
    <row r="22" spans="1:9" s="3" customFormat="1" x14ac:dyDescent="0.15">
      <c r="A22" s="66" t="s">
        <v>355</v>
      </c>
      <c r="B22" s="66" t="s">
        <v>146</v>
      </c>
      <c r="C22" s="276" t="s">
        <v>173</v>
      </c>
      <c r="D22" s="66" t="s">
        <v>355</v>
      </c>
      <c r="E22" s="66">
        <v>3</v>
      </c>
      <c r="F22" s="212" t="s">
        <v>519</v>
      </c>
    </row>
    <row r="23" spans="1:9" s="3" customFormat="1" x14ac:dyDescent="0.15">
      <c r="A23" s="66" t="s">
        <v>355</v>
      </c>
      <c r="B23" s="66" t="s">
        <v>188</v>
      </c>
      <c r="C23" s="276" t="s">
        <v>24</v>
      </c>
      <c r="D23" s="66" t="s">
        <v>355</v>
      </c>
      <c r="E23" s="66">
        <v>4</v>
      </c>
      <c r="F23" s="212" t="s">
        <v>520</v>
      </c>
    </row>
    <row r="24" spans="1:9" s="3" customFormat="1" x14ac:dyDescent="0.15">
      <c r="A24" s="66" t="s">
        <v>355</v>
      </c>
      <c r="B24" s="66" t="s">
        <v>98</v>
      </c>
      <c r="C24" s="276" t="s">
        <v>174</v>
      </c>
      <c r="D24" s="66" t="s">
        <v>355</v>
      </c>
      <c r="E24" s="66">
        <v>5</v>
      </c>
      <c r="F24" s="212" t="s">
        <v>521</v>
      </c>
    </row>
    <row r="25" spans="1:9" s="3" customFormat="1" x14ac:dyDescent="0.15">
      <c r="A25" s="66" t="s">
        <v>355</v>
      </c>
      <c r="B25" s="66" t="s">
        <v>28</v>
      </c>
      <c r="C25" s="276" t="s">
        <v>147</v>
      </c>
      <c r="D25" s="66" t="s">
        <v>355</v>
      </c>
      <c r="E25" s="66">
        <v>6</v>
      </c>
      <c r="F25" s="212" t="s">
        <v>355</v>
      </c>
    </row>
    <row r="26" spans="1:9" s="3" customFormat="1" x14ac:dyDescent="0.15">
      <c r="A26" s="66" t="s">
        <v>355</v>
      </c>
      <c r="B26" s="66" t="s">
        <v>189</v>
      </c>
      <c r="C26" s="276" t="s">
        <v>148</v>
      </c>
      <c r="D26" s="66" t="s">
        <v>355</v>
      </c>
      <c r="E26" s="66">
        <v>7</v>
      </c>
      <c r="F26" s="212" t="s">
        <v>355</v>
      </c>
    </row>
    <row r="27" spans="1:9" s="3" customFormat="1" x14ac:dyDescent="0.15">
      <c r="A27" s="66" t="s">
        <v>355</v>
      </c>
      <c r="B27" s="66" t="s">
        <v>190</v>
      </c>
      <c r="C27" s="276" t="s">
        <v>149</v>
      </c>
      <c r="D27" s="66" t="s">
        <v>355</v>
      </c>
      <c r="E27" s="66">
        <v>8</v>
      </c>
      <c r="F27" s="212" t="s">
        <v>355</v>
      </c>
    </row>
    <row r="28" spans="1:9" s="3" customFormat="1" x14ac:dyDescent="0.15">
      <c r="A28" s="66" t="s">
        <v>355</v>
      </c>
      <c r="B28" s="66" t="s">
        <v>191</v>
      </c>
      <c r="C28" s="276" t="s">
        <v>150</v>
      </c>
      <c r="D28" s="66" t="s">
        <v>355</v>
      </c>
      <c r="E28" s="66">
        <v>9</v>
      </c>
      <c r="F28" s="212" t="s">
        <v>355</v>
      </c>
    </row>
    <row r="29" spans="1:9" s="3" customFormat="1" x14ac:dyDescent="0.15">
      <c r="A29" s="66" t="s">
        <v>355</v>
      </c>
      <c r="B29" s="66" t="s">
        <v>103</v>
      </c>
      <c r="C29" s="90" t="s">
        <v>104</v>
      </c>
      <c r="D29" s="66" t="s">
        <v>355</v>
      </c>
      <c r="E29" s="66">
        <v>10</v>
      </c>
      <c r="F29" s="212"/>
    </row>
    <row r="30" spans="1:9" s="3" customFormat="1" x14ac:dyDescent="0.15">
      <c r="A30" s="66" t="s">
        <v>53</v>
      </c>
      <c r="B30" s="66" t="s">
        <v>54</v>
      </c>
      <c r="C30" s="66" t="s">
        <v>355</v>
      </c>
      <c r="D30" s="66" t="s">
        <v>355</v>
      </c>
      <c r="E30" s="66" t="s">
        <v>141</v>
      </c>
      <c r="F30" s="212"/>
    </row>
    <row r="31" spans="1:9" s="23" customFormat="1" x14ac:dyDescent="0.15">
      <c r="A31" s="66" t="s">
        <v>355</v>
      </c>
      <c r="B31" s="35" t="s">
        <v>55</v>
      </c>
      <c r="C31" s="66" t="s">
        <v>355</v>
      </c>
      <c r="D31" s="66" t="s">
        <v>355</v>
      </c>
      <c r="E31" s="66" t="s">
        <v>346</v>
      </c>
      <c r="F31" s="216"/>
      <c r="G31" s="8"/>
      <c r="H31" s="8"/>
      <c r="I31" s="3"/>
    </row>
    <row r="32" spans="1:9" s="3" customFormat="1" x14ac:dyDescent="0.15">
      <c r="A32" s="66" t="s">
        <v>56</v>
      </c>
      <c r="B32" s="66" t="s">
        <v>383</v>
      </c>
      <c r="C32" s="66" t="s">
        <v>355</v>
      </c>
      <c r="D32" s="66" t="s">
        <v>355</v>
      </c>
      <c r="E32" s="66" t="s">
        <v>76</v>
      </c>
      <c r="F32" s="216" t="s">
        <v>355</v>
      </c>
      <c r="G32" s="8"/>
      <c r="H32" s="35"/>
    </row>
    <row r="33" spans="1:18" s="3" customFormat="1" x14ac:dyDescent="0.15">
      <c r="A33" s="66" t="s">
        <v>355</v>
      </c>
      <c r="B33" s="66" t="s">
        <v>57</v>
      </c>
      <c r="C33" s="66" t="s">
        <v>355</v>
      </c>
      <c r="D33" s="66" t="s">
        <v>355</v>
      </c>
      <c r="E33" s="66" t="s">
        <v>77</v>
      </c>
      <c r="F33" s="216" t="s">
        <v>355</v>
      </c>
      <c r="G33" s="8"/>
      <c r="H33" s="35"/>
    </row>
    <row r="34" spans="1:18" s="3" customFormat="1" x14ac:dyDescent="0.15">
      <c r="A34" s="66" t="s">
        <v>355</v>
      </c>
      <c r="B34" s="66" t="s">
        <v>97</v>
      </c>
      <c r="C34" s="66" t="s">
        <v>355</v>
      </c>
      <c r="D34" s="66" t="s">
        <v>355</v>
      </c>
      <c r="E34" s="66" t="s">
        <v>347</v>
      </c>
      <c r="F34" s="216" t="s">
        <v>355</v>
      </c>
      <c r="G34" s="8"/>
      <c r="H34" s="35"/>
    </row>
    <row r="35" spans="1:18" s="3" customFormat="1" x14ac:dyDescent="0.15">
      <c r="A35" s="66" t="s">
        <v>355</v>
      </c>
      <c r="B35" s="66" t="s">
        <v>59</v>
      </c>
      <c r="C35" s="66" t="s">
        <v>355</v>
      </c>
      <c r="D35" s="66" t="s">
        <v>355</v>
      </c>
      <c r="E35" s="66" t="s">
        <v>355</v>
      </c>
      <c r="F35" s="216" t="s">
        <v>355</v>
      </c>
      <c r="G35" s="8"/>
      <c r="H35" s="35"/>
    </row>
    <row r="36" spans="1:18" s="3" customFormat="1" x14ac:dyDescent="0.15">
      <c r="A36" s="66" t="s">
        <v>355</v>
      </c>
      <c r="B36" s="66" t="s">
        <v>58</v>
      </c>
      <c r="C36" s="66" t="s">
        <v>355</v>
      </c>
      <c r="D36" s="66" t="s">
        <v>355</v>
      </c>
      <c r="E36" s="66" t="s">
        <v>355</v>
      </c>
      <c r="F36" s="216" t="s">
        <v>355</v>
      </c>
      <c r="G36" s="8"/>
      <c r="H36" s="35"/>
    </row>
    <row r="37" spans="1:18" s="3" customFormat="1" x14ac:dyDescent="0.15">
      <c r="A37" s="66" t="s">
        <v>355</v>
      </c>
      <c r="B37" s="66" t="s">
        <v>355</v>
      </c>
      <c r="C37" s="66" t="s">
        <v>355</v>
      </c>
      <c r="D37" s="66" t="s">
        <v>355</v>
      </c>
      <c r="E37" s="66" t="s">
        <v>355</v>
      </c>
      <c r="F37" s="216" t="s">
        <v>355</v>
      </c>
      <c r="G37" s="8"/>
      <c r="H37" s="35"/>
    </row>
    <row r="38" spans="1:18" s="3" customFormat="1" x14ac:dyDescent="0.15">
      <c r="A38" s="66" t="s">
        <v>60</v>
      </c>
      <c r="B38" s="66" t="s">
        <v>61</v>
      </c>
      <c r="C38" s="66" t="s">
        <v>62</v>
      </c>
      <c r="D38" s="66" t="s">
        <v>63</v>
      </c>
      <c r="E38" s="66" t="s">
        <v>64</v>
      </c>
      <c r="F38" s="216" t="s">
        <v>65</v>
      </c>
      <c r="G38" s="8"/>
      <c r="H38" s="35"/>
    </row>
    <row r="39" spans="1:18" s="3" customFormat="1" x14ac:dyDescent="0.15">
      <c r="A39" s="226" t="s">
        <v>388</v>
      </c>
      <c r="B39" s="227">
        <f t="shared" ref="B39:C41" si="0">C39-1</f>
        <v>-1.5</v>
      </c>
      <c r="C39" s="227">
        <f t="shared" si="0"/>
        <v>-0.5</v>
      </c>
      <c r="D39" s="227">
        <f>E39-1</f>
        <v>0.5</v>
      </c>
      <c r="E39" s="227">
        <f>F41</f>
        <v>1.5</v>
      </c>
      <c r="F39" s="228">
        <v>99999</v>
      </c>
      <c r="G39" s="8"/>
      <c r="H39" s="35"/>
    </row>
    <row r="40" spans="1:18" s="3" customFormat="1" x14ac:dyDescent="0.15">
      <c r="A40" s="226" t="s">
        <v>389</v>
      </c>
      <c r="B40" s="227">
        <f t="shared" si="0"/>
        <v>-2</v>
      </c>
      <c r="C40" s="227">
        <f t="shared" si="0"/>
        <v>-1</v>
      </c>
      <c r="D40" s="227">
        <f>E40-1</f>
        <v>0</v>
      </c>
      <c r="E40" s="227">
        <f>F40-1</f>
        <v>1</v>
      </c>
      <c r="F40" s="228">
        <v>2</v>
      </c>
      <c r="G40" s="8"/>
      <c r="H40" s="35"/>
      <c r="P40" s="66"/>
      <c r="Q40" s="66"/>
      <c r="R40" s="66"/>
    </row>
    <row r="41" spans="1:18" s="3" customFormat="1" x14ac:dyDescent="0.15">
      <c r="A41" s="226" t="s">
        <v>390</v>
      </c>
      <c r="B41" s="227">
        <v>0</v>
      </c>
      <c r="C41" s="227">
        <f t="shared" si="0"/>
        <v>-1.5</v>
      </c>
      <c r="D41" s="227">
        <f>E41-1</f>
        <v>-0.5</v>
      </c>
      <c r="E41" s="227">
        <f>F41-1</f>
        <v>0.5</v>
      </c>
      <c r="F41" s="228">
        <f>F40-0.5</f>
        <v>1.5</v>
      </c>
      <c r="G41" s="8"/>
      <c r="H41" s="35"/>
      <c r="P41" s="66"/>
      <c r="Q41" s="66"/>
      <c r="R41" s="66"/>
    </row>
    <row r="42" spans="1:18" s="3" customFormat="1" x14ac:dyDescent="0.15">
      <c r="A42" s="66" t="s">
        <v>355</v>
      </c>
      <c r="B42" s="66"/>
      <c r="C42" s="66"/>
      <c r="D42" s="66"/>
      <c r="E42" s="66"/>
      <c r="F42" s="216" t="s">
        <v>355</v>
      </c>
      <c r="G42" s="8"/>
      <c r="H42" s="35"/>
      <c r="P42" s="66"/>
      <c r="Q42" s="66"/>
      <c r="R42" s="66"/>
    </row>
    <row r="43" spans="1:18" x14ac:dyDescent="0.15">
      <c r="A43" s="66" t="s">
        <v>355</v>
      </c>
      <c r="B43" s="66" t="s">
        <v>355</v>
      </c>
      <c r="C43" s="66" t="s">
        <v>355</v>
      </c>
      <c r="D43" s="66" t="s">
        <v>355</v>
      </c>
      <c r="E43" s="66" t="s">
        <v>355</v>
      </c>
      <c r="F43" s="216" t="s">
        <v>355</v>
      </c>
      <c r="G43" s="46"/>
      <c r="H43" s="46"/>
      <c r="P43" s="66"/>
      <c r="Q43" s="66"/>
      <c r="R43" s="66"/>
    </row>
    <row r="44" spans="1:18" s="18" customFormat="1" ht="18" thickBot="1" x14ac:dyDescent="0.2">
      <c r="A44" s="217" t="s">
        <v>308</v>
      </c>
      <c r="B44" s="218" t="s">
        <v>355</v>
      </c>
      <c r="C44" s="219" t="s">
        <v>310</v>
      </c>
      <c r="D44" s="220" t="s">
        <v>355</v>
      </c>
      <c r="E44" s="220" t="s">
        <v>355</v>
      </c>
      <c r="F44" s="221" t="s">
        <v>355</v>
      </c>
      <c r="G44" s="30"/>
      <c r="H44" s="30"/>
      <c r="I44" s="30"/>
      <c r="J44" s="30"/>
      <c r="K44" s="30"/>
      <c r="P44" s="66"/>
      <c r="Q44" s="66"/>
      <c r="R44" s="66"/>
    </row>
    <row r="45" spans="1:18" x14ac:dyDescent="0.15">
      <c r="F45" s="216" t="s">
        <v>355</v>
      </c>
    </row>
    <row r="46" spans="1:18" x14ac:dyDescent="0.15">
      <c r="F46" s="216" t="s">
        <v>355</v>
      </c>
    </row>
    <row r="47" spans="1:18" x14ac:dyDescent="0.15">
      <c r="F47" s="216" t="s">
        <v>355</v>
      </c>
    </row>
  </sheetData>
  <sheetProtection sheet="1" objects="1" scenarios="1"/>
  <pageMargins left="0.7" right="0.7" top="0.75" bottom="0.75" header="0.5" footer="0.5"/>
  <pageSetup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8"/>
  <sheetViews>
    <sheetView showGridLines="0" topLeftCell="A312" zoomScale="110" zoomScaleNormal="110" zoomScalePageLayoutView="110" workbookViewId="0">
      <selection activeCell="D337" sqref="D337"/>
    </sheetView>
  </sheetViews>
  <sheetFormatPr baseColWidth="10" defaultRowHeight="13" x14ac:dyDescent="0.15"/>
  <cols>
    <col min="1" max="1" width="22.83203125" customWidth="1"/>
    <col min="2" max="2" width="12.6640625" customWidth="1"/>
    <col min="3" max="3" width="10.1640625" customWidth="1"/>
    <col min="4" max="4" width="24.83203125" customWidth="1"/>
    <col min="5" max="5" width="21.5" customWidth="1"/>
    <col min="7" max="7" width="22" customWidth="1"/>
    <col min="8" max="8" width="17" customWidth="1"/>
    <col min="9" max="9" width="2.33203125" customWidth="1"/>
    <col min="10" max="10" width="2.33203125" style="46" customWidth="1"/>
    <col min="11" max="14" width="9.1640625" customWidth="1"/>
    <col min="15" max="15" width="12.83203125" customWidth="1"/>
  </cols>
  <sheetData>
    <row r="1" spans="1:10" ht="37" customHeight="1" x14ac:dyDescent="0.15">
      <c r="A1" s="454" t="s">
        <v>438</v>
      </c>
      <c r="B1" s="454"/>
      <c r="C1" s="454"/>
    </row>
    <row r="2" spans="1:10" s="72" customFormat="1" ht="14" thickBot="1" x14ac:dyDescent="0.2">
      <c r="A2" s="455" t="s">
        <v>341</v>
      </c>
      <c r="B2" s="455"/>
      <c r="C2" s="455"/>
      <c r="D2" s="455"/>
      <c r="E2" s="455"/>
    </row>
    <row r="3" spans="1:10" s="72" customFormat="1" x14ac:dyDescent="0.15">
      <c r="A3" s="289" t="s">
        <v>480</v>
      </c>
      <c r="B3" s="188"/>
      <c r="C3" s="188"/>
      <c r="D3" s="188"/>
      <c r="E3" s="189"/>
      <c r="G3" s="420" t="s">
        <v>967</v>
      </c>
      <c r="H3" s="421"/>
    </row>
    <row r="4" spans="1:10" s="72" customFormat="1" ht="23" customHeight="1" x14ac:dyDescent="0.15">
      <c r="A4" s="445" t="s">
        <v>585</v>
      </c>
      <c r="B4" s="446"/>
      <c r="C4" s="446"/>
      <c r="D4" s="446"/>
      <c r="E4" s="447"/>
      <c r="G4" s="422"/>
      <c r="H4" s="423"/>
    </row>
    <row r="5" spans="1:10" s="72" customFormat="1" ht="23" customHeight="1" thickBot="1" x14ac:dyDescent="0.2">
      <c r="A5" s="445" t="s">
        <v>586</v>
      </c>
      <c r="B5" s="446"/>
      <c r="C5" s="446"/>
      <c r="D5" s="446"/>
      <c r="E5" s="447"/>
      <c r="G5" s="424"/>
      <c r="H5" s="425"/>
    </row>
    <row r="6" spans="1:10" s="72" customFormat="1" ht="23" customHeight="1" x14ac:dyDescent="0.15">
      <c r="A6" s="190" t="s">
        <v>673</v>
      </c>
      <c r="B6" s="242"/>
      <c r="C6" s="242"/>
      <c r="D6" s="242"/>
      <c r="E6" s="191"/>
    </row>
    <row r="7" spans="1:10" s="72" customFormat="1" ht="21" customHeight="1" x14ac:dyDescent="0.15">
      <c r="A7" s="3"/>
      <c r="B7" s="3"/>
      <c r="C7" s="3"/>
      <c r="D7" s="3"/>
      <c r="E7" s="3"/>
    </row>
    <row r="8" spans="1:10" s="68" customFormat="1" x14ac:dyDescent="0.15">
      <c r="A8" s="450" t="s">
        <v>369</v>
      </c>
      <c r="B8" s="450"/>
      <c r="C8" s="450"/>
      <c r="D8" s="450"/>
      <c r="E8" s="450"/>
      <c r="J8" s="66"/>
    </row>
    <row r="9" spans="1:10" x14ac:dyDescent="0.15">
      <c r="A9" s="451" t="s">
        <v>370</v>
      </c>
      <c r="B9" s="452"/>
      <c r="C9" s="452"/>
      <c r="D9" s="452"/>
      <c r="E9" s="453"/>
    </row>
    <row r="11" spans="1:10" ht="20" x14ac:dyDescent="0.2">
      <c r="A11" s="389" t="s">
        <v>441</v>
      </c>
      <c r="B11" s="389"/>
      <c r="C11" s="389"/>
      <c r="D11" s="389"/>
      <c r="E11" s="389"/>
      <c r="F11" s="389"/>
      <c r="G11" s="389"/>
    </row>
    <row r="12" spans="1:10" ht="48" customHeight="1" x14ac:dyDescent="0.15">
      <c r="A12" s="20" t="s">
        <v>479</v>
      </c>
      <c r="B12" s="440" t="s">
        <v>599</v>
      </c>
      <c r="C12" s="397"/>
      <c r="D12" s="397"/>
      <c r="E12" s="397"/>
      <c r="F12" s="397"/>
      <c r="G12" s="397"/>
      <c r="H12" s="397"/>
    </row>
    <row r="13" spans="1:10" ht="24" customHeight="1" x14ac:dyDescent="0.15">
      <c r="A13" s="20" t="s">
        <v>595</v>
      </c>
      <c r="B13" s="441" t="s">
        <v>581</v>
      </c>
      <c r="C13" s="441"/>
      <c r="D13" s="273"/>
      <c r="E13" s="273"/>
      <c r="F13" s="273"/>
      <c r="G13" s="273"/>
      <c r="H13" s="273"/>
    </row>
    <row r="14" spans="1:10" ht="17" customHeight="1" x14ac:dyDescent="0.15">
      <c r="A14" s="278"/>
      <c r="B14" s="54"/>
      <c r="C14" s="238" t="s">
        <v>442</v>
      </c>
      <c r="D14" s="384" t="s">
        <v>648</v>
      </c>
      <c r="E14" s="384"/>
      <c r="F14" s="384"/>
      <c r="G14" s="384"/>
      <c r="H14" s="384"/>
    </row>
    <row r="15" spans="1:10" ht="18" customHeight="1" x14ac:dyDescent="0.15">
      <c r="A15" s="278"/>
      <c r="B15" s="437" t="s">
        <v>578</v>
      </c>
      <c r="C15" s="438"/>
      <c r="D15" s="439" t="s">
        <v>443</v>
      </c>
      <c r="E15" s="439"/>
      <c r="F15" s="439"/>
      <c r="G15" s="439"/>
      <c r="H15" s="439"/>
    </row>
    <row r="16" spans="1:10" ht="14" customHeight="1" x14ac:dyDescent="0.15">
      <c r="A16" s="278"/>
      <c r="B16" s="413" t="s">
        <v>577</v>
      </c>
      <c r="C16" s="414"/>
      <c r="D16" s="415" t="s">
        <v>582</v>
      </c>
      <c r="E16" s="415"/>
      <c r="F16" s="415"/>
      <c r="G16" s="415"/>
      <c r="H16" s="415"/>
    </row>
    <row r="17" spans="1:8" ht="17" customHeight="1" x14ac:dyDescent="0.15">
      <c r="A17" s="279"/>
      <c r="B17" s="98"/>
      <c r="C17" s="238"/>
      <c r="D17" s="397" t="s">
        <v>602</v>
      </c>
      <c r="E17" s="397"/>
      <c r="F17" s="397"/>
      <c r="G17" s="397"/>
      <c r="H17" s="397"/>
    </row>
    <row r="18" spans="1:8" ht="17" customHeight="1" x14ac:dyDescent="0.15">
      <c r="A18" s="279"/>
      <c r="B18" s="98"/>
      <c r="C18" s="238"/>
      <c r="D18" s="305" t="s">
        <v>444</v>
      </c>
      <c r="E18" s="448" t="s">
        <v>591</v>
      </c>
      <c r="F18" s="449"/>
      <c r="G18" s="449"/>
      <c r="H18" s="449"/>
    </row>
    <row r="19" spans="1:8" ht="32" customHeight="1" x14ac:dyDescent="0.15">
      <c r="A19" s="278"/>
      <c r="B19" s="98"/>
      <c r="C19" s="238"/>
      <c r="D19" s="305" t="s">
        <v>583</v>
      </c>
      <c r="E19" s="412" t="s">
        <v>618</v>
      </c>
      <c r="F19" s="411"/>
      <c r="G19" s="411"/>
      <c r="H19" s="411"/>
    </row>
    <row r="20" spans="1:8" ht="13" customHeight="1" x14ac:dyDescent="0.15">
      <c r="A20" s="278"/>
      <c r="B20" s="98"/>
      <c r="C20" s="238"/>
      <c r="D20" s="275"/>
      <c r="E20" s="329" t="s">
        <v>608</v>
      </c>
      <c r="F20" s="432" t="s">
        <v>609</v>
      </c>
      <c r="G20" s="432"/>
      <c r="H20" s="432"/>
    </row>
    <row r="21" spans="1:8" x14ac:dyDescent="0.15">
      <c r="A21" s="279"/>
      <c r="B21" s="240"/>
      <c r="C21" s="238"/>
      <c r="D21" s="17"/>
      <c r="E21" s="330" t="s">
        <v>604</v>
      </c>
      <c r="F21" s="328" t="s">
        <v>649</v>
      </c>
      <c r="G21" s="328"/>
      <c r="H21" s="328"/>
    </row>
    <row r="22" spans="1:8" x14ac:dyDescent="0.15">
      <c r="A22" s="279"/>
      <c r="B22" s="240"/>
      <c r="C22" s="238"/>
      <c r="D22" s="17"/>
      <c r="E22" s="330" t="s">
        <v>607</v>
      </c>
      <c r="F22" s="427" t="s">
        <v>631</v>
      </c>
      <c r="G22" s="427"/>
      <c r="H22" s="427"/>
    </row>
    <row r="23" spans="1:8" x14ac:dyDescent="0.15">
      <c r="A23" s="279"/>
      <c r="B23" s="240"/>
      <c r="C23" s="238"/>
      <c r="D23" s="17"/>
      <c r="E23" s="330" t="s">
        <v>606</v>
      </c>
      <c r="F23" s="427" t="s">
        <v>632</v>
      </c>
      <c r="G23" s="427"/>
      <c r="H23" s="427"/>
    </row>
    <row r="24" spans="1:8" x14ac:dyDescent="0.15">
      <c r="A24" s="279"/>
      <c r="B24" s="240"/>
      <c r="C24" s="238"/>
      <c r="D24" s="17"/>
      <c r="E24" s="330" t="s">
        <v>605</v>
      </c>
      <c r="F24" s="427" t="s">
        <v>650</v>
      </c>
      <c r="G24" s="427"/>
      <c r="H24" s="427"/>
    </row>
    <row r="25" spans="1:8" ht="20" customHeight="1" x14ac:dyDescent="0.15">
      <c r="A25" s="278"/>
      <c r="B25" s="98"/>
      <c r="C25" s="238"/>
      <c r="D25" s="305"/>
      <c r="E25" s="428" t="s">
        <v>616</v>
      </c>
      <c r="F25" s="429"/>
      <c r="G25" s="429"/>
      <c r="H25" s="429"/>
    </row>
    <row r="26" spans="1:8" ht="14" customHeight="1" x14ac:dyDescent="0.15">
      <c r="A26" s="279"/>
      <c r="B26" s="240"/>
      <c r="C26" s="238"/>
      <c r="D26" s="305" t="s">
        <v>584</v>
      </c>
      <c r="E26" s="304" t="s">
        <v>600</v>
      </c>
      <c r="F26" s="391" t="s">
        <v>588</v>
      </c>
      <c r="G26" s="391"/>
      <c r="H26" s="391"/>
    </row>
    <row r="27" spans="1:8" ht="14" customHeight="1" x14ac:dyDescent="0.15">
      <c r="A27" s="279"/>
      <c r="B27" s="240"/>
      <c r="C27" s="238"/>
      <c r="D27" s="305"/>
      <c r="E27" s="304"/>
      <c r="F27" s="391" t="s">
        <v>674</v>
      </c>
      <c r="G27" s="391"/>
      <c r="H27" s="391"/>
    </row>
    <row r="28" spans="1:8" ht="31" customHeight="1" x14ac:dyDescent="0.15">
      <c r="A28" s="279"/>
      <c r="B28" s="240"/>
      <c r="C28" s="238"/>
      <c r="D28" s="305"/>
      <c r="E28" s="304" t="s">
        <v>587</v>
      </c>
      <c r="F28" s="391" t="s">
        <v>655</v>
      </c>
      <c r="G28" s="391"/>
      <c r="H28" s="391"/>
    </row>
    <row r="29" spans="1:8" ht="25" customHeight="1" x14ac:dyDescent="0.15">
      <c r="A29" s="279"/>
      <c r="B29" s="240"/>
      <c r="C29" s="238"/>
      <c r="D29" s="305"/>
      <c r="E29" s="307" t="s">
        <v>447</v>
      </c>
      <c r="F29" s="444" t="s">
        <v>589</v>
      </c>
      <c r="G29" s="444"/>
      <c r="H29" s="444"/>
    </row>
    <row r="30" spans="1:8" ht="15" customHeight="1" x14ac:dyDescent="0.15">
      <c r="A30" s="278"/>
      <c r="B30" s="98"/>
      <c r="C30" s="238"/>
      <c r="D30" s="239" t="s">
        <v>446</v>
      </c>
      <c r="E30" s="442" t="s">
        <v>579</v>
      </c>
      <c r="F30" s="443"/>
      <c r="G30" s="443"/>
      <c r="H30" s="443"/>
    </row>
    <row r="31" spans="1:8" ht="14" customHeight="1" x14ac:dyDescent="0.15">
      <c r="A31" s="279"/>
      <c r="B31" s="274"/>
      <c r="C31" s="238"/>
      <c r="D31" s="275" t="s">
        <v>614</v>
      </c>
      <c r="E31" s="326" t="s">
        <v>590</v>
      </c>
      <c r="F31" s="395"/>
      <c r="G31" s="396"/>
      <c r="H31" s="396"/>
    </row>
    <row r="32" spans="1:8" ht="14" customHeight="1" x14ac:dyDescent="0.15">
      <c r="A32" s="279"/>
      <c r="B32" s="240"/>
      <c r="C32" s="238"/>
      <c r="D32" s="275"/>
      <c r="E32" s="325" t="s">
        <v>580</v>
      </c>
      <c r="F32" s="396" t="s">
        <v>610</v>
      </c>
      <c r="G32" s="396"/>
      <c r="H32" s="396"/>
    </row>
    <row r="33" spans="1:8" ht="16" customHeight="1" x14ac:dyDescent="0.15">
      <c r="A33" s="279"/>
      <c r="B33" s="240"/>
      <c r="C33" s="238"/>
      <c r="D33" s="275"/>
      <c r="E33" s="327" t="s">
        <v>445</v>
      </c>
      <c r="F33" s="392" t="s">
        <v>611</v>
      </c>
      <c r="G33" s="392"/>
      <c r="H33" s="392"/>
    </row>
    <row r="34" spans="1:8" ht="30" customHeight="1" x14ac:dyDescent="0.15">
      <c r="A34" s="279"/>
      <c r="B34" s="240"/>
      <c r="C34" s="238"/>
      <c r="D34" s="275"/>
      <c r="E34" s="325" t="s">
        <v>580</v>
      </c>
      <c r="F34" s="391" t="s">
        <v>651</v>
      </c>
      <c r="G34" s="391"/>
      <c r="H34" s="391"/>
    </row>
    <row r="35" spans="1:8" ht="18" customHeight="1" x14ac:dyDescent="0.15">
      <c r="A35" s="279"/>
      <c r="B35" s="240"/>
      <c r="C35" s="238"/>
      <c r="D35" s="275"/>
      <c r="E35" s="327" t="s">
        <v>445</v>
      </c>
      <c r="F35" s="392" t="s">
        <v>612</v>
      </c>
      <c r="G35" s="392"/>
      <c r="H35" s="392"/>
    </row>
    <row r="36" spans="1:8" ht="14" customHeight="1" x14ac:dyDescent="0.15">
      <c r="A36" s="279"/>
      <c r="B36" s="240"/>
      <c r="C36" s="238"/>
      <c r="D36" s="275"/>
      <c r="E36" s="326" t="s">
        <v>592</v>
      </c>
      <c r="F36" s="395"/>
      <c r="G36" s="396"/>
      <c r="H36" s="396"/>
    </row>
    <row r="37" spans="1:8" ht="14" customHeight="1" x14ac:dyDescent="0.15">
      <c r="A37" s="279"/>
      <c r="B37" s="240"/>
      <c r="C37" s="238"/>
      <c r="D37" s="275"/>
      <c r="E37" s="325" t="s">
        <v>580</v>
      </c>
      <c r="F37" s="396" t="s">
        <v>594</v>
      </c>
      <c r="G37" s="396"/>
      <c r="H37" s="396"/>
    </row>
    <row r="38" spans="1:8" ht="14" customHeight="1" x14ac:dyDescent="0.15">
      <c r="A38" s="279"/>
      <c r="B38" s="240"/>
      <c r="C38" s="238"/>
      <c r="D38" s="275"/>
      <c r="E38" s="327" t="s">
        <v>445</v>
      </c>
      <c r="F38" s="392" t="s">
        <v>642</v>
      </c>
      <c r="G38" s="392"/>
      <c r="H38" s="392"/>
    </row>
    <row r="39" spans="1:8" ht="30" customHeight="1" x14ac:dyDescent="0.15">
      <c r="A39" s="391"/>
      <c r="B39" s="391"/>
      <c r="C39" s="391"/>
      <c r="D39" s="275"/>
      <c r="E39" s="325" t="s">
        <v>580</v>
      </c>
      <c r="F39" s="391" t="s">
        <v>652</v>
      </c>
      <c r="G39" s="391"/>
      <c r="H39" s="391"/>
    </row>
    <row r="40" spans="1:8" ht="34" customHeight="1" x14ac:dyDescent="0.15">
      <c r="A40" s="279"/>
      <c r="B40" s="240"/>
      <c r="C40" s="238"/>
      <c r="D40" s="275"/>
      <c r="E40" s="327" t="s">
        <v>445</v>
      </c>
      <c r="F40" s="392" t="s">
        <v>675</v>
      </c>
      <c r="G40" s="392"/>
      <c r="H40" s="392"/>
    </row>
    <row r="41" spans="1:8" ht="15" customHeight="1" x14ac:dyDescent="0.15">
      <c r="A41" s="279"/>
      <c r="B41" s="240"/>
      <c r="C41" s="238"/>
      <c r="D41" s="275"/>
      <c r="E41" s="325" t="s">
        <v>580</v>
      </c>
      <c r="F41" s="391">
        <v>42</v>
      </c>
      <c r="G41" s="391"/>
      <c r="H41" s="391"/>
    </row>
    <row r="42" spans="1:8" ht="18" customHeight="1" x14ac:dyDescent="0.15">
      <c r="A42" s="279"/>
      <c r="B42" s="240"/>
      <c r="C42" s="238"/>
      <c r="D42" s="275"/>
      <c r="E42" s="327" t="s">
        <v>445</v>
      </c>
      <c r="F42" s="392" t="s">
        <v>643</v>
      </c>
      <c r="G42" s="392"/>
      <c r="H42" s="392"/>
    </row>
    <row r="43" spans="1:8" ht="15" customHeight="1" x14ac:dyDescent="0.15">
      <c r="A43" s="279"/>
      <c r="B43" s="240"/>
      <c r="C43" s="238"/>
      <c r="D43" s="275"/>
      <c r="E43" s="325" t="s">
        <v>580</v>
      </c>
      <c r="F43" s="391" t="s">
        <v>613</v>
      </c>
      <c r="G43" s="391"/>
      <c r="H43" s="391"/>
    </row>
    <row r="44" spans="1:8" ht="18" customHeight="1" x14ac:dyDescent="0.15">
      <c r="A44" s="279"/>
      <c r="B44" s="240"/>
      <c r="C44" s="238"/>
      <c r="D44" s="275"/>
      <c r="E44" s="327" t="s">
        <v>445</v>
      </c>
      <c r="F44" s="392" t="s">
        <v>644</v>
      </c>
      <c r="G44" s="392"/>
      <c r="H44" s="392"/>
    </row>
    <row r="45" spans="1:8" ht="14" customHeight="1" x14ac:dyDescent="0.15">
      <c r="A45" s="279"/>
      <c r="B45" s="240"/>
      <c r="C45" s="238"/>
      <c r="D45" s="275"/>
      <c r="E45" s="325" t="s">
        <v>580</v>
      </c>
      <c r="F45" s="391"/>
      <c r="G45" s="391"/>
      <c r="H45" s="391"/>
    </row>
    <row r="46" spans="1:8" ht="18" customHeight="1" x14ac:dyDescent="0.15">
      <c r="A46" s="279"/>
      <c r="B46" s="240"/>
      <c r="C46" s="238"/>
      <c r="D46" s="275"/>
      <c r="E46" s="327" t="s">
        <v>445</v>
      </c>
      <c r="F46" s="436" t="s">
        <v>645</v>
      </c>
      <c r="G46" s="436"/>
      <c r="H46" s="436"/>
    </row>
    <row r="47" spans="1:8" ht="18" customHeight="1" x14ac:dyDescent="0.15">
      <c r="A47" s="278"/>
      <c r="B47" s="437" t="s">
        <v>615</v>
      </c>
      <c r="C47" s="438"/>
      <c r="D47" s="439" t="s">
        <v>603</v>
      </c>
      <c r="E47" s="439"/>
      <c r="F47" s="439"/>
      <c r="G47" s="439"/>
      <c r="H47" s="439"/>
    </row>
    <row r="48" spans="1:8" ht="14" customHeight="1" x14ac:dyDescent="0.15">
      <c r="A48" s="278"/>
      <c r="B48" s="413" t="s">
        <v>593</v>
      </c>
      <c r="C48" s="414"/>
      <c r="D48" s="415"/>
      <c r="E48" s="415"/>
      <c r="F48" s="415"/>
      <c r="G48" s="415"/>
      <c r="H48" s="415"/>
    </row>
    <row r="49" spans="1:8" ht="17" customHeight="1" x14ac:dyDescent="0.15">
      <c r="A49" s="279"/>
      <c r="B49" s="98"/>
      <c r="C49" s="238"/>
      <c r="D49" s="397" t="s">
        <v>601</v>
      </c>
      <c r="E49" s="397"/>
      <c r="F49" s="397"/>
      <c r="G49" s="397"/>
      <c r="H49" s="397"/>
    </row>
    <row r="50" spans="1:8" ht="46" customHeight="1" x14ac:dyDescent="0.15">
      <c r="A50" s="279"/>
      <c r="B50" s="240"/>
      <c r="C50" s="238"/>
      <c r="D50" s="308" t="s">
        <v>676</v>
      </c>
      <c r="E50" s="331" t="s">
        <v>552</v>
      </c>
      <c r="F50" s="411" t="s">
        <v>561</v>
      </c>
      <c r="G50" s="411"/>
      <c r="H50" s="411"/>
    </row>
    <row r="51" spans="1:8" ht="32" customHeight="1" x14ac:dyDescent="0.15">
      <c r="A51" s="279"/>
      <c r="B51" s="240"/>
      <c r="C51" s="238"/>
      <c r="E51" s="309"/>
      <c r="F51" s="426" t="s">
        <v>560</v>
      </c>
      <c r="G51" s="426"/>
      <c r="H51" s="426"/>
    </row>
    <row r="52" spans="1:8" ht="33" customHeight="1" x14ac:dyDescent="0.15">
      <c r="A52" s="279"/>
      <c r="B52" s="240"/>
      <c r="C52" s="238"/>
      <c r="E52" s="309"/>
      <c r="F52" s="426" t="s">
        <v>559</v>
      </c>
      <c r="G52" s="426"/>
      <c r="H52" s="426"/>
    </row>
    <row r="53" spans="1:8" ht="58" customHeight="1" x14ac:dyDescent="0.15">
      <c r="A53" s="279"/>
      <c r="B53" s="240"/>
      <c r="C53" s="238"/>
      <c r="E53" s="309"/>
      <c r="F53" s="426" t="s">
        <v>677</v>
      </c>
      <c r="G53" s="426"/>
      <c r="H53" s="426"/>
    </row>
    <row r="54" spans="1:8" ht="32" customHeight="1" x14ac:dyDescent="0.15">
      <c r="A54" s="279"/>
      <c r="B54" s="240"/>
      <c r="C54" s="238"/>
      <c r="E54" s="309" t="s">
        <v>553</v>
      </c>
      <c r="F54" s="397" t="s">
        <v>596</v>
      </c>
      <c r="G54" s="397"/>
      <c r="H54" s="397"/>
    </row>
    <row r="55" spans="1:8" ht="49" customHeight="1" x14ac:dyDescent="0.15">
      <c r="A55" s="279"/>
      <c r="B55" s="240"/>
      <c r="C55" s="238"/>
      <c r="E55" s="309" t="s">
        <v>554</v>
      </c>
      <c r="F55" s="397" t="s">
        <v>597</v>
      </c>
      <c r="G55" s="397"/>
      <c r="H55" s="397"/>
    </row>
    <row r="56" spans="1:8" ht="47" customHeight="1" x14ac:dyDescent="0.15">
      <c r="A56" s="279"/>
      <c r="B56" s="240"/>
      <c r="C56" s="238"/>
      <c r="E56" s="309" t="s">
        <v>555</v>
      </c>
      <c r="F56" s="397" t="s">
        <v>598</v>
      </c>
      <c r="G56" s="397"/>
      <c r="H56" s="397"/>
    </row>
    <row r="57" spans="1:8" ht="49" customHeight="1" x14ac:dyDescent="0.15">
      <c r="A57" s="279"/>
      <c r="B57" s="240"/>
      <c r="C57" s="238"/>
      <c r="E57" s="309" t="s">
        <v>556</v>
      </c>
      <c r="F57" s="397" t="s">
        <v>562</v>
      </c>
      <c r="G57" s="397"/>
      <c r="H57" s="397"/>
    </row>
    <row r="58" spans="1:8" ht="20" customHeight="1" x14ac:dyDescent="0.15">
      <c r="A58" s="279"/>
      <c r="B58" s="240"/>
      <c r="C58" s="238"/>
      <c r="E58" s="409" t="s">
        <v>617</v>
      </c>
      <c r="F58" s="410"/>
      <c r="G58" s="410"/>
      <c r="H58" s="410"/>
    </row>
    <row r="59" spans="1:8" ht="17" customHeight="1" x14ac:dyDescent="0.15">
      <c r="A59" s="279"/>
      <c r="D59" s="305" t="s">
        <v>583</v>
      </c>
      <c r="E59" s="412" t="s">
        <v>996</v>
      </c>
      <c r="F59" s="411"/>
      <c r="G59" s="411"/>
      <c r="H59" s="411"/>
    </row>
    <row r="60" spans="1:8" ht="17" customHeight="1" x14ac:dyDescent="0.15">
      <c r="A60" s="279"/>
      <c r="D60" s="305"/>
      <c r="E60" s="372" t="s">
        <v>1001</v>
      </c>
      <c r="F60" s="397" t="s">
        <v>997</v>
      </c>
      <c r="G60" s="397"/>
      <c r="H60" s="397"/>
    </row>
    <row r="61" spans="1:8" ht="17" customHeight="1" x14ac:dyDescent="0.15">
      <c r="A61" s="279"/>
      <c r="D61" s="305"/>
      <c r="E61" s="372" t="s">
        <v>1002</v>
      </c>
      <c r="F61" s="397">
        <v>33</v>
      </c>
      <c r="G61" s="397"/>
      <c r="H61" s="397"/>
    </row>
    <row r="62" spans="1:8" ht="17" customHeight="1" x14ac:dyDescent="0.15">
      <c r="A62" s="279"/>
      <c r="D62" s="305"/>
      <c r="E62" s="372" t="s">
        <v>1003</v>
      </c>
      <c r="F62" s="397">
        <v>72</v>
      </c>
      <c r="G62" s="397"/>
      <c r="H62" s="397"/>
    </row>
    <row r="63" spans="1:8" ht="17" customHeight="1" x14ac:dyDescent="0.15">
      <c r="A63" s="279"/>
      <c r="D63" s="305"/>
      <c r="E63" s="372" t="s">
        <v>1004</v>
      </c>
      <c r="F63" s="397">
        <v>1010</v>
      </c>
      <c r="G63" s="397"/>
      <c r="H63" s="397"/>
    </row>
    <row r="64" spans="1:8" ht="32" customHeight="1" x14ac:dyDescent="0.15">
      <c r="A64" s="279"/>
      <c r="D64" s="305"/>
      <c r="E64" s="372" t="s">
        <v>1005</v>
      </c>
      <c r="F64" s="397" t="s">
        <v>998</v>
      </c>
      <c r="G64" s="397"/>
      <c r="H64" s="397"/>
    </row>
    <row r="65" spans="1:11" ht="13" customHeight="1" x14ac:dyDescent="0.15">
      <c r="A65" s="279"/>
      <c r="D65" s="296"/>
      <c r="E65" s="431" t="s">
        <v>563</v>
      </c>
      <c r="F65" s="431"/>
      <c r="G65" s="431"/>
      <c r="H65" s="431"/>
    </row>
    <row r="66" spans="1:11" x14ac:dyDescent="0.15">
      <c r="A66" s="279"/>
      <c r="D66" s="296"/>
      <c r="E66" s="460" t="s">
        <v>622</v>
      </c>
      <c r="F66" s="435"/>
      <c r="G66" s="435"/>
      <c r="H66" s="435"/>
    </row>
    <row r="67" spans="1:11" x14ac:dyDescent="0.15">
      <c r="A67" s="279"/>
      <c r="D67" s="296"/>
      <c r="E67" s="431" t="s">
        <v>551</v>
      </c>
      <c r="F67" s="431"/>
      <c r="G67" s="431"/>
      <c r="H67" s="431"/>
    </row>
    <row r="68" spans="1:11" x14ac:dyDescent="0.15">
      <c r="A68" s="279"/>
      <c r="D68" s="296"/>
      <c r="E68" s="435" t="s">
        <v>621</v>
      </c>
      <c r="F68" s="435"/>
      <c r="G68" s="435"/>
      <c r="H68" s="435"/>
    </row>
    <row r="69" spans="1:11" ht="23" customHeight="1" x14ac:dyDescent="0.15">
      <c r="A69" s="279"/>
      <c r="D69" s="296"/>
      <c r="E69" s="370"/>
      <c r="F69" s="373" t="s">
        <v>999</v>
      </c>
      <c r="G69" s="370"/>
      <c r="H69" s="370"/>
    </row>
    <row r="70" spans="1:11" ht="21" customHeight="1" x14ac:dyDescent="0.15">
      <c r="A70" s="279"/>
      <c r="D70" s="296"/>
      <c r="E70" s="456" t="s">
        <v>653</v>
      </c>
      <c r="F70" s="444"/>
      <c r="G70" s="444"/>
      <c r="H70" s="444"/>
    </row>
    <row r="71" spans="1:11" ht="20" customHeight="1" x14ac:dyDescent="0.15">
      <c r="A71" s="279"/>
      <c r="D71" s="296"/>
      <c r="E71" s="370"/>
      <c r="F71" s="373" t="s">
        <v>1000</v>
      </c>
      <c r="G71" s="370"/>
      <c r="H71" s="370"/>
    </row>
    <row r="72" spans="1:11" ht="13" customHeight="1" x14ac:dyDescent="0.15">
      <c r="A72" s="279"/>
      <c r="D72" s="296"/>
      <c r="E72" s="430" t="s">
        <v>619</v>
      </c>
      <c r="F72" s="431"/>
      <c r="G72" s="431"/>
      <c r="H72" s="431"/>
    </row>
    <row r="73" spans="1:11" ht="25" customHeight="1" x14ac:dyDescent="0.15">
      <c r="A73" s="279"/>
      <c r="D73" s="296"/>
      <c r="E73" s="370"/>
      <c r="F73" s="373" t="s">
        <v>1006</v>
      </c>
      <c r="G73" s="373" t="s">
        <v>993</v>
      </c>
      <c r="H73" s="370"/>
    </row>
    <row r="74" spans="1:11" ht="13" customHeight="1" x14ac:dyDescent="0.15">
      <c r="A74" s="279"/>
      <c r="D74" s="296"/>
      <c r="E74" s="430" t="s">
        <v>620</v>
      </c>
      <c r="F74" s="431"/>
      <c r="G74" s="431"/>
      <c r="H74" s="431"/>
    </row>
    <row r="75" spans="1:11" ht="13" customHeight="1" x14ac:dyDescent="0.15">
      <c r="A75" s="279"/>
      <c r="D75" s="296"/>
      <c r="E75" s="456" t="s">
        <v>625</v>
      </c>
      <c r="F75" s="444"/>
      <c r="G75" s="444"/>
      <c r="H75" s="444"/>
    </row>
    <row r="76" spans="1:11" ht="32" customHeight="1" x14ac:dyDescent="0.15">
      <c r="A76" s="279"/>
      <c r="B76" s="240"/>
      <c r="C76" s="238"/>
      <c r="E76" s="433" t="s">
        <v>623</v>
      </c>
      <c r="F76" s="434"/>
      <c r="G76" s="434"/>
      <c r="H76" s="434"/>
    </row>
    <row r="77" spans="1:11" ht="21" customHeight="1" x14ac:dyDescent="0.15">
      <c r="A77" s="279"/>
      <c r="B77" s="240"/>
      <c r="C77" s="238"/>
      <c r="E77" s="433" t="s">
        <v>559</v>
      </c>
      <c r="F77" s="434"/>
      <c r="G77" s="434"/>
      <c r="H77" s="434"/>
    </row>
    <row r="78" spans="1:11" ht="42" customHeight="1" x14ac:dyDescent="0.15">
      <c r="A78" s="279"/>
      <c r="B78" s="240"/>
      <c r="C78" s="238"/>
      <c r="E78" s="433" t="s">
        <v>624</v>
      </c>
      <c r="F78" s="434"/>
      <c r="G78" s="434"/>
      <c r="H78" s="434"/>
    </row>
    <row r="79" spans="1:11" ht="23" customHeight="1" x14ac:dyDescent="0.15">
      <c r="A79" s="279"/>
      <c r="B79" s="274"/>
      <c r="C79" s="238"/>
      <c r="E79" s="456" t="s">
        <v>626</v>
      </c>
      <c r="F79" s="444"/>
      <c r="G79" s="444"/>
      <c r="H79" s="444"/>
    </row>
    <row r="80" spans="1:11" ht="17" customHeight="1" x14ac:dyDescent="0.15">
      <c r="A80" s="279"/>
      <c r="D80" s="239"/>
      <c r="E80" s="362"/>
      <c r="F80" s="349" t="s">
        <v>1007</v>
      </c>
      <c r="G80" s="360" t="str">
        <f>CONCATENATE("'",G73,"'}")</f>
        <v>'13d42.3'}</v>
      </c>
      <c r="H80" s="360"/>
      <c r="I80" s="46"/>
      <c r="K80" s="46"/>
    </row>
    <row r="81" spans="1:8" ht="17" customHeight="1" x14ac:dyDescent="0.15">
      <c r="A81" s="279"/>
      <c r="D81" s="374"/>
      <c r="E81" s="368"/>
      <c r="F81" s="369"/>
      <c r="G81" s="369"/>
      <c r="H81" s="369"/>
    </row>
    <row r="82" spans="1:8" ht="14" customHeight="1" x14ac:dyDescent="0.15">
      <c r="A82" s="279"/>
      <c r="B82" s="240"/>
      <c r="C82" s="238"/>
      <c r="D82" s="305" t="s">
        <v>584</v>
      </c>
      <c r="E82" s="304" t="s">
        <v>600</v>
      </c>
      <c r="F82" s="391" t="s">
        <v>654</v>
      </c>
      <c r="G82" s="391"/>
      <c r="H82" s="391"/>
    </row>
    <row r="83" spans="1:8" ht="14" customHeight="1" x14ac:dyDescent="0.15">
      <c r="A83" s="279"/>
      <c r="B83" s="240"/>
      <c r="C83" s="238"/>
      <c r="D83" s="305"/>
      <c r="E83" s="304"/>
      <c r="F83" s="391" t="s">
        <v>678</v>
      </c>
      <c r="G83" s="391"/>
      <c r="H83" s="391"/>
    </row>
    <row r="84" spans="1:8" ht="14" customHeight="1" x14ac:dyDescent="0.15">
      <c r="A84" s="279"/>
      <c r="B84" s="240"/>
      <c r="C84" s="238"/>
      <c r="D84" s="305"/>
      <c r="E84" s="304"/>
      <c r="F84" s="391" t="s">
        <v>627</v>
      </c>
      <c r="G84" s="391"/>
      <c r="H84" s="391"/>
    </row>
    <row r="85" spans="1:8" ht="31" customHeight="1" x14ac:dyDescent="0.15">
      <c r="A85" s="279"/>
      <c r="B85" s="240"/>
      <c r="C85" s="238"/>
      <c r="D85" s="305"/>
      <c r="E85" s="304" t="s">
        <v>587</v>
      </c>
      <c r="F85" s="391" t="s">
        <v>679</v>
      </c>
      <c r="G85" s="391"/>
      <c r="H85" s="391"/>
    </row>
    <row r="86" spans="1:8" ht="25" customHeight="1" x14ac:dyDescent="0.15">
      <c r="A86" s="279"/>
      <c r="B86" s="240"/>
      <c r="C86" s="238"/>
      <c r="D86" s="305"/>
      <c r="E86" s="297" t="s">
        <v>447</v>
      </c>
      <c r="F86" s="394" t="s">
        <v>589</v>
      </c>
      <c r="G86" s="394"/>
      <c r="H86" s="394"/>
    </row>
    <row r="87" spans="1:8" ht="14" customHeight="1" x14ac:dyDescent="0.15">
      <c r="A87" s="279"/>
      <c r="B87" s="274"/>
      <c r="C87" s="238"/>
      <c r="D87" s="275" t="s">
        <v>628</v>
      </c>
      <c r="E87" s="326" t="s">
        <v>590</v>
      </c>
      <c r="F87" s="395"/>
      <c r="G87" s="396"/>
      <c r="H87" s="396"/>
    </row>
    <row r="88" spans="1:8" ht="30" customHeight="1" x14ac:dyDescent="0.15">
      <c r="A88" s="279"/>
      <c r="B88" s="240"/>
      <c r="C88" s="238"/>
      <c r="D88" s="275"/>
      <c r="E88" s="325" t="s">
        <v>580</v>
      </c>
      <c r="F88" s="391" t="s">
        <v>635</v>
      </c>
      <c r="G88" s="391"/>
      <c r="H88" s="391"/>
    </row>
    <row r="89" spans="1:8" ht="41" customHeight="1" x14ac:dyDescent="0.15">
      <c r="A89" s="279"/>
      <c r="B89" s="240"/>
      <c r="C89" s="238"/>
      <c r="D89" s="275"/>
      <c r="E89" s="327" t="s">
        <v>445</v>
      </c>
      <c r="F89" s="393" t="s">
        <v>636</v>
      </c>
      <c r="G89" s="393"/>
      <c r="H89" s="393"/>
    </row>
    <row r="90" spans="1:8" ht="30" customHeight="1" x14ac:dyDescent="0.15">
      <c r="A90" s="279"/>
      <c r="B90" s="240"/>
      <c r="C90" s="238"/>
      <c r="D90" s="275"/>
      <c r="E90" s="325" t="s">
        <v>580</v>
      </c>
      <c r="F90" s="391" t="s">
        <v>637</v>
      </c>
      <c r="G90" s="391"/>
      <c r="H90" s="391"/>
    </row>
    <row r="91" spans="1:8" ht="41" customHeight="1" x14ac:dyDescent="0.15">
      <c r="A91" s="279"/>
      <c r="B91" s="240"/>
      <c r="C91" s="238"/>
      <c r="D91" s="275"/>
      <c r="E91" s="327" t="s">
        <v>445</v>
      </c>
      <c r="F91" s="393" t="s">
        <v>656</v>
      </c>
      <c r="G91" s="393"/>
      <c r="H91" s="393"/>
    </row>
    <row r="92" spans="1:8" ht="17" customHeight="1" x14ac:dyDescent="0.15">
      <c r="A92" s="279"/>
      <c r="B92" s="240"/>
      <c r="C92" s="238"/>
      <c r="D92" s="275"/>
      <c r="E92" s="325" t="s">
        <v>580</v>
      </c>
      <c r="F92" s="391" t="s">
        <v>638</v>
      </c>
      <c r="G92" s="391"/>
      <c r="H92" s="391"/>
    </row>
    <row r="93" spans="1:8" ht="18" customHeight="1" x14ac:dyDescent="0.15">
      <c r="A93" s="279"/>
      <c r="B93" s="240"/>
      <c r="C93" s="238"/>
      <c r="D93" s="275"/>
      <c r="E93" s="327" t="s">
        <v>445</v>
      </c>
      <c r="F93" s="393" t="s">
        <v>639</v>
      </c>
      <c r="G93" s="393"/>
      <c r="H93" s="393"/>
    </row>
    <row r="94" spans="1:8" ht="16" customHeight="1" x14ac:dyDescent="0.15">
      <c r="A94" s="279"/>
      <c r="B94" s="240"/>
      <c r="C94" s="238"/>
      <c r="D94" s="275"/>
      <c r="E94" s="325" t="s">
        <v>580</v>
      </c>
      <c r="F94" s="391" t="s">
        <v>640</v>
      </c>
      <c r="G94" s="391"/>
      <c r="H94" s="391"/>
    </row>
    <row r="95" spans="1:8" ht="29" customHeight="1" x14ac:dyDescent="0.15">
      <c r="A95" s="279"/>
      <c r="B95" s="240"/>
      <c r="C95" s="238"/>
      <c r="D95" s="275"/>
      <c r="E95" s="327" t="s">
        <v>445</v>
      </c>
      <c r="F95" s="393" t="s">
        <v>641</v>
      </c>
      <c r="G95" s="393"/>
      <c r="H95" s="393"/>
    </row>
    <row r="96" spans="1:8" ht="14" customHeight="1" x14ac:dyDescent="0.15">
      <c r="A96" s="279"/>
      <c r="B96" s="240"/>
      <c r="C96" s="238"/>
      <c r="D96" s="275"/>
      <c r="E96" s="326" t="s">
        <v>592</v>
      </c>
      <c r="F96" s="395"/>
      <c r="G96" s="396"/>
      <c r="H96" s="396"/>
    </row>
    <row r="97" spans="1:8" ht="14" customHeight="1" x14ac:dyDescent="0.15">
      <c r="A97" s="279"/>
      <c r="B97" s="240"/>
      <c r="C97" s="238"/>
      <c r="D97" s="275"/>
      <c r="E97" s="325" t="s">
        <v>580</v>
      </c>
      <c r="F97" s="391" t="s">
        <v>593</v>
      </c>
      <c r="G97" s="391"/>
      <c r="H97" s="391"/>
    </row>
    <row r="98" spans="1:8" ht="14" customHeight="1" x14ac:dyDescent="0.15">
      <c r="A98" s="279"/>
      <c r="B98" s="240"/>
      <c r="C98" s="238"/>
      <c r="D98" s="275"/>
      <c r="E98" s="327" t="s">
        <v>445</v>
      </c>
      <c r="F98" s="392" t="s">
        <v>695</v>
      </c>
      <c r="G98" s="392"/>
      <c r="H98" s="392"/>
    </row>
    <row r="99" spans="1:8" ht="30" customHeight="1" x14ac:dyDescent="0.15">
      <c r="A99" s="279"/>
      <c r="B99" s="240"/>
      <c r="C99" s="238"/>
      <c r="D99" s="275"/>
      <c r="E99" s="325" t="s">
        <v>580</v>
      </c>
      <c r="F99" s="391" t="s">
        <v>646</v>
      </c>
      <c r="G99" s="391"/>
      <c r="H99" s="391"/>
    </row>
    <row r="100" spans="1:8" ht="40" customHeight="1" x14ac:dyDescent="0.15">
      <c r="A100" s="279"/>
      <c r="B100" s="240"/>
      <c r="C100" s="238"/>
      <c r="D100" s="275"/>
      <c r="E100" s="327" t="s">
        <v>445</v>
      </c>
      <c r="F100" s="393" t="s">
        <v>657</v>
      </c>
      <c r="G100" s="393"/>
      <c r="H100" s="393"/>
    </row>
    <row r="101" spans="1:8" ht="30" customHeight="1" x14ac:dyDescent="0.15">
      <c r="A101" s="279"/>
      <c r="B101" s="240"/>
      <c r="C101" s="238"/>
      <c r="D101" s="275"/>
      <c r="E101" s="325" t="s">
        <v>580</v>
      </c>
      <c r="F101" s="391" t="s">
        <v>647</v>
      </c>
      <c r="G101" s="391"/>
      <c r="H101" s="391"/>
    </row>
    <row r="102" spans="1:8" ht="29" customHeight="1" x14ac:dyDescent="0.15">
      <c r="A102" s="279"/>
      <c r="B102" s="240"/>
      <c r="C102" s="238"/>
      <c r="D102" s="275"/>
      <c r="E102" s="327" t="s">
        <v>445</v>
      </c>
      <c r="F102" s="393" t="s">
        <v>658</v>
      </c>
      <c r="G102" s="393"/>
      <c r="H102" s="393"/>
    </row>
    <row r="103" spans="1:8" ht="31" customHeight="1" x14ac:dyDescent="0.15">
      <c r="A103" s="279"/>
      <c r="B103" s="240"/>
      <c r="C103" s="238"/>
      <c r="D103" s="275"/>
      <c r="E103" s="325" t="s">
        <v>580</v>
      </c>
      <c r="F103" s="391" t="s">
        <v>659</v>
      </c>
      <c r="G103" s="391"/>
      <c r="H103" s="391"/>
    </row>
    <row r="104" spans="1:8" ht="34" customHeight="1" x14ac:dyDescent="0.15">
      <c r="A104" s="279"/>
      <c r="B104" s="240"/>
      <c r="C104" s="238"/>
      <c r="D104" s="275"/>
      <c r="E104" s="327" t="s">
        <v>445</v>
      </c>
      <c r="F104" s="391" t="s">
        <v>660</v>
      </c>
      <c r="G104" s="391"/>
      <c r="H104" s="391"/>
    </row>
    <row r="105" spans="1:8" ht="14" customHeight="1" x14ac:dyDescent="0.15">
      <c r="A105" s="278"/>
      <c r="B105" s="413" t="s">
        <v>610</v>
      </c>
      <c r="C105" s="414"/>
      <c r="D105" s="415"/>
      <c r="E105" s="415"/>
      <c r="F105" s="415"/>
      <c r="G105" s="415"/>
      <c r="H105" s="415"/>
    </row>
    <row r="106" spans="1:8" ht="17" customHeight="1" x14ac:dyDescent="0.15">
      <c r="A106" s="279"/>
      <c r="B106" s="98"/>
      <c r="C106" s="238"/>
      <c r="D106" s="397" t="s">
        <v>946</v>
      </c>
      <c r="E106" s="397"/>
      <c r="F106" s="397"/>
      <c r="G106" s="397"/>
      <c r="H106" s="397"/>
    </row>
    <row r="107" spans="1:8" ht="83" customHeight="1" x14ac:dyDescent="0.15">
      <c r="A107" s="279"/>
      <c r="D107" s="239" t="s">
        <v>939</v>
      </c>
      <c r="E107" s="412" t="s">
        <v>947</v>
      </c>
      <c r="F107" s="411"/>
      <c r="G107" s="411"/>
      <c r="H107" s="411"/>
    </row>
    <row r="108" spans="1:8" ht="151" customHeight="1" x14ac:dyDescent="0.15">
      <c r="A108" s="279"/>
      <c r="D108" s="239"/>
      <c r="E108" s="397" t="s">
        <v>948</v>
      </c>
      <c r="F108" s="397"/>
      <c r="G108" s="397"/>
      <c r="H108" s="397"/>
    </row>
    <row r="109" spans="1:8" ht="40" customHeight="1" x14ac:dyDescent="0.15">
      <c r="A109" s="279"/>
      <c r="D109" s="239"/>
      <c r="E109" s="397" t="s">
        <v>887</v>
      </c>
      <c r="F109" s="397"/>
      <c r="G109" s="397"/>
      <c r="H109" s="397"/>
    </row>
    <row r="110" spans="1:8" ht="51" customHeight="1" x14ac:dyDescent="0.15">
      <c r="A110" s="279"/>
      <c r="B110" s="240"/>
      <c r="C110" s="238"/>
      <c r="D110" s="308" t="s">
        <v>676</v>
      </c>
      <c r="E110" s="331" t="s">
        <v>696</v>
      </c>
      <c r="F110" s="411" t="s">
        <v>881</v>
      </c>
      <c r="G110" s="411"/>
      <c r="H110" s="411"/>
    </row>
    <row r="111" spans="1:8" ht="45" customHeight="1" x14ac:dyDescent="0.15">
      <c r="A111" s="279"/>
      <c r="B111" s="240"/>
      <c r="C111" s="238"/>
      <c r="E111" s="309" t="s">
        <v>877</v>
      </c>
      <c r="F111" s="384" t="s">
        <v>949</v>
      </c>
      <c r="G111" s="384"/>
      <c r="H111" s="384"/>
    </row>
    <row r="112" spans="1:8" ht="36" customHeight="1" x14ac:dyDescent="0.15">
      <c r="A112" s="279"/>
      <c r="B112" s="240"/>
      <c r="C112" s="238"/>
      <c r="E112" s="309" t="s">
        <v>878</v>
      </c>
      <c r="F112" s="384" t="s">
        <v>879</v>
      </c>
      <c r="G112" s="384"/>
      <c r="H112" s="384"/>
    </row>
    <row r="113" spans="1:11" ht="20" customHeight="1" x14ac:dyDescent="0.15">
      <c r="A113" s="279"/>
      <c r="B113" s="240"/>
      <c r="C113" s="238"/>
      <c r="E113" s="409" t="s">
        <v>617</v>
      </c>
      <c r="F113" s="410"/>
      <c r="G113" s="410"/>
      <c r="H113" s="410"/>
    </row>
    <row r="114" spans="1:11" ht="33" customHeight="1" x14ac:dyDescent="0.15">
      <c r="A114" s="279"/>
      <c r="D114" s="239" t="s">
        <v>583</v>
      </c>
      <c r="E114" s="411" t="str">
        <f>CONCATENATE("Predict an observed star's latitude and longitude along the lines of the example below.  The example uses ", F119," at 03:15:42UTC on 2016-01-17.")</f>
        <v>Predict an observed star's latitude and longitude along the lines of the example below.  The example uses Aldebaran at 03:15:42UTC on 2016-01-17.</v>
      </c>
      <c r="F114" s="411"/>
      <c r="G114" s="411"/>
      <c r="H114" s="411"/>
    </row>
    <row r="115" spans="1:11" ht="17" customHeight="1" x14ac:dyDescent="0.15">
      <c r="A115" s="279"/>
      <c r="D115" s="239"/>
      <c r="E115" s="397" t="s">
        <v>888</v>
      </c>
      <c r="F115" s="397"/>
      <c r="G115" s="397"/>
      <c r="H115" s="397"/>
    </row>
    <row r="116" spans="1:11" ht="17" customHeight="1" x14ac:dyDescent="0.15">
      <c r="A116" s="279"/>
      <c r="D116" s="239"/>
      <c r="E116" s="408" t="s">
        <v>889</v>
      </c>
      <c r="F116" s="408"/>
      <c r="G116" s="408"/>
      <c r="H116" s="408"/>
    </row>
    <row r="117" spans="1:11" ht="17" customHeight="1" x14ac:dyDescent="0.15">
      <c r="A117" s="279"/>
      <c r="D117" s="239"/>
      <c r="E117" s="458" t="s">
        <v>926</v>
      </c>
      <c r="F117" s="459"/>
      <c r="G117" s="459"/>
      <c r="H117" s="459"/>
    </row>
    <row r="118" spans="1:11" ht="17" customHeight="1" x14ac:dyDescent="0.15">
      <c r="A118" s="279"/>
      <c r="D118" s="239"/>
      <c r="E118" s="98"/>
      <c r="F118" s="98" t="s">
        <v>890</v>
      </c>
      <c r="G118" s="98" t="s">
        <v>950</v>
      </c>
      <c r="H118" s="98" t="s">
        <v>891</v>
      </c>
    </row>
    <row r="119" spans="1:11" ht="17" customHeight="1" x14ac:dyDescent="0.15">
      <c r="A119" s="279"/>
      <c r="D119" s="239"/>
      <c r="E119" s="342"/>
      <c r="F119" s="343" t="s">
        <v>727</v>
      </c>
      <c r="G119" s="343" t="s">
        <v>728</v>
      </c>
      <c r="H119" s="343" t="s">
        <v>729</v>
      </c>
    </row>
    <row r="120" spans="1:11" ht="17" customHeight="1" x14ac:dyDescent="0.15">
      <c r="A120" s="279"/>
      <c r="D120" s="239"/>
      <c r="E120" s="348" t="s">
        <v>892</v>
      </c>
      <c r="F120" s="349"/>
      <c r="G120" s="349"/>
      <c r="H120" s="349"/>
      <c r="I120" s="46"/>
      <c r="K120" s="46"/>
    </row>
    <row r="121" spans="1:11" ht="17" customHeight="1" x14ac:dyDescent="0.15">
      <c r="A121" s="279"/>
      <c r="D121" s="239"/>
      <c r="E121" s="349"/>
      <c r="F121" s="349" t="s">
        <v>893</v>
      </c>
      <c r="G121" s="350" t="str">
        <f>H119</f>
        <v>16d32.3</v>
      </c>
      <c r="H121" s="349"/>
      <c r="I121" s="46"/>
      <c r="K121" s="46"/>
    </row>
    <row r="122" spans="1:11" ht="33" customHeight="1" x14ac:dyDescent="0.15">
      <c r="A122" s="279"/>
      <c r="D122" s="239"/>
      <c r="E122" s="349"/>
      <c r="F122" s="349" t="s">
        <v>894</v>
      </c>
      <c r="G122" s="405" t="str">
        <f>CONCATENATE("If we sighted Betelgeuse directly overhead, we would have to be at lattitude ",H119)</f>
        <v>If we sighted Betelgeuse directly overhead, we would have to be at lattitude 16d32.3</v>
      </c>
      <c r="H122" s="405"/>
      <c r="I122" s="46"/>
      <c r="K122" s="46"/>
    </row>
    <row r="123" spans="1:11" ht="17" customHeight="1" x14ac:dyDescent="0.15">
      <c r="A123" s="279"/>
      <c r="D123" s="239"/>
      <c r="E123" s="348" t="s">
        <v>895</v>
      </c>
      <c r="F123" s="349"/>
      <c r="G123" s="349"/>
      <c r="H123" s="349"/>
      <c r="I123" s="46"/>
      <c r="K123" s="46"/>
    </row>
    <row r="124" spans="1:11" ht="17" customHeight="1" x14ac:dyDescent="0.15">
      <c r="A124" s="279"/>
      <c r="D124" s="239"/>
      <c r="E124" s="349"/>
      <c r="F124" s="349" t="s">
        <v>951</v>
      </c>
      <c r="G124" s="350" t="str">
        <f>G119</f>
        <v>290d47.1</v>
      </c>
      <c r="H124" s="349"/>
      <c r="I124" s="46"/>
      <c r="K124" s="46"/>
    </row>
    <row r="125" spans="1:11" ht="64" customHeight="1" x14ac:dyDescent="0.15">
      <c r="A125" s="279"/>
      <c r="D125" s="239"/>
      <c r="E125" s="349"/>
      <c r="F125" s="349" t="s">
        <v>896</v>
      </c>
      <c r="G125" s="405" t="str">
        <f>CONCATENATE("This star is located ",G119," away from a specific reference point.  In other words, we would see Betelgeuse if we were to face the first point of Aries and rotate clockwise ",G119,".")</f>
        <v>This star is located 290d47.1 away from a specific reference point.  In other words, we would see Betelgeuse if we were to face the first point of Aries and rotate clockwise 290d47.1.</v>
      </c>
      <c r="H125" s="405"/>
      <c r="I125" s="46"/>
      <c r="K125" s="46"/>
    </row>
    <row r="126" spans="1:11" ht="17" customHeight="1" x14ac:dyDescent="0.15">
      <c r="A126" s="279"/>
      <c r="D126" s="239"/>
      <c r="E126" s="457" t="s">
        <v>897</v>
      </c>
      <c r="F126" s="457"/>
      <c r="G126" s="457"/>
      <c r="H126" s="457"/>
      <c r="I126" s="46"/>
      <c r="K126" s="46"/>
    </row>
    <row r="127" spans="1:11" ht="26" customHeight="1" x14ac:dyDescent="0.15">
      <c r="A127" s="279"/>
      <c r="D127" s="239"/>
      <c r="E127" s="418" t="s">
        <v>898</v>
      </c>
      <c r="F127" s="418"/>
      <c r="G127" s="418"/>
      <c r="H127" s="418"/>
      <c r="I127" s="46"/>
      <c r="K127" s="46"/>
    </row>
    <row r="128" spans="1:11" ht="33" customHeight="1" x14ac:dyDescent="0.15">
      <c r="A128" s="279"/>
      <c r="D128" s="239"/>
      <c r="E128" s="417" t="s">
        <v>899</v>
      </c>
      <c r="F128" s="417"/>
      <c r="G128" s="417"/>
      <c r="H128" s="417"/>
      <c r="I128" s="46"/>
      <c r="K128" s="46"/>
    </row>
    <row r="129" spans="1:11" ht="17" customHeight="1" x14ac:dyDescent="0.15">
      <c r="A129" s="279"/>
      <c r="D129" s="239"/>
      <c r="E129" s="352"/>
      <c r="F129" s="353" t="s">
        <v>153</v>
      </c>
      <c r="G129" s="353" t="s">
        <v>900</v>
      </c>
      <c r="H129" s="353" t="s">
        <v>901</v>
      </c>
      <c r="I129" s="46"/>
      <c r="K129" s="46"/>
    </row>
    <row r="130" spans="1:11" ht="17" customHeight="1" x14ac:dyDescent="0.15">
      <c r="A130" s="279"/>
      <c r="D130" s="239"/>
      <c r="E130" s="352"/>
      <c r="F130" s="354">
        <v>36892</v>
      </c>
      <c r="G130" s="355">
        <v>0</v>
      </c>
      <c r="H130" s="356" t="s">
        <v>927</v>
      </c>
      <c r="I130" s="46"/>
      <c r="K130" s="46"/>
    </row>
    <row r="131" spans="1:11" ht="26" customHeight="1" x14ac:dyDescent="0.15">
      <c r="A131" s="279"/>
      <c r="D131" s="239"/>
      <c r="E131" s="418" t="s">
        <v>902</v>
      </c>
      <c r="F131" s="418"/>
      <c r="G131" s="418"/>
      <c r="H131" s="418"/>
      <c r="I131" s="46"/>
      <c r="K131" s="46"/>
    </row>
    <row r="132" spans="1:11" ht="57" customHeight="1" x14ac:dyDescent="0.15">
      <c r="A132" s="279"/>
      <c r="D132" s="239"/>
      <c r="E132" s="416" t="s">
        <v>928</v>
      </c>
      <c r="F132" s="416"/>
      <c r="G132" s="416"/>
      <c r="H132" s="416"/>
      <c r="I132" s="46"/>
      <c r="K132" s="46"/>
    </row>
    <row r="133" spans="1:11" ht="17" customHeight="1" x14ac:dyDescent="0.15">
      <c r="A133" s="279"/>
      <c r="B133" s="366"/>
      <c r="C133" s="346"/>
      <c r="D133" s="347"/>
      <c r="E133" s="416" t="s">
        <v>903</v>
      </c>
      <c r="F133" s="416"/>
      <c r="G133" s="416"/>
      <c r="H133" s="416"/>
      <c r="I133" s="46"/>
      <c r="K133" s="46"/>
    </row>
    <row r="134" spans="1:11" ht="17" customHeight="1" x14ac:dyDescent="0.15">
      <c r="A134" s="279"/>
      <c r="B134" s="366"/>
      <c r="C134" s="346"/>
      <c r="D134" s="346"/>
      <c r="E134" s="357" t="s">
        <v>904</v>
      </c>
      <c r="F134" s="350"/>
      <c r="G134" s="350">
        <v>2001</v>
      </c>
      <c r="H134" s="350"/>
      <c r="I134" s="46"/>
      <c r="K134" s="46"/>
    </row>
    <row r="135" spans="1:11" ht="17" customHeight="1" x14ac:dyDescent="0.15">
      <c r="A135" s="279"/>
      <c r="B135" s="366"/>
      <c r="C135" s="346"/>
      <c r="D135" s="346"/>
      <c r="E135" s="357" t="s">
        <v>905</v>
      </c>
      <c r="F135" s="350"/>
      <c r="G135" s="350">
        <v>2016</v>
      </c>
      <c r="H135" s="350"/>
      <c r="I135" s="46"/>
      <c r="K135" s="46"/>
    </row>
    <row r="136" spans="1:11" ht="17" customHeight="1" x14ac:dyDescent="0.15">
      <c r="A136" s="279"/>
      <c r="B136" s="366"/>
      <c r="C136" s="346"/>
      <c r="D136" s="346"/>
      <c r="E136" s="357" t="s">
        <v>906</v>
      </c>
      <c r="F136" s="350"/>
      <c r="G136" s="350" t="s">
        <v>930</v>
      </c>
      <c r="H136" s="350"/>
      <c r="I136" s="46"/>
      <c r="K136" s="46"/>
    </row>
    <row r="137" spans="1:11" ht="17" customHeight="1" x14ac:dyDescent="0.15">
      <c r="A137" s="279"/>
      <c r="B137" s="366"/>
      <c r="C137" s="346"/>
      <c r="D137" s="346"/>
      <c r="E137" s="357" t="s">
        <v>907</v>
      </c>
      <c r="F137" s="350"/>
      <c r="G137" s="350" t="s">
        <v>931</v>
      </c>
      <c r="H137" s="350"/>
      <c r="I137" s="46"/>
      <c r="K137" s="46"/>
    </row>
    <row r="138" spans="1:11" ht="17" customHeight="1" x14ac:dyDescent="0.15">
      <c r="A138" s="279"/>
      <c r="B138" s="366"/>
      <c r="C138" s="346"/>
      <c r="D138" s="347"/>
      <c r="E138" s="416" t="s">
        <v>908</v>
      </c>
      <c r="F138" s="416"/>
      <c r="G138" s="416"/>
      <c r="H138" s="416"/>
      <c r="I138" s="46"/>
      <c r="K138" s="46"/>
    </row>
    <row r="139" spans="1:11" ht="17" customHeight="1" x14ac:dyDescent="0.15">
      <c r="A139" s="279"/>
      <c r="B139" s="366"/>
      <c r="C139" s="346"/>
      <c r="D139" s="346"/>
      <c r="E139" s="357" t="s">
        <v>929</v>
      </c>
      <c r="F139" s="350"/>
      <c r="G139" s="350"/>
      <c r="H139" s="350"/>
      <c r="I139" s="46"/>
      <c r="K139" s="46"/>
    </row>
    <row r="140" spans="1:11" ht="17" customHeight="1" x14ac:dyDescent="0.15">
      <c r="A140" s="279"/>
      <c r="B140" s="366"/>
      <c r="C140" s="346"/>
      <c r="D140" s="346"/>
      <c r="E140" s="357" t="s">
        <v>909</v>
      </c>
      <c r="F140" s="350"/>
      <c r="G140" s="350" t="s">
        <v>932</v>
      </c>
      <c r="H140" s="350"/>
      <c r="I140" s="46"/>
      <c r="K140" s="46"/>
    </row>
    <row r="141" spans="1:11" ht="17" customHeight="1" x14ac:dyDescent="0.15">
      <c r="A141" s="279"/>
      <c r="B141" s="366"/>
      <c r="C141" s="346"/>
      <c r="D141" s="346"/>
      <c r="E141" s="357" t="s">
        <v>911</v>
      </c>
      <c r="F141" s="350"/>
      <c r="G141" s="350" t="s">
        <v>933</v>
      </c>
      <c r="H141" s="350"/>
      <c r="I141" s="46"/>
      <c r="K141" s="46"/>
    </row>
    <row r="142" spans="1:11" ht="17" customHeight="1" x14ac:dyDescent="0.15">
      <c r="A142" s="279"/>
      <c r="B142" s="366"/>
      <c r="C142" s="346"/>
      <c r="D142" s="346"/>
      <c r="E142" s="357" t="s">
        <v>912</v>
      </c>
      <c r="F142" s="350"/>
      <c r="G142" s="350" t="s">
        <v>913</v>
      </c>
      <c r="H142" s="350"/>
      <c r="I142" s="46"/>
      <c r="K142" s="46"/>
    </row>
    <row r="143" spans="1:11" ht="17" customHeight="1" x14ac:dyDescent="0.15">
      <c r="A143" s="279"/>
      <c r="B143" s="366"/>
      <c r="C143" s="346"/>
      <c r="D143" s="346"/>
      <c r="E143" s="358"/>
      <c r="F143" s="350"/>
      <c r="G143" s="350" t="s">
        <v>940</v>
      </c>
      <c r="H143" s="350"/>
      <c r="I143" s="46"/>
      <c r="K143" s="46"/>
    </row>
    <row r="144" spans="1:11" ht="17" customHeight="1" x14ac:dyDescent="0.15">
      <c r="A144" s="279"/>
      <c r="B144" s="366"/>
      <c r="C144" s="346"/>
      <c r="D144" s="346"/>
      <c r="E144" s="357" t="s">
        <v>914</v>
      </c>
      <c r="F144" s="350"/>
      <c r="G144" s="350" t="s">
        <v>934</v>
      </c>
      <c r="H144" s="350" t="s">
        <v>935</v>
      </c>
      <c r="I144" s="46"/>
      <c r="K144" s="46"/>
    </row>
    <row r="145" spans="1:11" ht="27" customHeight="1" x14ac:dyDescent="0.15">
      <c r="A145" s="279"/>
      <c r="B145" s="366"/>
      <c r="C145" s="346"/>
      <c r="D145" s="347"/>
      <c r="E145" s="416" t="s">
        <v>915</v>
      </c>
      <c r="F145" s="416"/>
      <c r="G145" s="416"/>
      <c r="H145" s="416"/>
      <c r="I145" s="46"/>
      <c r="K145" s="46"/>
    </row>
    <row r="146" spans="1:11" ht="36" customHeight="1" x14ac:dyDescent="0.15">
      <c r="A146" s="279"/>
      <c r="B146" s="366"/>
      <c r="C146" s="346"/>
      <c r="D146" s="347"/>
      <c r="E146" s="359" t="s">
        <v>916</v>
      </c>
      <c r="F146" s="350"/>
      <c r="G146" s="405" t="s">
        <v>917</v>
      </c>
      <c r="H146" s="405"/>
      <c r="I146" s="46"/>
      <c r="K146" s="46"/>
    </row>
    <row r="147" spans="1:11" ht="17" customHeight="1" x14ac:dyDescent="0.15">
      <c r="A147" s="279"/>
      <c r="D147" s="239"/>
      <c r="E147" s="358"/>
      <c r="F147" s="350"/>
      <c r="G147" s="350" t="s">
        <v>941</v>
      </c>
      <c r="H147" s="350"/>
      <c r="I147" s="46"/>
      <c r="K147" s="46"/>
    </row>
    <row r="148" spans="1:11" ht="17" customHeight="1" x14ac:dyDescent="0.15">
      <c r="A148" s="279"/>
      <c r="D148" s="239"/>
      <c r="E148" s="358"/>
      <c r="F148" s="350"/>
      <c r="G148" s="350" t="s">
        <v>942</v>
      </c>
      <c r="H148" s="350"/>
      <c r="I148" s="46"/>
      <c r="K148" s="46"/>
    </row>
    <row r="149" spans="1:11" ht="17" customHeight="1" x14ac:dyDescent="0.15">
      <c r="A149" s="279"/>
      <c r="D149" s="239"/>
      <c r="E149" s="350"/>
      <c r="F149" s="350"/>
      <c r="G149" s="350"/>
      <c r="H149" s="350"/>
      <c r="I149" s="46"/>
      <c r="K149" s="46"/>
    </row>
    <row r="150" spans="1:11" ht="29" customHeight="1" x14ac:dyDescent="0.15">
      <c r="A150" s="279"/>
      <c r="D150" s="239"/>
      <c r="E150" s="416" t="s">
        <v>918</v>
      </c>
      <c r="F150" s="416"/>
      <c r="G150" s="416"/>
      <c r="H150" s="416"/>
      <c r="I150" s="46"/>
      <c r="K150" s="46"/>
    </row>
    <row r="151" spans="1:11" ht="17" customHeight="1" x14ac:dyDescent="0.15">
      <c r="A151" s="279"/>
      <c r="D151" s="239"/>
      <c r="E151" s="357" t="str">
        <f>CONCATENATE("Number of seconds between 2016-01-01 00:00:00 and ", "2016-01-17", " ", "03:15:42","  =")</f>
        <v>Number of seconds between 2016-01-01 00:00:00 and 2016-01-17 03:15:42  =</v>
      </c>
      <c r="F151" s="350"/>
      <c r="G151" s="350"/>
      <c r="H151" s="350"/>
      <c r="I151" s="46"/>
      <c r="K151" s="46"/>
    </row>
    <row r="152" spans="1:11" ht="17" customHeight="1" x14ac:dyDescent="0.15">
      <c r="A152" s="279"/>
      <c r="D152" s="239"/>
      <c r="E152" s="357"/>
      <c r="F152" s="350"/>
      <c r="G152" s="349" t="s">
        <v>936</v>
      </c>
      <c r="H152" s="350"/>
      <c r="I152" s="46"/>
      <c r="K152" s="46"/>
    </row>
    <row r="153" spans="1:11" ht="17" customHeight="1" x14ac:dyDescent="0.15">
      <c r="A153" s="279"/>
      <c r="D153" s="239"/>
      <c r="E153" s="357" t="s">
        <v>909</v>
      </c>
      <c r="F153" s="350"/>
      <c r="G153" s="350">
        <v>86164.1</v>
      </c>
      <c r="H153" s="350" t="s">
        <v>910</v>
      </c>
      <c r="I153" s="46"/>
      <c r="K153" s="46"/>
    </row>
    <row r="154" spans="1:11" ht="17" customHeight="1" x14ac:dyDescent="0.15">
      <c r="A154" s="279"/>
      <c r="D154" s="239"/>
      <c r="E154" s="357" t="s">
        <v>919</v>
      </c>
      <c r="F154" s="350"/>
      <c r="G154" s="350" t="str">
        <f>CONCATENATE("total seconds / rotational period * 360d00.0 = ")</f>
        <v xml:space="preserve">total seconds / rotational period * 360d00.0 = </v>
      </c>
      <c r="H154" s="350"/>
      <c r="I154" s="46"/>
      <c r="K154" s="46"/>
    </row>
    <row r="155" spans="1:11" ht="17" customHeight="1" x14ac:dyDescent="0.15">
      <c r="A155" s="279"/>
      <c r="D155" s="239"/>
      <c r="E155" s="357"/>
      <c r="F155" s="350"/>
      <c r="G155" s="350" t="s">
        <v>937</v>
      </c>
      <c r="H155" s="350"/>
      <c r="I155" s="46"/>
      <c r="K155" s="46"/>
    </row>
    <row r="156" spans="1:11" ht="17" customHeight="1" x14ac:dyDescent="0.15">
      <c r="A156" s="279"/>
      <c r="D156" s="239"/>
      <c r="E156" s="350"/>
      <c r="F156" s="350"/>
      <c r="G156" s="350"/>
      <c r="H156" s="350"/>
      <c r="I156" s="46"/>
      <c r="K156" s="46"/>
    </row>
    <row r="157" spans="1:11" ht="17" customHeight="1" x14ac:dyDescent="0.15">
      <c r="A157" s="279"/>
      <c r="D157" s="239"/>
      <c r="E157" s="416" t="s">
        <v>938</v>
      </c>
      <c r="F157" s="416"/>
      <c r="G157" s="416"/>
      <c r="H157" s="416"/>
      <c r="I157" s="46"/>
      <c r="K157" s="46"/>
    </row>
    <row r="158" spans="1:11" ht="17" customHeight="1" x14ac:dyDescent="0.15">
      <c r="A158" s="279"/>
      <c r="D158" s="239"/>
      <c r="E158" s="359" t="s">
        <v>920</v>
      </c>
      <c r="F158" s="350"/>
      <c r="G158" s="350" t="s">
        <v>921</v>
      </c>
      <c r="H158" s="350"/>
      <c r="I158" s="46"/>
      <c r="K158" s="46"/>
    </row>
    <row r="159" spans="1:11" ht="17" customHeight="1" x14ac:dyDescent="0.15">
      <c r="A159" s="279"/>
      <c r="D159" s="239"/>
      <c r="E159" s="352"/>
      <c r="F159" s="358"/>
      <c r="G159" s="350" t="s">
        <v>953</v>
      </c>
      <c r="H159" s="350"/>
      <c r="I159" s="46"/>
      <c r="K159" s="46"/>
    </row>
    <row r="160" spans="1:11" ht="17" customHeight="1" x14ac:dyDescent="0.15">
      <c r="A160" s="279"/>
      <c r="D160" s="239"/>
      <c r="E160" s="352"/>
      <c r="F160" s="358"/>
      <c r="G160" s="350" t="s">
        <v>952</v>
      </c>
      <c r="H160" s="350"/>
      <c r="I160" s="46"/>
      <c r="K160" s="46"/>
    </row>
    <row r="161" spans="1:11" ht="17" customHeight="1" x14ac:dyDescent="0.15">
      <c r="A161" s="279"/>
      <c r="D161" s="239"/>
      <c r="E161" s="352"/>
      <c r="F161" s="350"/>
      <c r="G161" s="350"/>
      <c r="H161" s="350"/>
      <c r="I161" s="46"/>
      <c r="K161" s="46"/>
    </row>
    <row r="162" spans="1:11" ht="17" customHeight="1" x14ac:dyDescent="0.15">
      <c r="A162" s="279"/>
      <c r="D162" s="239"/>
      <c r="E162" s="349" t="s">
        <v>922</v>
      </c>
      <c r="F162" s="349"/>
      <c r="G162" s="349"/>
      <c r="H162" s="349"/>
      <c r="I162" s="46"/>
      <c r="K162" s="46"/>
    </row>
    <row r="163" spans="1:11" ht="17" customHeight="1" x14ac:dyDescent="0.15">
      <c r="A163" s="279"/>
      <c r="D163" s="239"/>
      <c r="E163" s="348" t="s">
        <v>954</v>
      </c>
      <c r="F163" s="349"/>
      <c r="G163" s="349"/>
      <c r="H163" s="349"/>
      <c r="I163" s="46"/>
      <c r="K163" s="46"/>
    </row>
    <row r="164" spans="1:11" ht="17" customHeight="1" x14ac:dyDescent="0.15">
      <c r="A164" s="279"/>
      <c r="D164" s="239"/>
      <c r="E164" s="360"/>
      <c r="F164" s="405" t="s">
        <v>957</v>
      </c>
      <c r="G164" s="405"/>
      <c r="H164" s="405"/>
      <c r="I164" s="46"/>
      <c r="K164" s="46"/>
    </row>
    <row r="165" spans="1:11" ht="17" customHeight="1" x14ac:dyDescent="0.15">
      <c r="A165" s="279"/>
      <c r="D165" s="239"/>
      <c r="E165" s="360"/>
      <c r="F165" s="312"/>
      <c r="G165" s="351" t="str">
        <f>CONCATENATE(G160," + ",G124)</f>
        <v xml:space="preserve"> = 164d54.5 + 290d47.1</v>
      </c>
      <c r="H165" s="351"/>
      <c r="I165" s="46"/>
      <c r="K165" s="46"/>
    </row>
    <row r="166" spans="1:11" ht="17" customHeight="1" x14ac:dyDescent="0.15">
      <c r="A166" s="279"/>
      <c r="D166" s="239"/>
      <c r="E166" s="360"/>
      <c r="F166" s="312"/>
      <c r="G166" s="350" t="str">
        <f>CONCATENATE("= 455d41.6")</f>
        <v>= 455d41.6</v>
      </c>
      <c r="H166" s="360"/>
      <c r="I166" s="46"/>
      <c r="K166" s="46"/>
    </row>
    <row r="167" spans="1:11" ht="36" customHeight="1" x14ac:dyDescent="0.15">
      <c r="A167" s="279"/>
      <c r="D167" s="239"/>
      <c r="E167" s="419" t="s">
        <v>955</v>
      </c>
      <c r="F167" s="418"/>
      <c r="G167" s="418"/>
      <c r="H167" s="418"/>
      <c r="I167" s="46"/>
      <c r="K167" s="46"/>
    </row>
    <row r="168" spans="1:11" ht="17" customHeight="1" x14ac:dyDescent="0.15">
      <c r="A168" s="279"/>
      <c r="D168" s="239"/>
      <c r="E168" s="349"/>
      <c r="F168" s="360" t="s">
        <v>956</v>
      </c>
      <c r="G168" s="361" t="s">
        <v>987</v>
      </c>
      <c r="H168" s="360"/>
      <c r="I168" s="46"/>
      <c r="K168" s="46"/>
    </row>
    <row r="169" spans="1:11" ht="17" customHeight="1" x14ac:dyDescent="0.15">
      <c r="A169" s="279"/>
      <c r="D169" s="239"/>
      <c r="E169" s="349"/>
      <c r="F169" s="349"/>
      <c r="G169" s="349"/>
      <c r="H169" s="360"/>
      <c r="I169" s="46"/>
      <c r="K169" s="46"/>
    </row>
    <row r="170" spans="1:11" ht="17" customHeight="1" x14ac:dyDescent="0.15">
      <c r="A170" s="279"/>
      <c r="D170" s="239"/>
      <c r="E170" s="352" t="s">
        <v>923</v>
      </c>
      <c r="F170" s="349"/>
      <c r="G170" s="349"/>
      <c r="H170" s="360"/>
      <c r="I170" s="46"/>
      <c r="K170" s="46"/>
    </row>
    <row r="171" spans="1:11" ht="17" customHeight="1" x14ac:dyDescent="0.15">
      <c r="A171" s="279"/>
      <c r="D171" s="239"/>
      <c r="E171" s="362"/>
      <c r="F171" s="349" t="s">
        <v>924</v>
      </c>
      <c r="G171" s="360" t="str">
        <f>CONCATENATE("'",G168,"',")</f>
        <v>'95.41.6',</v>
      </c>
      <c r="H171" s="360"/>
      <c r="I171" s="46"/>
      <c r="K171" s="46"/>
    </row>
    <row r="172" spans="1:11" ht="17" customHeight="1" x14ac:dyDescent="0.15">
      <c r="A172" s="279"/>
      <c r="D172" s="239"/>
      <c r="E172" s="362"/>
      <c r="F172" s="349" t="s">
        <v>925</v>
      </c>
      <c r="G172" s="360" t="str">
        <f>CONCATENATE("'",H119,"'}")</f>
        <v>'16d32.3'}</v>
      </c>
      <c r="H172" s="360"/>
      <c r="I172" s="46"/>
      <c r="K172" s="46"/>
    </row>
    <row r="173" spans="1:11" ht="17" customHeight="1" x14ac:dyDescent="0.15">
      <c r="A173" s="279"/>
      <c r="D173" s="239"/>
      <c r="E173" s="344"/>
      <c r="F173" s="275"/>
      <c r="G173" s="343"/>
      <c r="H173" s="344"/>
      <c r="K173" t="s">
        <v>1024</v>
      </c>
    </row>
    <row r="174" spans="1:11" ht="17" customHeight="1" x14ac:dyDescent="0.15">
      <c r="A174" s="279"/>
      <c r="D174" s="239"/>
      <c r="E174" s="344"/>
      <c r="F174" s="275"/>
      <c r="G174" s="343"/>
      <c r="H174" s="344"/>
    </row>
    <row r="175" spans="1:11" ht="14" customHeight="1" x14ac:dyDescent="0.15">
      <c r="A175" s="279"/>
      <c r="B175" s="240"/>
      <c r="C175" s="238"/>
      <c r="D175" s="239" t="s">
        <v>584</v>
      </c>
      <c r="E175" s="338" t="s">
        <v>600</v>
      </c>
      <c r="F175" s="391" t="s">
        <v>880</v>
      </c>
      <c r="G175" s="391"/>
      <c r="H175" s="391"/>
    </row>
    <row r="176" spans="1:11" ht="31" customHeight="1" x14ac:dyDescent="0.15">
      <c r="A176" s="279"/>
      <c r="B176" s="240"/>
      <c r="C176" s="238"/>
      <c r="D176" s="239"/>
      <c r="E176" s="338" t="s">
        <v>587</v>
      </c>
      <c r="F176" s="391" t="s">
        <v>679</v>
      </c>
      <c r="G176" s="391"/>
      <c r="H176" s="391"/>
    </row>
    <row r="177" spans="1:9" ht="25" customHeight="1" x14ac:dyDescent="0.15">
      <c r="A177" s="279"/>
      <c r="B177" s="240"/>
      <c r="C177" s="238"/>
      <c r="D177" s="239"/>
      <c r="E177" s="345" t="s">
        <v>447</v>
      </c>
      <c r="F177" s="394" t="s">
        <v>589</v>
      </c>
      <c r="G177" s="394"/>
      <c r="H177" s="394"/>
    </row>
    <row r="178" spans="1:9" ht="14" customHeight="1" x14ac:dyDescent="0.15">
      <c r="A178" s="279"/>
      <c r="B178" s="274"/>
      <c r="C178" s="238"/>
      <c r="D178" s="275" t="s">
        <v>628</v>
      </c>
      <c r="E178" s="326" t="s">
        <v>590</v>
      </c>
      <c r="F178" s="395"/>
      <c r="G178" s="396"/>
      <c r="H178" s="396"/>
    </row>
    <row r="179" spans="1:9" ht="30" customHeight="1" x14ac:dyDescent="0.15">
      <c r="A179" s="279"/>
      <c r="B179" s="240"/>
      <c r="C179" s="238"/>
      <c r="D179" s="275"/>
      <c r="E179" s="325" t="s">
        <v>580</v>
      </c>
      <c r="F179" s="391" t="s">
        <v>958</v>
      </c>
      <c r="G179" s="391"/>
      <c r="H179" s="391"/>
    </row>
    <row r="180" spans="1:9" ht="41" customHeight="1" x14ac:dyDescent="0.15">
      <c r="A180" s="279"/>
      <c r="B180" s="240"/>
      <c r="C180" s="238"/>
      <c r="D180" s="275"/>
      <c r="E180" s="327" t="s">
        <v>445</v>
      </c>
      <c r="F180" s="393" t="s">
        <v>959</v>
      </c>
      <c r="G180" s="393"/>
      <c r="H180" s="393"/>
    </row>
    <row r="181" spans="1:9" ht="14" customHeight="1" x14ac:dyDescent="0.15">
      <c r="A181" s="279"/>
      <c r="B181" s="240"/>
      <c r="C181" s="238"/>
      <c r="D181" s="275"/>
      <c r="E181" s="326" t="s">
        <v>592</v>
      </c>
      <c r="F181" s="395"/>
      <c r="G181" s="396"/>
      <c r="H181" s="396"/>
    </row>
    <row r="182" spans="1:9" ht="14" customHeight="1" x14ac:dyDescent="0.15">
      <c r="A182" s="279"/>
      <c r="B182" s="240"/>
      <c r="C182" s="238"/>
      <c r="D182" s="275"/>
      <c r="E182" s="325" t="s">
        <v>580</v>
      </c>
      <c r="F182" s="391" t="s">
        <v>610</v>
      </c>
      <c r="G182" s="391"/>
      <c r="H182" s="391"/>
    </row>
    <row r="183" spans="1:9" ht="14" customHeight="1" x14ac:dyDescent="0.15">
      <c r="A183" s="279"/>
      <c r="B183" s="240"/>
      <c r="C183" s="238"/>
      <c r="D183" s="275"/>
      <c r="E183" s="327" t="s">
        <v>445</v>
      </c>
      <c r="F183" s="392" t="s">
        <v>960</v>
      </c>
      <c r="G183" s="392"/>
      <c r="H183" s="392"/>
    </row>
    <row r="184" spans="1:9" ht="30" customHeight="1" x14ac:dyDescent="0.15">
      <c r="A184" s="279"/>
      <c r="B184" s="240"/>
      <c r="C184" s="238"/>
      <c r="D184" s="275"/>
      <c r="E184" s="325" t="s">
        <v>580</v>
      </c>
      <c r="F184" s="391" t="s">
        <v>961</v>
      </c>
      <c r="G184" s="391"/>
      <c r="H184" s="391"/>
    </row>
    <row r="185" spans="1:9" ht="30" customHeight="1" x14ac:dyDescent="0.15">
      <c r="A185" s="279"/>
      <c r="B185" s="240"/>
      <c r="C185" s="238"/>
      <c r="D185" s="275"/>
      <c r="E185" s="327" t="s">
        <v>445</v>
      </c>
      <c r="F185" s="393" t="s">
        <v>962</v>
      </c>
      <c r="G185" s="393"/>
      <c r="H185" s="393"/>
    </row>
    <row r="186" spans="1:9" ht="30" customHeight="1" x14ac:dyDescent="0.15">
      <c r="A186" s="279"/>
      <c r="B186" s="240"/>
      <c r="C186" s="238"/>
      <c r="D186" s="275"/>
      <c r="E186" s="325" t="s">
        <v>580</v>
      </c>
      <c r="F186" s="391" t="s">
        <v>963</v>
      </c>
      <c r="G186" s="391"/>
      <c r="H186" s="391"/>
    </row>
    <row r="187" spans="1:9" ht="29" customHeight="1" x14ac:dyDescent="0.15">
      <c r="A187" s="279"/>
      <c r="B187" s="240"/>
      <c r="C187" s="238"/>
      <c r="D187" s="275"/>
      <c r="E187" s="327" t="s">
        <v>445</v>
      </c>
      <c r="F187" s="393" t="s">
        <v>964</v>
      </c>
      <c r="G187" s="393"/>
      <c r="H187" s="393"/>
    </row>
    <row r="188" spans="1:9" ht="31" customHeight="1" x14ac:dyDescent="0.15">
      <c r="A188" s="279"/>
      <c r="B188" s="240"/>
      <c r="C188" s="238"/>
      <c r="D188" s="275"/>
      <c r="E188" s="325" t="s">
        <v>580</v>
      </c>
      <c r="F188" s="391" t="s">
        <v>965</v>
      </c>
      <c r="G188" s="391"/>
      <c r="H188" s="391"/>
    </row>
    <row r="189" spans="1:9" ht="34" customHeight="1" x14ac:dyDescent="0.15">
      <c r="A189" s="279"/>
      <c r="B189" s="240"/>
      <c r="C189" s="238"/>
      <c r="D189" s="275"/>
      <c r="E189" s="327" t="s">
        <v>445</v>
      </c>
      <c r="F189" s="391" t="s">
        <v>966</v>
      </c>
      <c r="G189" s="391"/>
      <c r="H189" s="391"/>
    </row>
    <row r="190" spans="1:9" ht="14" customHeight="1" x14ac:dyDescent="0.15">
      <c r="A190" s="278"/>
      <c r="B190" s="413" t="s">
        <v>629</v>
      </c>
      <c r="C190" s="414"/>
      <c r="D190" s="415"/>
      <c r="E190" s="415"/>
      <c r="F190" s="415"/>
      <c r="G190" s="415"/>
      <c r="H190" s="415"/>
      <c r="I190" s="377"/>
    </row>
    <row r="191" spans="1:9" ht="17" customHeight="1" x14ac:dyDescent="0.15">
      <c r="A191" s="279"/>
      <c r="B191" s="98"/>
      <c r="C191" s="238"/>
      <c r="D191" s="397" t="s">
        <v>632</v>
      </c>
      <c r="E191" s="397"/>
      <c r="F191" s="397"/>
      <c r="G191" s="397"/>
      <c r="H191" s="397"/>
      <c r="I191" s="377"/>
    </row>
    <row r="192" spans="1:9" ht="32" customHeight="1" x14ac:dyDescent="0.15">
      <c r="A192" s="279"/>
      <c r="D192" s="239" t="s">
        <v>939</v>
      </c>
      <c r="E192" s="412" t="s">
        <v>968</v>
      </c>
      <c r="F192" s="411"/>
      <c r="G192" s="411"/>
      <c r="H192" s="411"/>
      <c r="I192" s="377" t="s">
        <v>355</v>
      </c>
    </row>
    <row r="193" spans="1:11" ht="100" customHeight="1" x14ac:dyDescent="0.15">
      <c r="A193" s="279"/>
      <c r="B193" s="240"/>
      <c r="C193" s="238"/>
      <c r="D193" s="308" t="s">
        <v>676</v>
      </c>
      <c r="E193" s="331" t="s">
        <v>970</v>
      </c>
      <c r="F193" s="411" t="s">
        <v>975</v>
      </c>
      <c r="G193" s="411"/>
      <c r="H193" s="411"/>
      <c r="I193" s="378"/>
      <c r="J193" s="362"/>
      <c r="K193" s="18"/>
    </row>
    <row r="194" spans="1:11" ht="85" customHeight="1" x14ac:dyDescent="0.15">
      <c r="A194" s="279"/>
      <c r="B194" s="240"/>
      <c r="C194" s="238"/>
      <c r="D194" s="308"/>
      <c r="E194" s="309" t="s">
        <v>971</v>
      </c>
      <c r="F194" s="397" t="s">
        <v>974</v>
      </c>
      <c r="G194" s="397"/>
      <c r="H194" s="397"/>
      <c r="I194" s="378"/>
      <c r="J194" s="362"/>
      <c r="K194" s="18"/>
    </row>
    <row r="195" spans="1:11" ht="102" customHeight="1" x14ac:dyDescent="0.15">
      <c r="A195" s="279"/>
      <c r="B195" s="240"/>
      <c r="C195" s="238"/>
      <c r="D195" s="308"/>
      <c r="E195" s="309" t="s">
        <v>973</v>
      </c>
      <c r="F195" s="397" t="s">
        <v>976</v>
      </c>
      <c r="G195" s="397"/>
      <c r="H195" s="397"/>
      <c r="I195" s="378"/>
      <c r="J195" s="362"/>
      <c r="K195" s="18"/>
    </row>
    <row r="196" spans="1:11" ht="94" customHeight="1" x14ac:dyDescent="0.15">
      <c r="A196" s="279"/>
      <c r="B196" s="240"/>
      <c r="C196" s="238"/>
      <c r="E196" s="309" t="s">
        <v>969</v>
      </c>
      <c r="F196" s="397" t="s">
        <v>977</v>
      </c>
      <c r="G196" s="397"/>
      <c r="H196" s="397"/>
      <c r="I196" s="378"/>
      <c r="J196" s="362"/>
      <c r="K196" s="18"/>
    </row>
    <row r="197" spans="1:11" ht="87" customHeight="1" x14ac:dyDescent="0.15">
      <c r="A197" s="279"/>
      <c r="B197" s="240"/>
      <c r="C197" s="238"/>
      <c r="E197" s="309" t="s">
        <v>972</v>
      </c>
      <c r="F197" s="397" t="s">
        <v>978</v>
      </c>
      <c r="G197" s="397"/>
      <c r="H197" s="397"/>
      <c r="I197" s="378"/>
      <c r="J197" s="362"/>
      <c r="K197" s="18"/>
    </row>
    <row r="198" spans="1:11" ht="20" customHeight="1" x14ac:dyDescent="0.15">
      <c r="A198" s="279"/>
      <c r="B198" s="240"/>
      <c r="C198" s="238"/>
      <c r="E198" s="409" t="s">
        <v>617</v>
      </c>
      <c r="F198" s="410"/>
      <c r="G198" s="410"/>
      <c r="H198" s="410"/>
      <c r="I198" s="377"/>
    </row>
    <row r="199" spans="1:11" ht="33" customHeight="1" x14ac:dyDescent="0.15">
      <c r="A199" s="279"/>
      <c r="D199" s="239" t="s">
        <v>583</v>
      </c>
      <c r="E199" s="411" t="str">
        <f>CONCATENATE("Predict an observed star's latitude and longitude along the lines of the example below.  The example uses ", F119," at 03:15:42UTC on 2016-01-17.")</f>
        <v>Predict an observed star's latitude and longitude along the lines of the example below.  The example uses Aldebaran at 03:15:42UTC on 2016-01-17.</v>
      </c>
      <c r="F199" s="411"/>
      <c r="G199" s="411"/>
      <c r="H199" s="411"/>
      <c r="I199" s="377"/>
    </row>
    <row r="200" spans="1:11" ht="20" customHeight="1" x14ac:dyDescent="0.15">
      <c r="A200" s="279"/>
      <c r="D200" s="239"/>
      <c r="E200" s="371" t="s">
        <v>988</v>
      </c>
      <c r="F200" s="375" t="str">
        <f>G121</f>
        <v>16d32.3</v>
      </c>
      <c r="G200" s="411" t="s">
        <v>1008</v>
      </c>
      <c r="H200" s="411"/>
      <c r="I200" s="377"/>
    </row>
    <row r="201" spans="1:11" ht="20" customHeight="1" x14ac:dyDescent="0.15">
      <c r="A201" s="279"/>
      <c r="D201" s="239"/>
      <c r="E201" s="372" t="s">
        <v>989</v>
      </c>
      <c r="F201" s="344" t="str">
        <f>G168</f>
        <v>95.41.6</v>
      </c>
      <c r="G201" s="397" t="s">
        <v>1009</v>
      </c>
      <c r="H201" s="397"/>
      <c r="I201" s="377"/>
    </row>
    <row r="202" spans="1:11" ht="20" customHeight="1" x14ac:dyDescent="0.15">
      <c r="A202" s="279"/>
      <c r="D202" s="239"/>
      <c r="E202" s="372" t="s">
        <v>990</v>
      </c>
      <c r="F202" s="344" t="s">
        <v>993</v>
      </c>
      <c r="G202" s="397" t="s">
        <v>1009</v>
      </c>
      <c r="H202" s="397"/>
      <c r="I202" s="377"/>
    </row>
    <row r="203" spans="1:11" ht="20" customHeight="1" x14ac:dyDescent="0.15">
      <c r="A203" s="279"/>
      <c r="D203" s="239"/>
      <c r="E203" s="372" t="s">
        <v>991</v>
      </c>
      <c r="F203" s="344" t="s">
        <v>994</v>
      </c>
      <c r="G203" s="397" t="s">
        <v>1010</v>
      </c>
      <c r="H203" s="397"/>
      <c r="I203" s="377"/>
    </row>
    <row r="204" spans="1:11" ht="20" customHeight="1" x14ac:dyDescent="0.15">
      <c r="A204" s="279"/>
      <c r="D204" s="239"/>
      <c r="E204" s="372" t="s">
        <v>992</v>
      </c>
      <c r="F204" s="344" t="s">
        <v>995</v>
      </c>
      <c r="G204" s="397" t="s">
        <v>1010</v>
      </c>
      <c r="H204" s="397"/>
      <c r="I204" s="377"/>
    </row>
    <row r="205" spans="1:11" ht="17" customHeight="1" x14ac:dyDescent="0.15">
      <c r="A205" s="279"/>
      <c r="D205" s="239"/>
      <c r="E205" s="397" t="s">
        <v>979</v>
      </c>
      <c r="F205" s="397"/>
      <c r="G205" s="397"/>
      <c r="H205" s="397"/>
      <c r="I205" s="377"/>
    </row>
    <row r="206" spans="1:11" ht="26" customHeight="1" x14ac:dyDescent="0.15">
      <c r="A206" s="279"/>
      <c r="D206" s="239"/>
      <c r="E206" s="408" t="s">
        <v>1011</v>
      </c>
      <c r="F206" s="408"/>
      <c r="G206" s="408"/>
      <c r="H206" s="408"/>
      <c r="I206" s="377"/>
    </row>
    <row r="207" spans="1:11" ht="17" customHeight="1" x14ac:dyDescent="0.15">
      <c r="A207" s="279"/>
      <c r="D207" s="239"/>
      <c r="E207" s="310"/>
      <c r="F207" s="403" t="str">
        <f>CONCATENATE("= ", F201," + ", F204)</f>
        <v>= 95.41.6 +  74d35.3</v>
      </c>
      <c r="G207" s="403"/>
      <c r="H207" s="403"/>
      <c r="I207" s="377"/>
    </row>
    <row r="208" spans="1:11" ht="27" customHeight="1" x14ac:dyDescent="0.15">
      <c r="A208" s="279"/>
      <c r="D208" s="239"/>
      <c r="E208" s="98"/>
      <c r="F208" s="376" t="str">
        <f>CONCATENATE("= 170d17.0")</f>
        <v>= 170d17.0</v>
      </c>
      <c r="G208" s="376"/>
      <c r="H208" s="376"/>
      <c r="I208" s="377"/>
    </row>
    <row r="209" spans="1:11" ht="31" customHeight="1" x14ac:dyDescent="0.15">
      <c r="A209" s="279"/>
      <c r="D209" s="239"/>
      <c r="E209" s="404" t="s">
        <v>980</v>
      </c>
      <c r="F209" s="405"/>
      <c r="G209" s="405"/>
      <c r="H209" s="405"/>
      <c r="I209" s="377"/>
      <c r="K209" s="46"/>
    </row>
    <row r="210" spans="1:11" ht="15" customHeight="1" x14ac:dyDescent="0.15">
      <c r="A210" s="279"/>
      <c r="D210" s="239"/>
      <c r="E210" s="399" t="s">
        <v>1015</v>
      </c>
      <c r="F210" s="399"/>
      <c r="G210" s="399"/>
      <c r="H210" s="399"/>
      <c r="I210" s="377"/>
      <c r="K210" s="46"/>
    </row>
    <row r="211" spans="1:11" ht="16" customHeight="1" x14ac:dyDescent="0.15">
      <c r="A211" s="279"/>
      <c r="D211" s="239"/>
      <c r="E211" s="401" t="s">
        <v>1016</v>
      </c>
      <c r="F211" s="400"/>
      <c r="G211" s="400"/>
      <c r="H211" s="400"/>
      <c r="I211" s="377"/>
      <c r="K211" s="46"/>
    </row>
    <row r="212" spans="1:11" ht="17" customHeight="1" x14ac:dyDescent="0.15">
      <c r="A212" s="279"/>
      <c r="D212" s="239"/>
      <c r="E212" s="305" t="s">
        <v>1012</v>
      </c>
      <c r="F212" s="403" t="s">
        <v>1018</v>
      </c>
      <c r="G212" s="403"/>
      <c r="H212" s="403"/>
      <c r="I212" s="377"/>
    </row>
    <row r="213" spans="1:11" ht="17" customHeight="1" x14ac:dyDescent="0.15">
      <c r="A213" s="279"/>
      <c r="D213" s="239"/>
      <c r="E213" s="275" t="s">
        <v>1012</v>
      </c>
      <c r="F213" s="403">
        <v>-0.78900000000000003</v>
      </c>
      <c r="G213" s="403"/>
      <c r="H213" s="403"/>
      <c r="I213" s="377"/>
    </row>
    <row r="214" spans="1:11" ht="19" customHeight="1" x14ac:dyDescent="0.15">
      <c r="A214" s="279"/>
      <c r="D214" s="239"/>
      <c r="E214" s="399" t="s">
        <v>1019</v>
      </c>
      <c r="F214" s="399"/>
      <c r="G214" s="399"/>
      <c r="H214" s="399"/>
      <c r="I214" s="377"/>
      <c r="K214" s="46"/>
    </row>
    <row r="215" spans="1:11" ht="17" customHeight="1" x14ac:dyDescent="0.15">
      <c r="A215" s="279"/>
      <c r="D215" s="239"/>
      <c r="E215" s="305" t="s">
        <v>1012</v>
      </c>
      <c r="F215" s="403" t="str">
        <f>CONCATENATE("arcsin(",F213,")")</f>
        <v>arcsin(-0.789)</v>
      </c>
      <c r="G215" s="403"/>
      <c r="H215" s="403"/>
      <c r="I215" s="377"/>
    </row>
    <row r="216" spans="1:11" ht="17" customHeight="1" x14ac:dyDescent="0.15">
      <c r="A216" s="279"/>
      <c r="D216" s="239"/>
      <c r="E216" s="275" t="s">
        <v>1012</v>
      </c>
      <c r="F216" s="403" t="str">
        <f>CONCATENATE("-0.9099 radians")</f>
        <v>-0.9099 radians</v>
      </c>
      <c r="G216" s="403"/>
      <c r="H216" s="403"/>
      <c r="I216" s="377"/>
    </row>
    <row r="217" spans="1:11" ht="31" customHeight="1" x14ac:dyDescent="0.15">
      <c r="A217" s="279"/>
      <c r="D217" s="239"/>
      <c r="E217" s="275" t="s">
        <v>1012</v>
      </c>
      <c r="F217" s="397" t="str">
        <f>CONCATENATE("-52d07.8")</f>
        <v>-52d07.8</v>
      </c>
      <c r="G217" s="397"/>
      <c r="H217" s="397"/>
      <c r="I217" s="377"/>
    </row>
    <row r="218" spans="1:11" ht="48" customHeight="1" x14ac:dyDescent="0.15">
      <c r="A218" s="279"/>
      <c r="D218" s="239"/>
      <c r="E218" s="404" t="s">
        <v>1014</v>
      </c>
      <c r="F218" s="405"/>
      <c r="G218" s="405"/>
      <c r="H218" s="405"/>
      <c r="I218" s="377"/>
      <c r="K218" s="46"/>
    </row>
    <row r="219" spans="1:11" ht="24" customHeight="1" x14ac:dyDescent="0.15">
      <c r="A219" s="279"/>
      <c r="D219" s="239"/>
      <c r="E219" s="406" t="s">
        <v>1029</v>
      </c>
      <c r="F219" s="407"/>
      <c r="G219" s="407"/>
      <c r="H219" s="407"/>
      <c r="I219" s="377"/>
      <c r="K219" s="46"/>
    </row>
    <row r="220" spans="1:11" ht="17" customHeight="1" x14ac:dyDescent="0.15">
      <c r="A220" s="279"/>
      <c r="D220" s="239"/>
      <c r="E220" s="305" t="s">
        <v>1012</v>
      </c>
      <c r="F220" s="403" t="str">
        <f>CONCATENATE(F202, " - ",F217)</f>
        <v>13d42.3 - -52d07.8</v>
      </c>
      <c r="G220" s="403"/>
      <c r="H220" s="403"/>
      <c r="I220" s="377"/>
    </row>
    <row r="221" spans="1:11" ht="17" customHeight="1" x14ac:dyDescent="0.15">
      <c r="A221" s="279"/>
      <c r="D221" s="239"/>
      <c r="E221" s="275" t="s">
        <v>1012</v>
      </c>
      <c r="F221" s="403" t="s">
        <v>1013</v>
      </c>
      <c r="G221" s="403"/>
      <c r="H221" s="403"/>
      <c r="I221" s="377"/>
    </row>
    <row r="222" spans="1:11" ht="35" customHeight="1" x14ac:dyDescent="0.15">
      <c r="A222" s="279"/>
      <c r="D222" s="239"/>
      <c r="E222" s="275" t="s">
        <v>1012</v>
      </c>
      <c r="F222" s="344" t="str">
        <f>CONCATENATE("-3950 ")</f>
        <v xml:space="preserve">-3950 </v>
      </c>
      <c r="G222" s="344" t="s">
        <v>1023</v>
      </c>
      <c r="H222" s="344"/>
      <c r="I222" s="377"/>
    </row>
    <row r="223" spans="1:11" ht="21" customHeight="1" x14ac:dyDescent="0.15">
      <c r="A223" s="279"/>
      <c r="D223" s="239"/>
      <c r="E223" s="404" t="s">
        <v>982</v>
      </c>
      <c r="F223" s="405"/>
      <c r="G223" s="405"/>
      <c r="H223" s="405"/>
      <c r="I223" s="377"/>
      <c r="K223" s="46"/>
    </row>
    <row r="224" spans="1:11" ht="15" customHeight="1" x14ac:dyDescent="0.15">
      <c r="A224" s="279"/>
      <c r="D224" s="239"/>
      <c r="E224" s="399" t="s">
        <v>1030</v>
      </c>
      <c r="F224" s="399"/>
      <c r="G224" s="399"/>
      <c r="H224" s="399"/>
      <c r="I224" s="377"/>
      <c r="K224" s="46"/>
    </row>
    <row r="225" spans="1:13" ht="17" customHeight="1" x14ac:dyDescent="0.15">
      <c r="A225" s="279"/>
      <c r="D225" s="239"/>
      <c r="E225" s="400" t="s">
        <v>1017</v>
      </c>
      <c r="F225" s="400"/>
      <c r="G225" s="400"/>
      <c r="H225" s="400"/>
      <c r="I225" s="377"/>
      <c r="K225" s="46"/>
    </row>
    <row r="226" spans="1:13" ht="17" customHeight="1" x14ac:dyDescent="0.15">
      <c r="A226" s="279"/>
      <c r="D226" s="239"/>
      <c r="E226" s="401" t="s">
        <v>985</v>
      </c>
      <c r="F226" s="400"/>
      <c r="G226" s="400"/>
      <c r="H226" s="400"/>
      <c r="I226" s="377"/>
      <c r="K226" s="46"/>
    </row>
    <row r="227" spans="1:13" ht="26" customHeight="1" x14ac:dyDescent="0.15">
      <c r="A227" s="279"/>
      <c r="D227" s="239"/>
      <c r="E227" s="402" t="s">
        <v>981</v>
      </c>
      <c r="F227" s="402"/>
      <c r="G227" s="402"/>
      <c r="H227" s="402"/>
      <c r="I227" s="377"/>
      <c r="K227" s="46"/>
    </row>
    <row r="228" spans="1:13" ht="17" customHeight="1" x14ac:dyDescent="0.15">
      <c r="A228" s="279"/>
      <c r="D228" s="239"/>
      <c r="E228" s="305" t="s">
        <v>1012</v>
      </c>
      <c r="F228" s="403" t="s">
        <v>1020</v>
      </c>
      <c r="G228" s="403"/>
      <c r="H228" s="403"/>
      <c r="I228" s="377"/>
    </row>
    <row r="229" spans="1:13" ht="17" customHeight="1" x14ac:dyDescent="0.15">
      <c r="A229" s="279"/>
      <c r="D229" s="239"/>
      <c r="E229" s="275" t="s">
        <v>1012</v>
      </c>
      <c r="F229" s="403" t="s">
        <v>1021</v>
      </c>
      <c r="G229" s="403"/>
      <c r="H229" s="403"/>
      <c r="I229" s="377"/>
    </row>
    <row r="230" spans="1:13" ht="17" customHeight="1" x14ac:dyDescent="0.15">
      <c r="A230" s="279"/>
      <c r="D230" s="239"/>
      <c r="E230" s="275" t="s">
        <v>1012</v>
      </c>
      <c r="F230" s="397" t="str">
        <f>CONCATENATE("2.875 radians")</f>
        <v>2.875 radians</v>
      </c>
      <c r="G230" s="397"/>
      <c r="H230" s="397"/>
      <c r="I230" s="377"/>
    </row>
    <row r="231" spans="1:13" ht="31" customHeight="1" x14ac:dyDescent="0.15">
      <c r="A231" s="279"/>
      <c r="D231" s="239"/>
      <c r="E231" s="275" t="s">
        <v>1012</v>
      </c>
      <c r="F231" s="397" t="str">
        <f>CONCATENATE("164d43.1")</f>
        <v>164d43.1</v>
      </c>
      <c r="G231" s="397"/>
      <c r="H231" s="397"/>
      <c r="I231" s="377"/>
    </row>
    <row r="232" spans="1:13" ht="17" customHeight="1" x14ac:dyDescent="0.15">
      <c r="A232" s="279"/>
      <c r="D232" s="239"/>
      <c r="E232" s="350" t="s">
        <v>1031</v>
      </c>
      <c r="F232" s="349"/>
      <c r="G232" s="349"/>
      <c r="H232" s="360"/>
      <c r="I232" s="377"/>
      <c r="K232" s="46"/>
    </row>
    <row r="233" spans="1:13" ht="17" customHeight="1" x14ac:dyDescent="0.15">
      <c r="A233" s="279"/>
      <c r="D233" s="239"/>
      <c r="E233" s="362"/>
      <c r="F233" s="398" t="str">
        <f>CONCATENATE("{'correctedDistance': '",F222,"',")</f>
        <v>{'correctedDistance': '-3950 ',</v>
      </c>
      <c r="G233" s="398"/>
      <c r="H233" s="398"/>
      <c r="I233" s="377"/>
      <c r="K233" s="46"/>
    </row>
    <row r="234" spans="1:13" ht="34" customHeight="1" x14ac:dyDescent="0.15">
      <c r="A234" s="279"/>
      <c r="D234" s="239"/>
      <c r="E234" s="362"/>
      <c r="F234" s="398" t="str">
        <f>CONCATENATE("'correctedAzimuth': '",F231,"}")</f>
        <v>'correctedAzimuth': '164d43.1}</v>
      </c>
      <c r="G234" s="398"/>
      <c r="H234" s="398"/>
      <c r="I234" s="377"/>
      <c r="K234" s="46"/>
    </row>
    <row r="235" spans="1:13" ht="14" customHeight="1" x14ac:dyDescent="0.15">
      <c r="A235" s="279"/>
      <c r="B235" s="240"/>
      <c r="C235" s="238"/>
      <c r="D235" s="239" t="s">
        <v>584</v>
      </c>
      <c r="E235" s="338" t="s">
        <v>600</v>
      </c>
      <c r="F235" s="391" t="s">
        <v>880</v>
      </c>
      <c r="G235" s="391"/>
      <c r="H235" s="391"/>
      <c r="I235" s="377"/>
    </row>
    <row r="236" spans="1:13" ht="31" customHeight="1" x14ac:dyDescent="0.15">
      <c r="A236" s="279"/>
      <c r="B236" s="240"/>
      <c r="C236" s="238"/>
      <c r="D236" s="239"/>
      <c r="E236" s="338"/>
      <c r="F236" s="391" t="s">
        <v>1032</v>
      </c>
      <c r="G236" s="391"/>
      <c r="H236" s="391"/>
      <c r="I236" s="377"/>
    </row>
    <row r="237" spans="1:13" ht="31" customHeight="1" x14ac:dyDescent="0.15">
      <c r="A237" s="279"/>
      <c r="B237" s="240"/>
      <c r="C237" s="238"/>
      <c r="D237" s="239"/>
      <c r="E237" s="338" t="s">
        <v>587</v>
      </c>
      <c r="F237" s="391" t="s">
        <v>679</v>
      </c>
      <c r="G237" s="391"/>
      <c r="H237" s="391"/>
      <c r="I237" s="377"/>
    </row>
    <row r="238" spans="1:13" ht="25" customHeight="1" x14ac:dyDescent="0.15">
      <c r="A238" s="279"/>
      <c r="B238" s="240"/>
      <c r="C238" s="238"/>
      <c r="D238" s="239"/>
      <c r="E238" s="345" t="s">
        <v>447</v>
      </c>
      <c r="F238" s="394" t="s">
        <v>589</v>
      </c>
      <c r="G238" s="394"/>
      <c r="H238" s="394"/>
      <c r="I238" s="377"/>
    </row>
    <row r="239" spans="1:13" ht="14" customHeight="1" x14ac:dyDescent="0.15">
      <c r="A239" s="279"/>
      <c r="B239" s="274"/>
      <c r="C239" s="238"/>
      <c r="D239" s="275" t="s">
        <v>628</v>
      </c>
      <c r="E239" s="326" t="s">
        <v>590</v>
      </c>
      <c r="F239" s="395"/>
      <c r="G239" s="396"/>
      <c r="H239" s="396"/>
      <c r="I239" s="377"/>
    </row>
    <row r="240" spans="1:13" ht="30" customHeight="1" x14ac:dyDescent="0.15">
      <c r="A240" s="279"/>
      <c r="B240" s="240"/>
      <c r="C240" s="238"/>
      <c r="D240" s="275"/>
      <c r="E240" s="325" t="s">
        <v>580</v>
      </c>
      <c r="F240" s="391" t="s">
        <v>1035</v>
      </c>
      <c r="G240" s="391"/>
      <c r="H240" s="391"/>
      <c r="I240" s="377"/>
      <c r="K240" s="391"/>
      <c r="L240" s="391"/>
      <c r="M240" s="391"/>
    </row>
    <row r="241" spans="1:11" ht="41" customHeight="1" x14ac:dyDescent="0.15">
      <c r="A241" s="279"/>
      <c r="B241" s="240"/>
      <c r="C241" s="238"/>
      <c r="D241" s="275"/>
      <c r="E241" s="327" t="s">
        <v>445</v>
      </c>
      <c r="F241" s="393" t="s">
        <v>1036</v>
      </c>
      <c r="G241" s="393"/>
      <c r="H241" s="393"/>
      <c r="I241" s="377"/>
    </row>
    <row r="242" spans="1:11" ht="14" customHeight="1" x14ac:dyDescent="0.15">
      <c r="A242" s="279"/>
      <c r="B242" s="240"/>
      <c r="C242" s="238"/>
      <c r="D242" s="275"/>
      <c r="E242" s="325" t="s">
        <v>592</v>
      </c>
      <c r="F242" s="391"/>
      <c r="G242" s="391"/>
      <c r="H242" s="391"/>
      <c r="I242" s="377"/>
    </row>
    <row r="243" spans="1:11" ht="19" customHeight="1" x14ac:dyDescent="0.15">
      <c r="A243" s="279"/>
      <c r="B243" s="240"/>
      <c r="C243" s="238"/>
      <c r="D243" s="275"/>
      <c r="E243" s="325" t="s">
        <v>580</v>
      </c>
      <c r="F243" s="391" t="s">
        <v>606</v>
      </c>
      <c r="G243" s="391"/>
      <c r="H243" s="391"/>
      <c r="I243" s="377"/>
    </row>
    <row r="244" spans="1:11" ht="14" customHeight="1" x14ac:dyDescent="0.15">
      <c r="A244" s="279"/>
      <c r="B244" s="240"/>
      <c r="C244" s="238"/>
      <c r="D244" s="275"/>
      <c r="E244" s="327" t="s">
        <v>445</v>
      </c>
      <c r="F244" s="393" t="s">
        <v>1034</v>
      </c>
      <c r="G244" s="393"/>
      <c r="H244" s="393"/>
      <c r="I244" s="377"/>
    </row>
    <row r="245" spans="1:11" ht="30" customHeight="1" x14ac:dyDescent="0.15">
      <c r="A245" s="279"/>
      <c r="B245" s="240"/>
      <c r="C245" s="238"/>
      <c r="D245" s="275"/>
      <c r="E245" s="325" t="s">
        <v>580</v>
      </c>
      <c r="F245" s="391" t="s">
        <v>1037</v>
      </c>
      <c r="G245" s="391"/>
      <c r="H245" s="391"/>
      <c r="I245" s="377"/>
    </row>
    <row r="246" spans="1:11" ht="44" customHeight="1" x14ac:dyDescent="0.15">
      <c r="A246" s="279"/>
      <c r="B246" s="240"/>
      <c r="C246" s="238"/>
      <c r="D246" s="275"/>
      <c r="E246" s="327" t="s">
        <v>445</v>
      </c>
      <c r="F246" s="393" t="s">
        <v>1038</v>
      </c>
      <c r="G246" s="393"/>
      <c r="H246" s="393"/>
      <c r="I246" s="377"/>
    </row>
    <row r="247" spans="1:11" ht="30" customHeight="1" x14ac:dyDescent="0.15">
      <c r="A247" s="279"/>
      <c r="B247" s="240"/>
      <c r="C247" s="238"/>
      <c r="D247" s="275"/>
      <c r="E247" s="325" t="s">
        <v>580</v>
      </c>
      <c r="F247" s="391" t="s">
        <v>1039</v>
      </c>
      <c r="G247" s="391"/>
      <c r="H247" s="391"/>
      <c r="I247" s="377"/>
    </row>
    <row r="248" spans="1:11" ht="45" customHeight="1" x14ac:dyDescent="0.15">
      <c r="A248" s="279"/>
      <c r="B248" s="240"/>
      <c r="C248" s="238"/>
      <c r="D248" s="275"/>
      <c r="E248" s="327" t="s">
        <v>445</v>
      </c>
      <c r="F248" s="393" t="s">
        <v>1042</v>
      </c>
      <c r="G248" s="393"/>
      <c r="H248" s="393"/>
      <c r="I248" s="377"/>
    </row>
    <row r="249" spans="1:11" ht="31" customHeight="1" x14ac:dyDescent="0.15">
      <c r="A249" s="279"/>
      <c r="B249" s="240"/>
      <c r="C249" s="238"/>
      <c r="D249" s="275"/>
      <c r="E249" s="325" t="s">
        <v>580</v>
      </c>
      <c r="F249" s="391" t="s">
        <v>1040</v>
      </c>
      <c r="G249" s="391"/>
      <c r="H249" s="391"/>
      <c r="I249" s="377"/>
    </row>
    <row r="250" spans="1:11" ht="49" customHeight="1" x14ac:dyDescent="0.15">
      <c r="A250" s="279"/>
      <c r="B250" s="240"/>
      <c r="C250" s="238"/>
      <c r="D250" s="275"/>
      <c r="E250" s="327" t="s">
        <v>445</v>
      </c>
      <c r="F250" s="391" t="s">
        <v>1041</v>
      </c>
      <c r="G250" s="391"/>
      <c r="H250" s="391"/>
      <c r="I250" s="377"/>
    </row>
    <row r="251" spans="1:11" ht="14" customHeight="1" x14ac:dyDescent="0.15">
      <c r="A251" s="278"/>
      <c r="B251" s="413" t="s">
        <v>630</v>
      </c>
      <c r="C251" s="414"/>
      <c r="D251" s="415"/>
      <c r="E251" s="415"/>
      <c r="F251" s="415"/>
      <c r="G251" s="415"/>
      <c r="H251" s="415"/>
    </row>
    <row r="252" spans="1:11" ht="17" customHeight="1" x14ac:dyDescent="0.15">
      <c r="A252" s="279"/>
      <c r="B252" s="98"/>
      <c r="C252" s="238"/>
      <c r="D252" s="397" t="s">
        <v>633</v>
      </c>
      <c r="E252" s="397"/>
      <c r="F252" s="397"/>
      <c r="G252" s="397"/>
      <c r="H252" s="397"/>
    </row>
    <row r="253" spans="1:11" ht="32" hidden="1" customHeight="1" x14ac:dyDescent="0.15">
      <c r="A253" s="279"/>
      <c r="D253" s="239" t="s">
        <v>479</v>
      </c>
      <c r="E253" s="412" t="s">
        <v>1028</v>
      </c>
      <c r="F253" s="411"/>
      <c r="G253" s="411"/>
      <c r="H253" s="411"/>
      <c r="I253" s="377" t="s">
        <v>355</v>
      </c>
    </row>
    <row r="254" spans="1:11" ht="100" hidden="1" customHeight="1" x14ac:dyDescent="0.15">
      <c r="A254" s="279"/>
      <c r="B254" s="240"/>
      <c r="C254" s="238"/>
      <c r="D254" s="308" t="s">
        <v>676</v>
      </c>
      <c r="E254" s="309" t="s">
        <v>969</v>
      </c>
      <c r="F254" s="397" t="s">
        <v>977</v>
      </c>
      <c r="G254" s="397"/>
      <c r="H254" s="397"/>
      <c r="I254" s="378"/>
      <c r="J254" s="362"/>
      <c r="K254" s="18"/>
    </row>
    <row r="255" spans="1:11" ht="85" hidden="1" customHeight="1" x14ac:dyDescent="0.15">
      <c r="A255" s="279"/>
      <c r="B255" s="240"/>
      <c r="C255" s="238"/>
      <c r="D255" s="308"/>
      <c r="E255" s="309" t="s">
        <v>972</v>
      </c>
      <c r="F255" s="397" t="s">
        <v>978</v>
      </c>
      <c r="G255" s="397"/>
      <c r="H255" s="397"/>
      <c r="I255" s="378"/>
      <c r="J255" s="362"/>
      <c r="K255" s="18"/>
    </row>
    <row r="256" spans="1:11" ht="102" hidden="1" customHeight="1" x14ac:dyDescent="0.15">
      <c r="A256" s="279"/>
      <c r="B256" s="240"/>
      <c r="C256" s="238"/>
      <c r="D256" s="308"/>
      <c r="E256" s="309" t="s">
        <v>1033</v>
      </c>
      <c r="F256" s="397" t="s">
        <v>976</v>
      </c>
      <c r="G256" s="397"/>
      <c r="H256" s="397"/>
      <c r="I256" s="378"/>
      <c r="J256" s="362"/>
      <c r="K256" s="18"/>
    </row>
    <row r="257" spans="1:11" ht="94" hidden="1" customHeight="1" x14ac:dyDescent="0.15">
      <c r="A257" s="279"/>
      <c r="B257" s="240"/>
      <c r="C257" s="238"/>
      <c r="E257" s="309" t="s">
        <v>969</v>
      </c>
      <c r="F257" s="397" t="s">
        <v>977</v>
      </c>
      <c r="G257" s="397"/>
      <c r="H257" s="397"/>
      <c r="I257" s="378"/>
      <c r="J257" s="362"/>
      <c r="K257" s="18"/>
    </row>
    <row r="258" spans="1:11" ht="87" hidden="1" customHeight="1" x14ac:dyDescent="0.15">
      <c r="A258" s="279"/>
      <c r="B258" s="240"/>
      <c r="C258" s="238"/>
      <c r="E258" s="309" t="s">
        <v>972</v>
      </c>
      <c r="F258" s="397" t="s">
        <v>978</v>
      </c>
      <c r="G258" s="397"/>
      <c r="H258" s="397"/>
      <c r="I258" s="378"/>
      <c r="J258" s="362"/>
      <c r="K258" s="18"/>
    </row>
    <row r="259" spans="1:11" ht="20" hidden="1" customHeight="1" x14ac:dyDescent="0.15">
      <c r="A259" s="279"/>
      <c r="B259" s="240"/>
      <c r="C259" s="238"/>
      <c r="E259" s="409" t="s">
        <v>617</v>
      </c>
      <c r="F259" s="410"/>
      <c r="G259" s="410"/>
      <c r="H259" s="410"/>
      <c r="I259" s="377"/>
    </row>
    <row r="260" spans="1:11" ht="52" hidden="1" customHeight="1" x14ac:dyDescent="0.15">
      <c r="A260" s="279"/>
      <c r="D260" s="239" t="s">
        <v>583</v>
      </c>
      <c r="E260" s="411" t="str">
        <f>CONCATENATE("Predict an observed star's latitude and longitude along the lines of the example below.  The example uses ", F180," at 03:15:42UTC on 2016-01-17.")</f>
        <v>Predict an observed star's latitude and longitude along the lines of the example below.  The example uses {'op':'predict', 'body': 'Betelgeuse', 'date': '2016-01-17', 'time': '03:15:42', 'long':'75d53.6', 'lat':'7d24.3'} at 03:15:42UTC on 2016-01-17.</v>
      </c>
      <c r="F260" s="411"/>
      <c r="G260" s="411"/>
      <c r="H260" s="411"/>
      <c r="I260" s="377"/>
    </row>
    <row r="261" spans="1:11" ht="20" hidden="1" customHeight="1" x14ac:dyDescent="0.15">
      <c r="A261" s="279"/>
      <c r="D261" s="239"/>
      <c r="E261" s="371" t="s">
        <v>988</v>
      </c>
      <c r="F261" s="375">
        <f>G182</f>
        <v>0</v>
      </c>
      <c r="G261" s="411" t="s">
        <v>1008</v>
      </c>
      <c r="H261" s="411"/>
      <c r="I261" s="377"/>
    </row>
    <row r="262" spans="1:11" ht="20" hidden="1" customHeight="1" x14ac:dyDescent="0.15">
      <c r="A262" s="279"/>
      <c r="D262" s="239"/>
      <c r="E262" s="372" t="s">
        <v>989</v>
      </c>
      <c r="F262" s="344">
        <f>G229</f>
        <v>0</v>
      </c>
      <c r="G262" s="397" t="s">
        <v>1009</v>
      </c>
      <c r="H262" s="397"/>
      <c r="I262" s="377"/>
    </row>
    <row r="263" spans="1:11" ht="20" hidden="1" customHeight="1" x14ac:dyDescent="0.15">
      <c r="A263" s="279"/>
      <c r="D263" s="239"/>
      <c r="E263" s="372" t="s">
        <v>990</v>
      </c>
      <c r="F263" s="344" t="s">
        <v>993</v>
      </c>
      <c r="G263" s="397" t="s">
        <v>1009</v>
      </c>
      <c r="H263" s="397"/>
      <c r="I263" s="377"/>
    </row>
    <row r="264" spans="1:11" ht="20" hidden="1" customHeight="1" x14ac:dyDescent="0.15">
      <c r="A264" s="279"/>
      <c r="D264" s="239"/>
      <c r="E264" s="372" t="s">
        <v>991</v>
      </c>
      <c r="F264" s="344" t="s">
        <v>994</v>
      </c>
      <c r="G264" s="397" t="s">
        <v>1010</v>
      </c>
      <c r="H264" s="397"/>
      <c r="I264" s="377"/>
    </row>
    <row r="265" spans="1:11" ht="20" hidden="1" customHeight="1" x14ac:dyDescent="0.15">
      <c r="A265" s="279"/>
      <c r="D265" s="239"/>
      <c r="E265" s="372" t="s">
        <v>992</v>
      </c>
      <c r="F265" s="344" t="s">
        <v>995</v>
      </c>
      <c r="G265" s="397" t="s">
        <v>1010</v>
      </c>
      <c r="H265" s="397"/>
      <c r="I265" s="377"/>
    </row>
    <row r="266" spans="1:11" ht="17" hidden="1" customHeight="1" x14ac:dyDescent="0.15">
      <c r="A266" s="279"/>
      <c r="D266" s="239"/>
      <c r="E266" s="397" t="s">
        <v>979</v>
      </c>
      <c r="F266" s="397"/>
      <c r="G266" s="397"/>
      <c r="H266" s="397"/>
      <c r="I266" s="377"/>
    </row>
    <row r="267" spans="1:11" ht="26" hidden="1" customHeight="1" x14ac:dyDescent="0.15">
      <c r="A267" s="279"/>
      <c r="D267" s="239"/>
      <c r="E267" s="408" t="s">
        <v>1011</v>
      </c>
      <c r="F267" s="408"/>
      <c r="G267" s="408"/>
      <c r="H267" s="408"/>
      <c r="I267" s="377"/>
    </row>
    <row r="268" spans="1:11" ht="17" hidden="1" customHeight="1" x14ac:dyDescent="0.15">
      <c r="A268" s="279"/>
      <c r="D268" s="239"/>
      <c r="E268" s="310"/>
      <c r="F268" s="403" t="str">
        <f>CONCATENATE("= ", F262," + ", F265)</f>
        <v>= 0 +  74d35.3</v>
      </c>
      <c r="G268" s="403"/>
      <c r="H268" s="403"/>
      <c r="I268" s="377"/>
    </row>
    <row r="269" spans="1:11" ht="27" hidden="1" customHeight="1" x14ac:dyDescent="0.15">
      <c r="A269" s="279"/>
      <c r="D269" s="239"/>
      <c r="E269" s="98"/>
      <c r="F269" s="376" t="str">
        <f>CONCATENATE("= 170d17.0")</f>
        <v>= 170d17.0</v>
      </c>
      <c r="G269" s="376"/>
      <c r="H269" s="376"/>
      <c r="I269" s="377"/>
    </row>
    <row r="270" spans="1:11" ht="31" hidden="1" customHeight="1" x14ac:dyDescent="0.15">
      <c r="A270" s="279"/>
      <c r="D270" s="239"/>
      <c r="E270" s="404" t="s">
        <v>980</v>
      </c>
      <c r="F270" s="405"/>
      <c r="G270" s="405"/>
      <c r="H270" s="405"/>
      <c r="I270" s="377"/>
      <c r="K270" s="46"/>
    </row>
    <row r="271" spans="1:11" ht="15" hidden="1" customHeight="1" x14ac:dyDescent="0.15">
      <c r="A271" s="279"/>
      <c r="D271" s="239"/>
      <c r="E271" s="399" t="s">
        <v>1015</v>
      </c>
      <c r="F271" s="399"/>
      <c r="G271" s="399"/>
      <c r="H271" s="399"/>
      <c r="I271" s="377"/>
      <c r="K271" s="46"/>
    </row>
    <row r="272" spans="1:11" ht="16" hidden="1" customHeight="1" x14ac:dyDescent="0.15">
      <c r="A272" s="279"/>
      <c r="D272" s="239"/>
      <c r="E272" s="401" t="s">
        <v>1016</v>
      </c>
      <c r="F272" s="400"/>
      <c r="G272" s="400"/>
      <c r="H272" s="400"/>
      <c r="I272" s="377"/>
      <c r="K272" s="46"/>
    </row>
    <row r="273" spans="1:11" ht="17" hidden="1" customHeight="1" x14ac:dyDescent="0.15">
      <c r="A273" s="279"/>
      <c r="D273" s="239"/>
      <c r="E273" s="305" t="s">
        <v>1012</v>
      </c>
      <c r="F273" s="403" t="s">
        <v>1018</v>
      </c>
      <c r="G273" s="403"/>
      <c r="H273" s="403"/>
      <c r="I273" s="377"/>
    </row>
    <row r="274" spans="1:11" ht="17" hidden="1" customHeight="1" x14ac:dyDescent="0.15">
      <c r="A274" s="279"/>
      <c r="D274" s="239"/>
      <c r="E274" s="275" t="s">
        <v>1012</v>
      </c>
      <c r="F274" s="403">
        <v>-0.78900000000000003</v>
      </c>
      <c r="G274" s="403"/>
      <c r="H274" s="403"/>
      <c r="I274" s="377"/>
    </row>
    <row r="275" spans="1:11" ht="19" hidden="1" customHeight="1" x14ac:dyDescent="0.15">
      <c r="A275" s="279"/>
      <c r="D275" s="239"/>
      <c r="E275" s="399" t="s">
        <v>1019</v>
      </c>
      <c r="F275" s="399"/>
      <c r="G275" s="399"/>
      <c r="H275" s="399"/>
      <c r="I275" s="377"/>
      <c r="K275" s="46"/>
    </row>
    <row r="276" spans="1:11" ht="17" hidden="1" customHeight="1" x14ac:dyDescent="0.15">
      <c r="A276" s="279"/>
      <c r="D276" s="239"/>
      <c r="E276" s="305" t="s">
        <v>1012</v>
      </c>
      <c r="F276" s="403" t="str">
        <f>CONCATENATE("arcsin(",F274,")")</f>
        <v>arcsin(-0.789)</v>
      </c>
      <c r="G276" s="403"/>
      <c r="H276" s="403"/>
      <c r="I276" s="377"/>
    </row>
    <row r="277" spans="1:11" ht="17" hidden="1" customHeight="1" x14ac:dyDescent="0.15">
      <c r="A277" s="279"/>
      <c r="D277" s="239"/>
      <c r="E277" s="275" t="s">
        <v>1012</v>
      </c>
      <c r="F277" s="403" t="str">
        <f>CONCATENATE("-0.9099 radians")</f>
        <v>-0.9099 radians</v>
      </c>
      <c r="G277" s="403"/>
      <c r="H277" s="403"/>
      <c r="I277" s="377"/>
    </row>
    <row r="278" spans="1:11" ht="31" hidden="1" customHeight="1" x14ac:dyDescent="0.15">
      <c r="A278" s="279"/>
      <c r="D278" s="239"/>
      <c r="E278" s="275" t="s">
        <v>1012</v>
      </c>
      <c r="F278" s="397" t="str">
        <f>CONCATENATE("-52d07.8")</f>
        <v>-52d07.8</v>
      </c>
      <c r="G278" s="397"/>
      <c r="H278" s="397"/>
      <c r="I278" s="377"/>
    </row>
    <row r="279" spans="1:11" ht="48" hidden="1" customHeight="1" x14ac:dyDescent="0.15">
      <c r="A279" s="279"/>
      <c r="D279" s="239"/>
      <c r="E279" s="404" t="s">
        <v>1014</v>
      </c>
      <c r="F279" s="405"/>
      <c r="G279" s="405"/>
      <c r="H279" s="405"/>
      <c r="I279" s="377"/>
      <c r="K279" s="46"/>
    </row>
    <row r="280" spans="1:11" ht="24" hidden="1" customHeight="1" x14ac:dyDescent="0.15">
      <c r="A280" s="279"/>
      <c r="D280" s="239"/>
      <c r="E280" s="406" t="s">
        <v>984</v>
      </c>
      <c r="F280" s="407"/>
      <c r="G280" s="407"/>
      <c r="H280" s="407"/>
      <c r="I280" s="377"/>
      <c r="K280" s="46"/>
    </row>
    <row r="281" spans="1:11" ht="17" hidden="1" customHeight="1" x14ac:dyDescent="0.15">
      <c r="A281" s="279"/>
      <c r="D281" s="239"/>
      <c r="E281" s="305" t="s">
        <v>1012</v>
      </c>
      <c r="F281" s="403" t="str">
        <f>CONCATENATE(F263, " - ",F278)</f>
        <v>13d42.3 - -52d07.8</v>
      </c>
      <c r="G281" s="403"/>
      <c r="H281" s="403"/>
      <c r="I281" s="377"/>
    </row>
    <row r="282" spans="1:11" ht="17" hidden="1" customHeight="1" x14ac:dyDescent="0.15">
      <c r="A282" s="279"/>
      <c r="D282" s="239"/>
      <c r="E282" s="275" t="s">
        <v>1012</v>
      </c>
      <c r="F282" s="403" t="s">
        <v>1013</v>
      </c>
      <c r="G282" s="403"/>
      <c r="H282" s="403"/>
      <c r="I282" s="377"/>
    </row>
    <row r="283" spans="1:11" ht="35" hidden="1" customHeight="1" x14ac:dyDescent="0.15">
      <c r="A283" s="279"/>
      <c r="D283" s="239"/>
      <c r="E283" s="275" t="s">
        <v>1012</v>
      </c>
      <c r="F283" s="344" t="str">
        <f>CONCATENATE("-3950 ")</f>
        <v xml:space="preserve">-3950 </v>
      </c>
      <c r="G283" s="344" t="s">
        <v>1023</v>
      </c>
      <c r="H283" s="344"/>
      <c r="I283" s="377"/>
    </row>
    <row r="284" spans="1:11" ht="21" hidden="1" customHeight="1" x14ac:dyDescent="0.15">
      <c r="A284" s="279"/>
      <c r="D284" s="239"/>
      <c r="E284" s="404" t="s">
        <v>982</v>
      </c>
      <c r="F284" s="405"/>
      <c r="G284" s="405"/>
      <c r="H284" s="405"/>
      <c r="I284" s="377"/>
      <c r="K284" s="46"/>
    </row>
    <row r="285" spans="1:11" ht="15" hidden="1" customHeight="1" x14ac:dyDescent="0.15">
      <c r="A285" s="279"/>
      <c r="D285" s="239"/>
      <c r="E285" s="399" t="s">
        <v>983</v>
      </c>
      <c r="F285" s="399"/>
      <c r="G285" s="399"/>
      <c r="H285" s="399"/>
      <c r="I285" s="377"/>
      <c r="K285" s="46"/>
    </row>
    <row r="286" spans="1:11" ht="17" hidden="1" customHeight="1" x14ac:dyDescent="0.15">
      <c r="A286" s="279"/>
      <c r="D286" s="239"/>
      <c r="E286" s="400" t="s">
        <v>1017</v>
      </c>
      <c r="F286" s="400"/>
      <c r="G286" s="400"/>
      <c r="H286" s="400"/>
      <c r="I286" s="377"/>
      <c r="K286" s="46"/>
    </row>
    <row r="287" spans="1:11" ht="17" hidden="1" customHeight="1" x14ac:dyDescent="0.15">
      <c r="A287" s="279"/>
      <c r="D287" s="239"/>
      <c r="E287" s="401" t="s">
        <v>985</v>
      </c>
      <c r="F287" s="400"/>
      <c r="G287" s="400"/>
      <c r="H287" s="400"/>
      <c r="I287" s="377"/>
      <c r="K287" s="46"/>
    </row>
    <row r="288" spans="1:11" ht="26" hidden="1" customHeight="1" x14ac:dyDescent="0.15">
      <c r="A288" s="279"/>
      <c r="D288" s="239"/>
      <c r="E288" s="402" t="s">
        <v>981</v>
      </c>
      <c r="F288" s="402"/>
      <c r="G288" s="402"/>
      <c r="H288" s="402"/>
      <c r="I288" s="377"/>
      <c r="K288" s="46"/>
    </row>
    <row r="289" spans="1:11" ht="17" hidden="1" customHeight="1" x14ac:dyDescent="0.15">
      <c r="A289" s="279"/>
      <c r="D289" s="239"/>
      <c r="E289" s="305" t="s">
        <v>1012</v>
      </c>
      <c r="F289" s="403" t="s">
        <v>1020</v>
      </c>
      <c r="G289" s="403"/>
      <c r="H289" s="403"/>
      <c r="I289" s="377"/>
    </row>
    <row r="290" spans="1:11" ht="17" hidden="1" customHeight="1" x14ac:dyDescent="0.15">
      <c r="A290" s="279"/>
      <c r="D290" s="239"/>
      <c r="E290" s="275" t="s">
        <v>1012</v>
      </c>
      <c r="F290" s="403" t="s">
        <v>1021</v>
      </c>
      <c r="G290" s="403"/>
      <c r="H290" s="403"/>
      <c r="I290" s="377"/>
    </row>
    <row r="291" spans="1:11" ht="17" hidden="1" customHeight="1" x14ac:dyDescent="0.15">
      <c r="A291" s="279"/>
      <c r="D291" s="239"/>
      <c r="E291" s="275" t="s">
        <v>1012</v>
      </c>
      <c r="F291" s="397" t="str">
        <f>CONCATENATE("2.875 radians")</f>
        <v>2.875 radians</v>
      </c>
      <c r="G291" s="397"/>
      <c r="H291" s="397"/>
      <c r="I291" s="377"/>
    </row>
    <row r="292" spans="1:11" ht="31" hidden="1" customHeight="1" x14ac:dyDescent="0.15">
      <c r="A292" s="279"/>
      <c r="D292" s="239"/>
      <c r="E292" s="275" t="s">
        <v>1012</v>
      </c>
      <c r="F292" s="397" t="str">
        <f>CONCATENATE("164d43.1")</f>
        <v>164d43.1</v>
      </c>
      <c r="G292" s="397"/>
      <c r="H292" s="397"/>
      <c r="I292" s="377"/>
    </row>
    <row r="293" spans="1:11" ht="17" hidden="1" customHeight="1" x14ac:dyDescent="0.15">
      <c r="A293" s="279"/>
      <c r="D293" s="239"/>
      <c r="E293" s="350" t="s">
        <v>1022</v>
      </c>
      <c r="F293" s="349"/>
      <c r="G293" s="349"/>
      <c r="H293" s="360"/>
      <c r="I293" s="377"/>
      <c r="K293" s="46"/>
    </row>
    <row r="294" spans="1:11" ht="17" hidden="1" customHeight="1" x14ac:dyDescent="0.15">
      <c r="A294" s="279"/>
      <c r="D294" s="239"/>
      <c r="E294" s="362"/>
      <c r="F294" s="398" t="str">
        <f>CONCATENATE("{'distanceAdjustment': '",F283,"',")</f>
        <v>{'distanceAdjustment': '-3950 ',</v>
      </c>
      <c r="G294" s="398"/>
      <c r="H294" s="398"/>
      <c r="I294" s="377"/>
      <c r="K294" s="46"/>
    </row>
    <row r="295" spans="1:11" ht="34" hidden="1" customHeight="1" x14ac:dyDescent="0.15">
      <c r="A295" s="279"/>
      <c r="D295" s="239"/>
      <c r="E295" s="362"/>
      <c r="F295" s="398" t="str">
        <f>CONCATENATE("'azimuthAdjustment': '",F292,"}")</f>
        <v>'azimuthAdjustment': '164d43.1}</v>
      </c>
      <c r="G295" s="398"/>
      <c r="H295" s="398"/>
      <c r="I295" s="377"/>
      <c r="K295" s="46"/>
    </row>
    <row r="296" spans="1:11" ht="14" hidden="1" customHeight="1" x14ac:dyDescent="0.15">
      <c r="A296" s="279"/>
      <c r="B296" s="240"/>
      <c r="C296" s="238"/>
      <c r="D296" s="239" t="s">
        <v>584</v>
      </c>
      <c r="E296" s="338" t="s">
        <v>600</v>
      </c>
      <c r="F296" s="391" t="s">
        <v>880</v>
      </c>
      <c r="G296" s="391"/>
      <c r="H296" s="391"/>
      <c r="I296" s="377"/>
    </row>
    <row r="297" spans="1:11" ht="31" hidden="1" customHeight="1" x14ac:dyDescent="0.15">
      <c r="A297" s="279"/>
      <c r="B297" s="240"/>
      <c r="C297" s="238"/>
      <c r="D297" s="239"/>
      <c r="E297" s="338"/>
      <c r="F297" s="391" t="s">
        <v>986</v>
      </c>
      <c r="G297" s="391"/>
      <c r="H297" s="391"/>
      <c r="I297" s="377"/>
    </row>
    <row r="298" spans="1:11" ht="31" hidden="1" customHeight="1" x14ac:dyDescent="0.15">
      <c r="A298" s="279"/>
      <c r="B298" s="240"/>
      <c r="C298" s="238"/>
      <c r="D298" s="239"/>
      <c r="E298" s="338" t="s">
        <v>587</v>
      </c>
      <c r="F298" s="391" t="s">
        <v>679</v>
      </c>
      <c r="G298" s="391"/>
      <c r="H298" s="391"/>
      <c r="I298" s="377"/>
    </row>
    <row r="299" spans="1:11" ht="25" hidden="1" customHeight="1" x14ac:dyDescent="0.15">
      <c r="A299" s="279"/>
      <c r="B299" s="240"/>
      <c r="C299" s="238"/>
      <c r="D299" s="239"/>
      <c r="E299" s="345" t="s">
        <v>447</v>
      </c>
      <c r="F299" s="394" t="s">
        <v>589</v>
      </c>
      <c r="G299" s="394"/>
      <c r="H299" s="394"/>
      <c r="I299" s="377"/>
    </row>
    <row r="300" spans="1:11" ht="14" hidden="1" customHeight="1" x14ac:dyDescent="0.15">
      <c r="A300" s="279"/>
      <c r="B300" s="274"/>
      <c r="C300" s="238"/>
      <c r="D300" s="275" t="s">
        <v>628</v>
      </c>
      <c r="E300" s="326" t="s">
        <v>590</v>
      </c>
      <c r="F300" s="395"/>
      <c r="G300" s="396"/>
      <c r="H300" s="396"/>
      <c r="I300" s="377"/>
    </row>
    <row r="301" spans="1:11" ht="30" hidden="1" customHeight="1" x14ac:dyDescent="0.15">
      <c r="A301" s="279"/>
      <c r="B301" s="240"/>
      <c r="C301" s="238"/>
      <c r="D301" s="275"/>
      <c r="E301" s="325" t="s">
        <v>580</v>
      </c>
      <c r="F301" s="391" t="s">
        <v>958</v>
      </c>
      <c r="G301" s="391"/>
      <c r="H301" s="391"/>
      <c r="I301" s="377"/>
    </row>
    <row r="302" spans="1:11" ht="41" hidden="1" customHeight="1" x14ac:dyDescent="0.15">
      <c r="A302" s="279"/>
      <c r="B302" s="240"/>
      <c r="C302" s="238"/>
      <c r="D302" s="275"/>
      <c r="E302" s="327" t="s">
        <v>445</v>
      </c>
      <c r="F302" s="393" t="s">
        <v>959</v>
      </c>
      <c r="G302" s="393"/>
      <c r="H302" s="393"/>
      <c r="I302" s="377"/>
    </row>
    <row r="303" spans="1:11" ht="14" hidden="1" customHeight="1" x14ac:dyDescent="0.15">
      <c r="A303" s="279"/>
      <c r="B303" s="240"/>
      <c r="C303" s="238"/>
      <c r="D303" s="275"/>
      <c r="E303" s="326" t="s">
        <v>592</v>
      </c>
      <c r="F303" s="395"/>
      <c r="G303" s="396"/>
      <c r="H303" s="396"/>
      <c r="I303" s="377"/>
    </row>
    <row r="304" spans="1:11" ht="14" hidden="1" customHeight="1" x14ac:dyDescent="0.15">
      <c r="A304" s="279"/>
      <c r="B304" s="240"/>
      <c r="C304" s="238"/>
      <c r="D304" s="275"/>
      <c r="E304" s="325" t="s">
        <v>580</v>
      </c>
      <c r="F304" s="391" t="s">
        <v>610</v>
      </c>
      <c r="G304" s="391"/>
      <c r="H304" s="391"/>
      <c r="I304" s="377"/>
    </row>
    <row r="305" spans="1:9" ht="14" hidden="1" customHeight="1" x14ac:dyDescent="0.15">
      <c r="A305" s="279"/>
      <c r="B305" s="240"/>
      <c r="C305" s="238"/>
      <c r="D305" s="275"/>
      <c r="E305" s="327" t="s">
        <v>445</v>
      </c>
      <c r="F305" s="392" t="s">
        <v>960</v>
      </c>
      <c r="G305" s="392"/>
      <c r="H305" s="392"/>
      <c r="I305" s="377"/>
    </row>
    <row r="306" spans="1:9" ht="30" hidden="1" customHeight="1" x14ac:dyDescent="0.15">
      <c r="A306" s="279"/>
      <c r="B306" s="240"/>
      <c r="C306" s="238"/>
      <c r="D306" s="275"/>
      <c r="E306" s="325" t="s">
        <v>580</v>
      </c>
      <c r="F306" s="391" t="s">
        <v>961</v>
      </c>
      <c r="G306" s="391"/>
      <c r="H306" s="391"/>
      <c r="I306" s="377"/>
    </row>
    <row r="307" spans="1:9" ht="30" hidden="1" customHeight="1" x14ac:dyDescent="0.15">
      <c r="A307" s="279"/>
      <c r="B307" s="240"/>
      <c r="C307" s="238"/>
      <c r="D307" s="275"/>
      <c r="E307" s="327" t="s">
        <v>445</v>
      </c>
      <c r="F307" s="393" t="s">
        <v>962</v>
      </c>
      <c r="G307" s="393"/>
      <c r="H307" s="393"/>
      <c r="I307" s="377"/>
    </row>
    <row r="308" spans="1:9" ht="30" hidden="1" customHeight="1" x14ac:dyDescent="0.15">
      <c r="A308" s="279"/>
      <c r="B308" s="240"/>
      <c r="C308" s="238"/>
      <c r="D308" s="275"/>
      <c r="E308" s="325" t="s">
        <v>580</v>
      </c>
      <c r="F308" s="391" t="s">
        <v>963</v>
      </c>
      <c r="G308" s="391"/>
      <c r="H308" s="391"/>
      <c r="I308" s="377"/>
    </row>
    <row r="309" spans="1:9" ht="29" hidden="1" customHeight="1" x14ac:dyDescent="0.15">
      <c r="A309" s="279"/>
      <c r="B309" s="240"/>
      <c r="C309" s="238"/>
      <c r="D309" s="275"/>
      <c r="E309" s="327" t="s">
        <v>445</v>
      </c>
      <c r="F309" s="393" t="s">
        <v>964</v>
      </c>
      <c r="G309" s="393"/>
      <c r="H309" s="393"/>
      <c r="I309" s="377"/>
    </row>
    <row r="310" spans="1:9" ht="31" hidden="1" customHeight="1" x14ac:dyDescent="0.15">
      <c r="A310" s="279"/>
      <c r="B310" s="240"/>
      <c r="C310" s="238"/>
      <c r="D310" s="275"/>
      <c r="E310" s="325" t="s">
        <v>580</v>
      </c>
      <c r="F310" s="391" t="s">
        <v>965</v>
      </c>
      <c r="G310" s="391"/>
      <c r="H310" s="391"/>
      <c r="I310" s="377"/>
    </row>
    <row r="311" spans="1:9" ht="34" hidden="1" customHeight="1" x14ac:dyDescent="0.15">
      <c r="A311" s="279"/>
      <c r="B311" s="240"/>
      <c r="C311" s="238"/>
      <c r="D311" s="275"/>
      <c r="E311" s="327" t="s">
        <v>445</v>
      </c>
      <c r="F311" s="391" t="s">
        <v>966</v>
      </c>
      <c r="G311" s="391"/>
      <c r="H311" s="391"/>
      <c r="I311" s="377"/>
    </row>
    <row r="312" spans="1:9" ht="26" customHeight="1" x14ac:dyDescent="0.15">
      <c r="A312" s="279"/>
      <c r="D312" s="305" t="s">
        <v>583</v>
      </c>
      <c r="E312" s="412" t="s">
        <v>634</v>
      </c>
      <c r="F312" s="411"/>
      <c r="G312" s="411"/>
      <c r="H312" s="411"/>
    </row>
    <row r="313" spans="1:9" ht="19" customHeight="1" x14ac:dyDescent="0.15">
      <c r="A313" s="306"/>
      <c r="D313" s="312"/>
      <c r="E313" s="311"/>
      <c r="F313" s="311"/>
      <c r="G313" s="311"/>
      <c r="H313" s="311"/>
    </row>
    <row r="314" spans="1:9" ht="20" x14ac:dyDescent="0.2">
      <c r="A314" s="389" t="s">
        <v>481</v>
      </c>
      <c r="B314" s="389"/>
      <c r="C314" s="389"/>
      <c r="D314" s="389"/>
      <c r="E314" s="389"/>
      <c r="F314" s="389"/>
      <c r="G314" s="389"/>
    </row>
    <row r="315" spans="1:9" x14ac:dyDescent="0.15">
      <c r="A315" t="s">
        <v>526</v>
      </c>
    </row>
    <row r="317" spans="1:9" x14ac:dyDescent="0.15">
      <c r="A317" s="233" t="s">
        <v>199</v>
      </c>
    </row>
    <row r="318" spans="1:9" x14ac:dyDescent="0.15">
      <c r="A318" s="332" t="s">
        <v>661</v>
      </c>
    </row>
    <row r="319" spans="1:9" x14ac:dyDescent="0.15">
      <c r="A319" s="333" t="s">
        <v>663</v>
      </c>
    </row>
    <row r="320" spans="1:9" x14ac:dyDescent="0.15">
      <c r="A320" s="333" t="s">
        <v>1047</v>
      </c>
    </row>
    <row r="321" spans="1:8" x14ac:dyDescent="0.15">
      <c r="A321" s="333" t="s">
        <v>882</v>
      </c>
    </row>
    <row r="322" spans="1:8" x14ac:dyDescent="0.15">
      <c r="A322" s="333" t="s">
        <v>1043</v>
      </c>
    </row>
    <row r="323" spans="1:8" x14ac:dyDescent="0.15">
      <c r="A323" s="333" t="s">
        <v>883</v>
      </c>
    </row>
    <row r="324" spans="1:8" x14ac:dyDescent="0.15">
      <c r="A324" s="333" t="s">
        <v>884</v>
      </c>
    </row>
    <row r="325" spans="1:8" x14ac:dyDescent="0.15">
      <c r="A325" s="333" t="s">
        <v>1047</v>
      </c>
    </row>
    <row r="326" spans="1:8" x14ac:dyDescent="0.15">
      <c r="A326" s="333" t="s">
        <v>1044</v>
      </c>
    </row>
    <row r="327" spans="1:8" x14ac:dyDescent="0.15">
      <c r="A327" s="333" t="s">
        <v>1045</v>
      </c>
    </row>
    <row r="328" spans="1:8" x14ac:dyDescent="0.15">
      <c r="A328" s="333" t="s">
        <v>1046</v>
      </c>
    </row>
    <row r="329" spans="1:8" x14ac:dyDescent="0.15">
      <c r="A329" s="333" t="s">
        <v>1047</v>
      </c>
    </row>
    <row r="331" spans="1:8" x14ac:dyDescent="0.15">
      <c r="A331" s="233" t="s">
        <v>662</v>
      </c>
    </row>
    <row r="332" spans="1:8" x14ac:dyDescent="0.15">
      <c r="A332" t="s">
        <v>664</v>
      </c>
    </row>
    <row r="333" spans="1:8" x14ac:dyDescent="0.15">
      <c r="A333" t="s">
        <v>885</v>
      </c>
    </row>
    <row r="334" spans="1:8" x14ac:dyDescent="0.15">
      <c r="A334" s="339" t="s">
        <v>886</v>
      </c>
    </row>
    <row r="335" spans="1:8" x14ac:dyDescent="0.15">
      <c r="A335" t="s">
        <v>1048</v>
      </c>
    </row>
    <row r="336" spans="1:8" x14ac:dyDescent="0.15">
      <c r="A336" s="339" t="s">
        <v>1050</v>
      </c>
      <c r="B336" s="380"/>
      <c r="C336" s="380"/>
      <c r="D336" s="380"/>
      <c r="E336" s="380"/>
      <c r="F336" s="380"/>
      <c r="G336" s="380"/>
      <c r="H336" s="380"/>
    </row>
    <row r="337" spans="1:8" x14ac:dyDescent="0.15">
      <c r="A337" s="339" t="s">
        <v>1049</v>
      </c>
    </row>
    <row r="346" spans="1:8" x14ac:dyDescent="0.15">
      <c r="D346" s="381"/>
      <c r="E346" s="344"/>
    </row>
    <row r="347" spans="1:8" x14ac:dyDescent="0.15">
      <c r="D347" s="381"/>
      <c r="E347" s="344"/>
      <c r="G347" s="349"/>
      <c r="H347" s="360"/>
    </row>
    <row r="348" spans="1:8" x14ac:dyDescent="0.15">
      <c r="G348" s="349"/>
      <c r="H348" s="360"/>
    </row>
  </sheetData>
  <mergeCells count="265">
    <mergeCell ref="A1:C1"/>
    <mergeCell ref="A2:E2"/>
    <mergeCell ref="A4:E4"/>
    <mergeCell ref="A314:G314"/>
    <mergeCell ref="E75:H75"/>
    <mergeCell ref="F92:H92"/>
    <mergeCell ref="E312:H312"/>
    <mergeCell ref="E126:H126"/>
    <mergeCell ref="F215:H215"/>
    <mergeCell ref="F216:H216"/>
    <mergeCell ref="F220:H220"/>
    <mergeCell ref="F221:H221"/>
    <mergeCell ref="E210:H210"/>
    <mergeCell ref="E211:H211"/>
    <mergeCell ref="F212:H212"/>
    <mergeCell ref="F213:H213"/>
    <mergeCell ref="G203:H203"/>
    <mergeCell ref="G204:H204"/>
    <mergeCell ref="F207:H207"/>
    <mergeCell ref="E117:H117"/>
    <mergeCell ref="F104:H104"/>
    <mergeCell ref="E66:H66"/>
    <mergeCell ref="E67:H67"/>
    <mergeCell ref="E77:H77"/>
    <mergeCell ref="B251:C251"/>
    <mergeCell ref="D251:H251"/>
    <mergeCell ref="D252:H252"/>
    <mergeCell ref="F89:H89"/>
    <mergeCell ref="D106:H106"/>
    <mergeCell ref="F93:H93"/>
    <mergeCell ref="F94:H94"/>
    <mergeCell ref="E227:H227"/>
    <mergeCell ref="A11:G11"/>
    <mergeCell ref="E78:H78"/>
    <mergeCell ref="E70:H70"/>
    <mergeCell ref="F230:H230"/>
    <mergeCell ref="F231:H231"/>
    <mergeCell ref="F233:H233"/>
    <mergeCell ref="F234:H234"/>
    <mergeCell ref="F63:H63"/>
    <mergeCell ref="F64:H64"/>
    <mergeCell ref="E79:H79"/>
    <mergeCell ref="G200:H200"/>
    <mergeCell ref="G201:H201"/>
    <mergeCell ref="G202:H202"/>
    <mergeCell ref="A5:E5"/>
    <mergeCell ref="F96:H96"/>
    <mergeCell ref="F97:H97"/>
    <mergeCell ref="F98:H98"/>
    <mergeCell ref="F88:H88"/>
    <mergeCell ref="F95:H95"/>
    <mergeCell ref="B16:C16"/>
    <mergeCell ref="D16:H16"/>
    <mergeCell ref="D17:H17"/>
    <mergeCell ref="E18:H18"/>
    <mergeCell ref="A8:E8"/>
    <mergeCell ref="A9:E9"/>
    <mergeCell ref="B12:H12"/>
    <mergeCell ref="B13:C13"/>
    <mergeCell ref="D14:H14"/>
    <mergeCell ref="B15:C15"/>
    <mergeCell ref="D15:H15"/>
    <mergeCell ref="E30:H30"/>
    <mergeCell ref="F29:H29"/>
    <mergeCell ref="E19:H19"/>
    <mergeCell ref="F28:H28"/>
    <mergeCell ref="F26:H26"/>
    <mergeCell ref="F45:H45"/>
    <mergeCell ref="F46:H46"/>
    <mergeCell ref="B47:C47"/>
    <mergeCell ref="D47:H47"/>
    <mergeCell ref="B48:C48"/>
    <mergeCell ref="D48:H48"/>
    <mergeCell ref="F31:H31"/>
    <mergeCell ref="F32:H32"/>
    <mergeCell ref="F33:H33"/>
    <mergeCell ref="F41:H41"/>
    <mergeCell ref="F42:H42"/>
    <mergeCell ref="F39:H39"/>
    <mergeCell ref="F37:H37"/>
    <mergeCell ref="F38:H38"/>
    <mergeCell ref="F35:H35"/>
    <mergeCell ref="F36:H36"/>
    <mergeCell ref="B105:C105"/>
    <mergeCell ref="D105:H105"/>
    <mergeCell ref="F83:H83"/>
    <mergeCell ref="F84:H84"/>
    <mergeCell ref="F85:H85"/>
    <mergeCell ref="F99:H99"/>
    <mergeCell ref="F100:H100"/>
    <mergeCell ref="F91:H91"/>
    <mergeCell ref="F60:H60"/>
    <mergeCell ref="F61:H61"/>
    <mergeCell ref="E68:H68"/>
    <mergeCell ref="A39:C39"/>
    <mergeCell ref="F110:H110"/>
    <mergeCell ref="E107:H107"/>
    <mergeCell ref="E108:H108"/>
    <mergeCell ref="E109:H109"/>
    <mergeCell ref="E138:H138"/>
    <mergeCell ref="F50:H50"/>
    <mergeCell ref="F51:H51"/>
    <mergeCell ref="F52:H52"/>
    <mergeCell ref="F53:H53"/>
    <mergeCell ref="D49:H49"/>
    <mergeCell ref="F40:H40"/>
    <mergeCell ref="F54:H54"/>
    <mergeCell ref="F90:H90"/>
    <mergeCell ref="E72:H72"/>
    <mergeCell ref="F82:H82"/>
    <mergeCell ref="F86:H86"/>
    <mergeCell ref="E74:H74"/>
    <mergeCell ref="F55:H55"/>
    <mergeCell ref="F101:H101"/>
    <mergeCell ref="F102:H102"/>
    <mergeCell ref="F103:H103"/>
    <mergeCell ref="F43:H43"/>
    <mergeCell ref="F44:H44"/>
    <mergeCell ref="F188:H188"/>
    <mergeCell ref="F189:H189"/>
    <mergeCell ref="F181:H181"/>
    <mergeCell ref="F182:H182"/>
    <mergeCell ref="F183:H183"/>
    <mergeCell ref="F184:H184"/>
    <mergeCell ref="F177:H177"/>
    <mergeCell ref="F178:H178"/>
    <mergeCell ref="F111:H111"/>
    <mergeCell ref="F112:H112"/>
    <mergeCell ref="E113:H113"/>
    <mergeCell ref="E114:H114"/>
    <mergeCell ref="E115:H115"/>
    <mergeCell ref="E116:H116"/>
    <mergeCell ref="E132:H132"/>
    <mergeCell ref="E133:H133"/>
    <mergeCell ref="E167:H167"/>
    <mergeCell ref="G3:H5"/>
    <mergeCell ref="F185:H185"/>
    <mergeCell ref="F186:H186"/>
    <mergeCell ref="F179:H179"/>
    <mergeCell ref="F180:H180"/>
    <mergeCell ref="F175:H175"/>
    <mergeCell ref="F176:H176"/>
    <mergeCell ref="F187:H187"/>
    <mergeCell ref="F27:H27"/>
    <mergeCell ref="F22:H22"/>
    <mergeCell ref="F23:H23"/>
    <mergeCell ref="F24:H24"/>
    <mergeCell ref="E25:H25"/>
    <mergeCell ref="F20:H20"/>
    <mergeCell ref="E59:H59"/>
    <mergeCell ref="E65:H65"/>
    <mergeCell ref="F87:H87"/>
    <mergeCell ref="F34:H34"/>
    <mergeCell ref="E76:H76"/>
    <mergeCell ref="F62:H62"/>
    <mergeCell ref="F56:H56"/>
    <mergeCell ref="F57:H57"/>
    <mergeCell ref="E58:H58"/>
    <mergeCell ref="G122:H122"/>
    <mergeCell ref="G125:H125"/>
    <mergeCell ref="E145:H145"/>
    <mergeCell ref="E150:H150"/>
    <mergeCell ref="E157:H157"/>
    <mergeCell ref="E128:H128"/>
    <mergeCell ref="E131:H131"/>
    <mergeCell ref="E127:H127"/>
    <mergeCell ref="F164:H164"/>
    <mergeCell ref="G146:H146"/>
    <mergeCell ref="E209:H209"/>
    <mergeCell ref="E214:H214"/>
    <mergeCell ref="F236:H236"/>
    <mergeCell ref="F228:H228"/>
    <mergeCell ref="F229:H229"/>
    <mergeCell ref="F217:H217"/>
    <mergeCell ref="B190:C190"/>
    <mergeCell ref="D190:H190"/>
    <mergeCell ref="D191:H191"/>
    <mergeCell ref="E192:H192"/>
    <mergeCell ref="E218:H218"/>
    <mergeCell ref="F193:H193"/>
    <mergeCell ref="E198:H198"/>
    <mergeCell ref="E199:H199"/>
    <mergeCell ref="E205:H205"/>
    <mergeCell ref="F195:H195"/>
    <mergeCell ref="F249:H249"/>
    <mergeCell ref="F250:H250"/>
    <mergeCell ref="F196:H196"/>
    <mergeCell ref="F197:H197"/>
    <mergeCell ref="F194:H194"/>
    <mergeCell ref="E219:H219"/>
    <mergeCell ref="E223:H223"/>
    <mergeCell ref="E224:H224"/>
    <mergeCell ref="E225:H225"/>
    <mergeCell ref="F243:H243"/>
    <mergeCell ref="F244:H244"/>
    <mergeCell ref="F245:H245"/>
    <mergeCell ref="F246:H246"/>
    <mergeCell ref="F247:H247"/>
    <mergeCell ref="F248:H248"/>
    <mergeCell ref="F237:H237"/>
    <mergeCell ref="F238:H238"/>
    <mergeCell ref="F239:H239"/>
    <mergeCell ref="F240:H240"/>
    <mergeCell ref="F241:H241"/>
    <mergeCell ref="E226:H226"/>
    <mergeCell ref="F242:H242"/>
    <mergeCell ref="F235:H235"/>
    <mergeCell ref="E206:H206"/>
    <mergeCell ref="E259:H259"/>
    <mergeCell ref="E260:H260"/>
    <mergeCell ref="G261:H261"/>
    <mergeCell ref="G262:H262"/>
    <mergeCell ref="G263:H263"/>
    <mergeCell ref="G264:H264"/>
    <mergeCell ref="E253:H253"/>
    <mergeCell ref="F254:H254"/>
    <mergeCell ref="F255:H255"/>
    <mergeCell ref="F256:H256"/>
    <mergeCell ref="F257:H257"/>
    <mergeCell ref="F258:H258"/>
    <mergeCell ref="E272:H272"/>
    <mergeCell ref="F273:H273"/>
    <mergeCell ref="F274:H274"/>
    <mergeCell ref="E275:H275"/>
    <mergeCell ref="F276:H276"/>
    <mergeCell ref="F277:H277"/>
    <mergeCell ref="G265:H265"/>
    <mergeCell ref="E266:H266"/>
    <mergeCell ref="E267:H267"/>
    <mergeCell ref="F268:H268"/>
    <mergeCell ref="E270:H270"/>
    <mergeCell ref="E271:H271"/>
    <mergeCell ref="E288:H288"/>
    <mergeCell ref="F289:H289"/>
    <mergeCell ref="F290:H290"/>
    <mergeCell ref="F278:H278"/>
    <mergeCell ref="E279:H279"/>
    <mergeCell ref="E280:H280"/>
    <mergeCell ref="F281:H281"/>
    <mergeCell ref="F282:H282"/>
    <mergeCell ref="E284:H284"/>
    <mergeCell ref="F310:H310"/>
    <mergeCell ref="F311:H311"/>
    <mergeCell ref="K240:M240"/>
    <mergeCell ref="F304:H304"/>
    <mergeCell ref="F305:H305"/>
    <mergeCell ref="F306:H306"/>
    <mergeCell ref="F307:H307"/>
    <mergeCell ref="F308:H308"/>
    <mergeCell ref="F309:H309"/>
    <mergeCell ref="F298:H298"/>
    <mergeCell ref="F299:H299"/>
    <mergeCell ref="F300:H300"/>
    <mergeCell ref="F301:H301"/>
    <mergeCell ref="F302:H302"/>
    <mergeCell ref="F303:H303"/>
    <mergeCell ref="F291:H291"/>
    <mergeCell ref="F292:H292"/>
    <mergeCell ref="F294:H294"/>
    <mergeCell ref="F295:H295"/>
    <mergeCell ref="F296:H296"/>
    <mergeCell ref="F297:H297"/>
    <mergeCell ref="E285:H285"/>
    <mergeCell ref="E286:H286"/>
    <mergeCell ref="E287:H287"/>
  </mergeCells>
  <phoneticPr fontId="9" type="noConversion"/>
  <pageMargins left="0.7" right="0.7" top="0.75" bottom="0.75" header="0.5" footer="0.5"/>
  <pageSetup scale="54" fitToHeight="0" orientation="landscape" horizontalDpi="4294967292" verticalDpi="4294967292"/>
  <rowBreaks count="1" manualBreakCount="1">
    <brk id="19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workbookViewId="0"/>
  </sheetViews>
  <sheetFormatPr baseColWidth="10" defaultRowHeight="13" x14ac:dyDescent="0.15"/>
  <cols>
    <col min="2" max="2" width="8.5" style="96" customWidth="1"/>
    <col min="3" max="3" width="3.6640625" style="96" customWidth="1"/>
  </cols>
  <sheetData>
    <row r="1" spans="1:3" ht="20" x14ac:dyDescent="0.2">
      <c r="A1" s="340" t="s">
        <v>874</v>
      </c>
    </row>
    <row r="2" spans="1:3" x14ac:dyDescent="0.15">
      <c r="A2" s="341" t="s">
        <v>875</v>
      </c>
      <c r="B2" s="365" t="s">
        <v>950</v>
      </c>
      <c r="C2" s="365" t="s">
        <v>876</v>
      </c>
    </row>
    <row r="3" spans="1:3" x14ac:dyDescent="0.15">
      <c r="A3" t="s">
        <v>697</v>
      </c>
      <c r="B3" s="96" t="s">
        <v>698</v>
      </c>
      <c r="C3" s="96" t="s">
        <v>699</v>
      </c>
    </row>
    <row r="4" spans="1:3" x14ac:dyDescent="0.15">
      <c r="A4" t="s">
        <v>700</v>
      </c>
      <c r="B4" s="96" t="s">
        <v>701</v>
      </c>
      <c r="C4" s="96" t="s">
        <v>702</v>
      </c>
    </row>
    <row r="5" spans="1:3" x14ac:dyDescent="0.15">
      <c r="A5" t="s">
        <v>703</v>
      </c>
      <c r="B5" s="96" t="s">
        <v>704</v>
      </c>
      <c r="C5" s="96" t="s">
        <v>705</v>
      </c>
    </row>
    <row r="6" spans="1:3" x14ac:dyDescent="0.15">
      <c r="A6" t="s">
        <v>706</v>
      </c>
      <c r="B6" s="96" t="s">
        <v>707</v>
      </c>
      <c r="C6" s="96" t="s">
        <v>708</v>
      </c>
    </row>
    <row r="7" spans="1:3" x14ac:dyDescent="0.15">
      <c r="A7" t="s">
        <v>709</v>
      </c>
      <c r="B7" s="96" t="s">
        <v>710</v>
      </c>
      <c r="C7" s="96" t="s">
        <v>711</v>
      </c>
    </row>
    <row r="8" spans="1:3" x14ac:dyDescent="0.15">
      <c r="A8" t="s">
        <v>712</v>
      </c>
      <c r="B8" s="96" t="s">
        <v>713</v>
      </c>
      <c r="C8" s="96" t="s">
        <v>714</v>
      </c>
    </row>
    <row r="9" spans="1:3" x14ac:dyDescent="0.15">
      <c r="A9" t="s">
        <v>715</v>
      </c>
      <c r="B9" s="96" t="s">
        <v>716</v>
      </c>
      <c r="C9" s="96" t="s">
        <v>717</v>
      </c>
    </row>
    <row r="10" spans="1:3" x14ac:dyDescent="0.15">
      <c r="A10" t="s">
        <v>718</v>
      </c>
      <c r="B10" s="96" t="s">
        <v>719</v>
      </c>
      <c r="C10" s="96" t="s">
        <v>720</v>
      </c>
    </row>
    <row r="11" spans="1:3" x14ac:dyDescent="0.15">
      <c r="A11" t="s">
        <v>721</v>
      </c>
      <c r="B11" s="96" t="s">
        <v>722</v>
      </c>
      <c r="C11" s="96" t="s">
        <v>723</v>
      </c>
    </row>
    <row r="12" spans="1:3" x14ac:dyDescent="0.15">
      <c r="A12" t="s">
        <v>724</v>
      </c>
      <c r="B12" s="96" t="s">
        <v>725</v>
      </c>
      <c r="C12" s="96" t="s">
        <v>726</v>
      </c>
    </row>
    <row r="13" spans="1:3" x14ac:dyDescent="0.15">
      <c r="A13" t="s">
        <v>727</v>
      </c>
      <c r="B13" s="96" t="s">
        <v>728</v>
      </c>
      <c r="C13" s="96" t="s">
        <v>729</v>
      </c>
    </row>
    <row r="14" spans="1:3" x14ac:dyDescent="0.15">
      <c r="A14" t="s">
        <v>730</v>
      </c>
      <c r="B14" s="96" t="s">
        <v>731</v>
      </c>
      <c r="C14" s="96" t="s">
        <v>732</v>
      </c>
    </row>
    <row r="15" spans="1:3" x14ac:dyDescent="0.15">
      <c r="A15" t="s">
        <v>733</v>
      </c>
      <c r="B15" s="96" t="s">
        <v>734</v>
      </c>
      <c r="C15" s="96" t="s">
        <v>735</v>
      </c>
    </row>
    <row r="16" spans="1:3" x14ac:dyDescent="0.15">
      <c r="A16" t="s">
        <v>736</v>
      </c>
      <c r="B16" s="96" t="s">
        <v>737</v>
      </c>
      <c r="C16" s="96" t="s">
        <v>738</v>
      </c>
    </row>
    <row r="17" spans="1:3" x14ac:dyDescent="0.15">
      <c r="A17" t="s">
        <v>739</v>
      </c>
      <c r="B17" s="96" t="s">
        <v>740</v>
      </c>
      <c r="C17" s="96" t="s">
        <v>741</v>
      </c>
    </row>
    <row r="18" spans="1:3" x14ac:dyDescent="0.15">
      <c r="A18" t="s">
        <v>742</v>
      </c>
      <c r="B18" s="96" t="s">
        <v>743</v>
      </c>
      <c r="C18" s="96" t="s">
        <v>744</v>
      </c>
    </row>
    <row r="19" spans="1:3" x14ac:dyDescent="0.15">
      <c r="A19" t="s">
        <v>745</v>
      </c>
      <c r="B19" s="96" t="s">
        <v>746</v>
      </c>
      <c r="C19" s="96" t="s">
        <v>747</v>
      </c>
    </row>
    <row r="20" spans="1:3" x14ac:dyDescent="0.15">
      <c r="A20" t="s">
        <v>748</v>
      </c>
      <c r="B20" s="96" t="s">
        <v>749</v>
      </c>
      <c r="C20" s="96" t="s">
        <v>750</v>
      </c>
    </row>
    <row r="21" spans="1:3" x14ac:dyDescent="0.15">
      <c r="A21" t="s">
        <v>751</v>
      </c>
      <c r="B21" s="96" t="s">
        <v>752</v>
      </c>
      <c r="C21" s="96" t="s">
        <v>753</v>
      </c>
    </row>
    <row r="22" spans="1:3" x14ac:dyDescent="0.15">
      <c r="A22" t="s">
        <v>754</v>
      </c>
      <c r="B22" s="96" t="s">
        <v>755</v>
      </c>
      <c r="C22" s="96" t="s">
        <v>756</v>
      </c>
    </row>
    <row r="23" spans="1:3" x14ac:dyDescent="0.15">
      <c r="A23" t="s">
        <v>757</v>
      </c>
      <c r="B23" s="96" t="s">
        <v>758</v>
      </c>
      <c r="C23" s="96" t="s">
        <v>759</v>
      </c>
    </row>
    <row r="24" spans="1:3" x14ac:dyDescent="0.15">
      <c r="A24" t="s">
        <v>760</v>
      </c>
      <c r="B24" s="96" t="s">
        <v>761</v>
      </c>
      <c r="C24" s="96" t="s">
        <v>762</v>
      </c>
    </row>
    <row r="25" spans="1:3" x14ac:dyDescent="0.15">
      <c r="A25" t="s">
        <v>763</v>
      </c>
      <c r="B25" s="96" t="s">
        <v>764</v>
      </c>
      <c r="C25" s="96" t="s">
        <v>765</v>
      </c>
    </row>
    <row r="26" spans="1:3" x14ac:dyDescent="0.15">
      <c r="A26" t="s">
        <v>766</v>
      </c>
      <c r="B26" s="96" t="s">
        <v>767</v>
      </c>
      <c r="C26" s="96" t="s">
        <v>768</v>
      </c>
    </row>
    <row r="27" spans="1:3" x14ac:dyDescent="0.15">
      <c r="A27" t="s">
        <v>769</v>
      </c>
      <c r="B27" s="96" t="s">
        <v>770</v>
      </c>
      <c r="C27" s="96" t="s">
        <v>771</v>
      </c>
    </row>
    <row r="28" spans="1:3" x14ac:dyDescent="0.15">
      <c r="A28" t="s">
        <v>772</v>
      </c>
      <c r="B28" s="96" t="s">
        <v>773</v>
      </c>
      <c r="C28" s="96" t="s">
        <v>774</v>
      </c>
    </row>
    <row r="29" spans="1:3" x14ac:dyDescent="0.15">
      <c r="A29" t="s">
        <v>775</v>
      </c>
      <c r="B29" s="96" t="s">
        <v>776</v>
      </c>
      <c r="C29" s="96" t="s">
        <v>777</v>
      </c>
    </row>
    <row r="30" spans="1:3" x14ac:dyDescent="0.15">
      <c r="A30" t="s">
        <v>778</v>
      </c>
      <c r="B30" s="96" t="s">
        <v>779</v>
      </c>
      <c r="C30" s="96" t="s">
        <v>780</v>
      </c>
    </row>
    <row r="31" spans="1:3" x14ac:dyDescent="0.15">
      <c r="A31" t="s">
        <v>781</v>
      </c>
      <c r="B31" s="96" t="s">
        <v>782</v>
      </c>
      <c r="C31" s="96" t="s">
        <v>783</v>
      </c>
    </row>
    <row r="32" spans="1:3" x14ac:dyDescent="0.15">
      <c r="A32" t="s">
        <v>784</v>
      </c>
      <c r="B32" s="96" t="s">
        <v>785</v>
      </c>
      <c r="C32" s="96" t="s">
        <v>786</v>
      </c>
    </row>
    <row r="33" spans="1:3" x14ac:dyDescent="0.15">
      <c r="A33" t="s">
        <v>787</v>
      </c>
      <c r="B33" s="96" t="s">
        <v>788</v>
      </c>
      <c r="C33" s="96" t="s">
        <v>789</v>
      </c>
    </row>
    <row r="34" spans="1:3" x14ac:dyDescent="0.15">
      <c r="A34" t="s">
        <v>790</v>
      </c>
      <c r="B34" s="96" t="s">
        <v>791</v>
      </c>
      <c r="C34" s="96" t="s">
        <v>792</v>
      </c>
    </row>
    <row r="35" spans="1:3" x14ac:dyDescent="0.15">
      <c r="A35" t="s">
        <v>793</v>
      </c>
      <c r="B35" s="96" t="s">
        <v>794</v>
      </c>
      <c r="C35" s="96" t="s">
        <v>795</v>
      </c>
    </row>
    <row r="36" spans="1:3" x14ac:dyDescent="0.15">
      <c r="A36" t="s">
        <v>796</v>
      </c>
      <c r="B36" s="96" t="s">
        <v>797</v>
      </c>
      <c r="C36" s="96" t="s">
        <v>798</v>
      </c>
    </row>
    <row r="37" spans="1:3" x14ac:dyDescent="0.15">
      <c r="A37" t="s">
        <v>799</v>
      </c>
      <c r="B37" s="96" t="s">
        <v>800</v>
      </c>
      <c r="C37" s="96" t="s">
        <v>801</v>
      </c>
    </row>
    <row r="38" spans="1:3" x14ac:dyDescent="0.15">
      <c r="A38" t="s">
        <v>802</v>
      </c>
      <c r="B38" s="96" t="s">
        <v>803</v>
      </c>
      <c r="C38" s="96" t="s">
        <v>804</v>
      </c>
    </row>
    <row r="39" spans="1:3" x14ac:dyDescent="0.15">
      <c r="A39" t="s">
        <v>805</v>
      </c>
      <c r="B39" s="96" t="s">
        <v>806</v>
      </c>
      <c r="C39" s="96" t="s">
        <v>807</v>
      </c>
    </row>
    <row r="40" spans="1:3" x14ac:dyDescent="0.15">
      <c r="A40" t="s">
        <v>808</v>
      </c>
      <c r="B40" s="96" t="s">
        <v>809</v>
      </c>
      <c r="C40" s="96" t="s">
        <v>810</v>
      </c>
    </row>
    <row r="41" spans="1:3" x14ac:dyDescent="0.15">
      <c r="A41" t="s">
        <v>811</v>
      </c>
      <c r="B41" s="96" t="s">
        <v>812</v>
      </c>
      <c r="C41" s="96" t="s">
        <v>813</v>
      </c>
    </row>
    <row r="42" spans="1:3" x14ac:dyDescent="0.15">
      <c r="A42" t="s">
        <v>814</v>
      </c>
      <c r="B42" s="96" t="s">
        <v>815</v>
      </c>
      <c r="C42" s="96" t="s">
        <v>816</v>
      </c>
    </row>
    <row r="43" spans="1:3" x14ac:dyDescent="0.15">
      <c r="A43" t="s">
        <v>817</v>
      </c>
      <c r="B43" s="96" t="s">
        <v>818</v>
      </c>
      <c r="C43" s="96" t="s">
        <v>819</v>
      </c>
    </row>
    <row r="44" spans="1:3" x14ac:dyDescent="0.15">
      <c r="A44" t="s">
        <v>820</v>
      </c>
      <c r="B44" s="96" t="s">
        <v>821</v>
      </c>
      <c r="C44" s="96" t="s">
        <v>822</v>
      </c>
    </row>
    <row r="45" spans="1:3" x14ac:dyDescent="0.15">
      <c r="A45" t="s">
        <v>823</v>
      </c>
      <c r="B45" s="96" t="s">
        <v>824</v>
      </c>
      <c r="C45" s="96" t="s">
        <v>825</v>
      </c>
    </row>
    <row r="46" spans="1:3" x14ac:dyDescent="0.15">
      <c r="A46" t="s">
        <v>826</v>
      </c>
      <c r="B46" s="96" t="s">
        <v>827</v>
      </c>
      <c r="C46" s="96" t="s">
        <v>828</v>
      </c>
    </row>
    <row r="47" spans="1:3" x14ac:dyDescent="0.15">
      <c r="A47" t="s">
        <v>829</v>
      </c>
      <c r="B47" s="96" t="s">
        <v>830</v>
      </c>
      <c r="C47" s="96" t="s">
        <v>831</v>
      </c>
    </row>
    <row r="48" spans="1:3" x14ac:dyDescent="0.15">
      <c r="A48" t="s">
        <v>832</v>
      </c>
      <c r="B48" s="96" t="s">
        <v>833</v>
      </c>
      <c r="C48" s="96" t="s">
        <v>834</v>
      </c>
    </row>
    <row r="49" spans="1:3" x14ac:dyDescent="0.15">
      <c r="A49" t="s">
        <v>835</v>
      </c>
      <c r="B49" s="96" t="s">
        <v>836</v>
      </c>
      <c r="C49" s="96" t="s">
        <v>837</v>
      </c>
    </row>
    <row r="50" spans="1:3" x14ac:dyDescent="0.15">
      <c r="A50" t="s">
        <v>838</v>
      </c>
      <c r="B50" s="96" t="s">
        <v>839</v>
      </c>
      <c r="C50" s="96" t="s">
        <v>840</v>
      </c>
    </row>
    <row r="51" spans="1:3" x14ac:dyDescent="0.15">
      <c r="A51" t="s">
        <v>841</v>
      </c>
      <c r="B51" s="96" t="s">
        <v>842</v>
      </c>
      <c r="C51" s="96" t="s">
        <v>843</v>
      </c>
    </row>
    <row r="52" spans="1:3" x14ac:dyDescent="0.15">
      <c r="A52" t="s">
        <v>844</v>
      </c>
      <c r="B52" s="96" t="s">
        <v>845</v>
      </c>
      <c r="C52" s="96" t="s">
        <v>846</v>
      </c>
    </row>
    <row r="53" spans="1:3" x14ac:dyDescent="0.15">
      <c r="A53" t="s">
        <v>847</v>
      </c>
      <c r="B53" s="96" t="s">
        <v>848</v>
      </c>
      <c r="C53" s="96" t="s">
        <v>849</v>
      </c>
    </row>
    <row r="54" spans="1:3" x14ac:dyDescent="0.15">
      <c r="A54" t="s">
        <v>850</v>
      </c>
      <c r="B54" s="96" t="s">
        <v>851</v>
      </c>
      <c r="C54" s="96" t="s">
        <v>852</v>
      </c>
    </row>
    <row r="55" spans="1:3" x14ac:dyDescent="0.15">
      <c r="A55" t="s">
        <v>853</v>
      </c>
      <c r="B55" s="96" t="s">
        <v>854</v>
      </c>
      <c r="C55" s="96" t="s">
        <v>855</v>
      </c>
    </row>
    <row r="56" spans="1:3" x14ac:dyDescent="0.15">
      <c r="A56" t="s">
        <v>856</v>
      </c>
      <c r="B56" s="96" t="s">
        <v>857</v>
      </c>
      <c r="C56" s="96" t="s">
        <v>858</v>
      </c>
    </row>
    <row r="57" spans="1:3" x14ac:dyDescent="0.15">
      <c r="A57" t="s">
        <v>859</v>
      </c>
      <c r="B57" s="96" t="s">
        <v>860</v>
      </c>
      <c r="C57" s="96" t="s">
        <v>861</v>
      </c>
    </row>
    <row r="58" spans="1:3" x14ac:dyDescent="0.15">
      <c r="A58" t="s">
        <v>862</v>
      </c>
      <c r="B58" s="96" t="s">
        <v>863</v>
      </c>
      <c r="C58" s="96" t="s">
        <v>864</v>
      </c>
    </row>
    <row r="59" spans="1:3" x14ac:dyDescent="0.15">
      <c r="A59" t="s">
        <v>865</v>
      </c>
      <c r="B59" s="96" t="s">
        <v>866</v>
      </c>
      <c r="C59" s="96" t="s">
        <v>867</v>
      </c>
    </row>
    <row r="60" spans="1:3" x14ac:dyDescent="0.15">
      <c r="A60" t="s">
        <v>868</v>
      </c>
      <c r="B60" s="96" t="s">
        <v>869</v>
      </c>
      <c r="C60" s="96" t="s">
        <v>870</v>
      </c>
    </row>
    <row r="61" spans="1:3" x14ac:dyDescent="0.15">
      <c r="A61" t="s">
        <v>871</v>
      </c>
      <c r="B61" s="96" t="s">
        <v>872</v>
      </c>
      <c r="C61" s="96" t="s">
        <v>873</v>
      </c>
    </row>
  </sheetData>
  <sheetProtection sheet="1" objects="1" scenarios="1"/>
  <phoneticPr fontId="9" type="noConversion"/>
  <pageMargins left="0.7" right="0.7" top="0.75" bottom="0.75" header="0.3" footer="0.3"/>
  <pageSetup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showGridLines="0" workbookViewId="0">
      <selection activeCell="A2" sqref="A2:XFD105"/>
    </sheetView>
  </sheetViews>
  <sheetFormatPr baseColWidth="10" defaultRowHeight="13" x14ac:dyDescent="0.15"/>
  <cols>
    <col min="2" max="2" width="7.83203125" customWidth="1"/>
    <col min="3" max="3" width="4.6640625" bestFit="1" customWidth="1"/>
    <col min="4" max="4" width="5" customWidth="1"/>
    <col min="5" max="5" width="4.33203125" customWidth="1"/>
    <col min="6" max="6" width="5.33203125" customWidth="1"/>
    <col min="7" max="7" width="5" customWidth="1"/>
  </cols>
  <sheetData>
    <row r="1" spans="1:6" ht="20" x14ac:dyDescent="0.2">
      <c r="A1" s="389" t="s">
        <v>340</v>
      </c>
      <c r="B1" s="389"/>
      <c r="C1" s="389"/>
      <c r="D1" s="389"/>
      <c r="E1" s="389"/>
      <c r="F1" s="389"/>
    </row>
  </sheetData>
  <mergeCells count="1">
    <mergeCell ref="A1:F1"/>
  </mergeCells>
  <pageMargins left="0.7" right="0.7" top="0.75" bottom="0.75"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L184"/>
  <sheetViews>
    <sheetView showGridLines="0" tabSelected="1" topLeftCell="A46" workbookViewId="0">
      <selection activeCell="C51" sqref="C51:D51"/>
    </sheetView>
  </sheetViews>
  <sheetFormatPr baseColWidth="10" defaultColWidth="3.6640625" defaultRowHeight="13" x14ac:dyDescent="0.15"/>
  <cols>
    <col min="1" max="1" width="14.1640625" style="3" customWidth="1"/>
    <col min="2" max="2" width="4.83203125" style="3" customWidth="1"/>
    <col min="3" max="4" width="5" style="3" customWidth="1"/>
    <col min="5" max="5" width="29.83203125" style="3" customWidth="1"/>
    <col min="6" max="16384" width="3.6640625" style="3"/>
  </cols>
  <sheetData>
    <row r="1" spans="1:9" hidden="1" x14ac:dyDescent="0.15">
      <c r="A1" s="215" t="str">
        <f>Constants!A1</f>
        <v>Constants</v>
      </c>
      <c r="B1" s="215" t="str">
        <f>Constants!B1</f>
        <v xml:space="preserve"> </v>
      </c>
      <c r="C1" s="215" t="str">
        <f>Constants!C1</f>
        <v xml:space="preserve"> </v>
      </c>
      <c r="D1" s="215" t="str">
        <f>Constants!D1</f>
        <v xml:space="preserve"> </v>
      </c>
      <c r="E1" s="215" t="str">
        <f>Constants!E1</f>
        <v xml:space="preserve"> </v>
      </c>
      <c r="F1" s="215" t="str">
        <f>Constants!F1</f>
        <v>CA02</v>
      </c>
      <c r="G1" s="35" t="s">
        <v>355</v>
      </c>
      <c r="H1" s="35" t="s">
        <v>355</v>
      </c>
      <c r="I1" s="35" t="s">
        <v>355</v>
      </c>
    </row>
    <row r="2" spans="1:9" hidden="1" x14ac:dyDescent="0.15">
      <c r="A2" s="215" t="str">
        <f>Constants!A2</f>
        <v>Start date:</v>
      </c>
      <c r="B2" s="215">
        <f>Constants!B2</f>
        <v>36526</v>
      </c>
      <c r="C2" s="215" t="str">
        <f>Constants!C2</f>
        <v xml:space="preserve"> </v>
      </c>
      <c r="D2" s="215" t="str">
        <f>Constants!D2</f>
        <v>Grades:</v>
      </c>
      <c r="E2" s="215" t="str">
        <f>Constants!E2</f>
        <v>AA</v>
      </c>
      <c r="F2" s="215">
        <f>Constants!F2</f>
        <v>1</v>
      </c>
      <c r="G2" s="35"/>
      <c r="H2" s="35"/>
    </row>
    <row r="3" spans="1:9" hidden="1" x14ac:dyDescent="0.15">
      <c r="A3" s="215" t="str">
        <f>Constants!A3</f>
        <v>End date:</v>
      </c>
      <c r="B3" s="215">
        <f>Constants!B3</f>
        <v>73051</v>
      </c>
      <c r="C3" s="215" t="str">
        <f>Constants!C3</f>
        <v xml:space="preserve"> </v>
      </c>
      <c r="D3" s="215" t="str">
        <f>Constants!D3</f>
        <v xml:space="preserve"> </v>
      </c>
      <c r="E3" s="215" t="str">
        <f>Constants!E3</f>
        <v>A</v>
      </c>
      <c r="F3" s="215">
        <f>Constants!F3</f>
        <v>0.95</v>
      </c>
      <c r="G3" s="35"/>
      <c r="H3" s="35"/>
    </row>
    <row r="4" spans="1:9" hidden="1" x14ac:dyDescent="0.15">
      <c r="A4" s="215" t="str">
        <f>Constants!A4</f>
        <v>Phases:</v>
      </c>
      <c r="B4" s="215" t="str">
        <f>Constants!B4</f>
        <v>Analysis</v>
      </c>
      <c r="C4" s="215" t="str">
        <f>Constants!C4</f>
        <v xml:space="preserve"> </v>
      </c>
      <c r="D4" s="215" t="str">
        <f>Constants!D4</f>
        <v xml:space="preserve"> </v>
      </c>
      <c r="E4" s="215" t="str">
        <f>Constants!E4</f>
        <v>AB</v>
      </c>
      <c r="F4" s="215">
        <f>Constants!F4</f>
        <v>0.9</v>
      </c>
      <c r="G4" s="35"/>
      <c r="H4" s="35"/>
    </row>
    <row r="5" spans="1:9" hidden="1" x14ac:dyDescent="0.15">
      <c r="A5" s="215" t="str">
        <f>Constants!A5</f>
        <v xml:space="preserve"> </v>
      </c>
      <c r="B5" s="215" t="str">
        <f>Constants!B5</f>
        <v>Architecture</v>
      </c>
      <c r="C5" s="215" t="str">
        <f>Constants!C5</f>
        <v xml:space="preserve"> </v>
      </c>
      <c r="D5" s="215" t="str">
        <f>Constants!D5</f>
        <v xml:space="preserve"> </v>
      </c>
      <c r="E5" s="215" t="str">
        <f>Constants!E5</f>
        <v>B</v>
      </c>
      <c r="F5" s="215">
        <f>Constants!F5</f>
        <v>0.85</v>
      </c>
      <c r="G5" s="35"/>
      <c r="H5" s="35"/>
    </row>
    <row r="6" spans="1:9" hidden="1" x14ac:dyDescent="0.15">
      <c r="A6" s="215" t="str">
        <f>Constants!A6</f>
        <v xml:space="preserve"> </v>
      </c>
      <c r="B6" s="215" t="str">
        <f>Constants!B6</f>
        <v>Project planning</v>
      </c>
      <c r="C6" s="215" t="str">
        <f>Constants!C6</f>
        <v xml:space="preserve"> </v>
      </c>
      <c r="D6" s="215" t="str">
        <f>Constants!D6</f>
        <v xml:space="preserve"> </v>
      </c>
      <c r="E6" s="215" t="str">
        <f>Constants!E6</f>
        <v>BC</v>
      </c>
      <c r="F6" s="215">
        <f>Constants!F6</f>
        <v>0.8</v>
      </c>
      <c r="G6" s="35"/>
      <c r="H6" s="35"/>
    </row>
    <row r="7" spans="1:9" hidden="1" x14ac:dyDescent="0.15">
      <c r="A7" s="215" t="str">
        <f>Constants!A7</f>
        <v xml:space="preserve"> </v>
      </c>
      <c r="B7" s="215" t="str">
        <f>Constants!B7</f>
        <v>Interation planning</v>
      </c>
      <c r="C7" s="215" t="str">
        <f>Constants!C7</f>
        <v xml:space="preserve"> </v>
      </c>
      <c r="D7" s="215" t="str">
        <f>Constants!D7</f>
        <v xml:space="preserve"> </v>
      </c>
      <c r="E7" s="215" t="str">
        <f>Constants!E7</f>
        <v>C</v>
      </c>
      <c r="F7" s="215">
        <f>Constants!F7</f>
        <v>0.75</v>
      </c>
      <c r="G7" s="35"/>
      <c r="H7" s="35"/>
    </row>
    <row r="8" spans="1:9" hidden="1" x14ac:dyDescent="0.15">
      <c r="A8" s="215" t="str">
        <f>Constants!A8</f>
        <v xml:space="preserve"> </v>
      </c>
      <c r="B8" s="215" t="str">
        <f>Constants!B8</f>
        <v>Construction</v>
      </c>
      <c r="C8" s="215" t="str">
        <f>Constants!C8</f>
        <v xml:space="preserve"> </v>
      </c>
      <c r="D8" s="215" t="str">
        <f>Constants!D8</f>
        <v xml:space="preserve"> </v>
      </c>
      <c r="E8" s="215" t="str">
        <f>Constants!E8</f>
        <v>CD</v>
      </c>
      <c r="F8" s="215">
        <f>Constants!F8</f>
        <v>0.7</v>
      </c>
      <c r="G8" s="35"/>
      <c r="H8" s="35"/>
    </row>
    <row r="9" spans="1:9" hidden="1" x14ac:dyDescent="0.15">
      <c r="A9" s="215" t="str">
        <f>Constants!A9</f>
        <v xml:space="preserve"> </v>
      </c>
      <c r="B9" s="215" t="str">
        <f>Constants!B9</f>
        <v>Refactoring</v>
      </c>
      <c r="C9" s="215" t="str">
        <f>Constants!C9</f>
        <v xml:space="preserve"> </v>
      </c>
      <c r="D9" s="215" t="str">
        <f>Constants!D9</f>
        <v xml:space="preserve"> </v>
      </c>
      <c r="E9" s="215" t="str">
        <f>Constants!E9</f>
        <v>D</v>
      </c>
      <c r="F9" s="215">
        <f>Constants!F9</f>
        <v>0.65</v>
      </c>
      <c r="G9" s="35"/>
      <c r="H9" s="35"/>
    </row>
    <row r="10" spans="1:9" hidden="1" x14ac:dyDescent="0.15">
      <c r="A10" s="215" t="str">
        <f>Constants!A10</f>
        <v xml:space="preserve"> </v>
      </c>
      <c r="B10" s="215" t="str">
        <f>Constants!B10</f>
        <v>Review</v>
      </c>
      <c r="C10" s="215" t="str">
        <f>Constants!C10</f>
        <v xml:space="preserve"> </v>
      </c>
      <c r="D10" s="215" t="str">
        <f>Constants!D10</f>
        <v xml:space="preserve"> </v>
      </c>
      <c r="E10" s="215" t="str">
        <f>Constants!E10</f>
        <v>F</v>
      </c>
      <c r="F10" s="215">
        <f>Constants!F10</f>
        <v>0.5</v>
      </c>
      <c r="G10" s="35"/>
      <c r="H10" s="35"/>
    </row>
    <row r="11" spans="1:9" hidden="1" x14ac:dyDescent="0.15">
      <c r="A11" s="215" t="str">
        <f>Constants!A11</f>
        <v xml:space="preserve"> </v>
      </c>
      <c r="B11" s="215" t="str">
        <f>Constants!B11</f>
        <v>Integration test</v>
      </c>
      <c r="C11" s="215" t="str">
        <f>Constants!C11</f>
        <v xml:space="preserve"> </v>
      </c>
      <c r="D11" s="215" t="str">
        <f>Constants!D11</f>
        <v xml:space="preserve"> </v>
      </c>
      <c r="E11" s="215" t="str">
        <f>Constants!E11</f>
        <v xml:space="preserve"> </v>
      </c>
      <c r="F11" s="215" t="str">
        <f>Constants!F11</f>
        <v xml:space="preserve"> </v>
      </c>
      <c r="G11" s="35"/>
      <c r="H11" s="35"/>
    </row>
    <row r="12" spans="1:9" hidden="1" x14ac:dyDescent="0.15">
      <c r="A12" s="215" t="str">
        <f>Constants!A12</f>
        <v xml:space="preserve"> </v>
      </c>
      <c r="B12" s="215" t="str">
        <f>Constants!B12</f>
        <v>Repatterning</v>
      </c>
      <c r="C12" s="215" t="str">
        <f>Constants!C12</f>
        <v xml:space="preserve"> </v>
      </c>
      <c r="D12" s="215" t="str">
        <f>Constants!D12</f>
        <v xml:space="preserve"> </v>
      </c>
      <c r="E12" s="215" t="str">
        <f>Constants!E12</f>
        <v xml:space="preserve"> </v>
      </c>
      <c r="F12" s="215" t="str">
        <f>Constants!F12</f>
        <v xml:space="preserve"> </v>
      </c>
      <c r="G12" s="35"/>
      <c r="H12" s="35"/>
    </row>
    <row r="13" spans="1:9" hidden="1" x14ac:dyDescent="0.15">
      <c r="A13" s="215" t="str">
        <f>Constants!A13</f>
        <v xml:space="preserve"> </v>
      </c>
      <c r="B13" s="215" t="str">
        <f>Constants!B13</f>
        <v>Postmortem</v>
      </c>
      <c r="C13" s="215" t="str">
        <f>Constants!C13</f>
        <v xml:space="preserve"> </v>
      </c>
      <c r="D13" s="215" t="str">
        <f>Constants!D13</f>
        <v xml:space="preserve"> </v>
      </c>
      <c r="E13" s="215" t="str">
        <f>Constants!E13</f>
        <v xml:space="preserve"> </v>
      </c>
      <c r="F13" s="215" t="str">
        <f>Constants!F13</f>
        <v xml:space="preserve"> </v>
      </c>
      <c r="G13" s="35"/>
      <c r="H13" s="35"/>
    </row>
    <row r="14" spans="1:9" hidden="1" x14ac:dyDescent="0.15">
      <c r="A14" s="215" t="str">
        <f>Constants!A14</f>
        <v xml:space="preserve"> </v>
      </c>
      <c r="B14" s="215" t="str">
        <f>Constants!B14</f>
        <v>Sandbox</v>
      </c>
      <c r="C14" s="215" t="str">
        <f>Constants!C14</f>
        <v xml:space="preserve"> </v>
      </c>
      <c r="D14" s="215" t="str">
        <f>Constants!D14</f>
        <v xml:space="preserve"> </v>
      </c>
      <c r="E14" s="215" t="str">
        <f>Constants!E14</f>
        <v xml:space="preserve"> </v>
      </c>
      <c r="F14" s="215" t="str">
        <f>Constants!F14</f>
        <v xml:space="preserve"> </v>
      </c>
      <c r="G14" s="35"/>
      <c r="H14" s="35"/>
    </row>
    <row r="15" spans="1:9" hidden="1" x14ac:dyDescent="0.15">
      <c r="A15" s="215" t="str">
        <f>Constants!A15</f>
        <v xml:space="preserve"> </v>
      </c>
      <c r="B15" s="215" t="str">
        <f>Constants!B15</f>
        <v xml:space="preserve"> </v>
      </c>
      <c r="C15" s="215" t="str">
        <f>Constants!C15</f>
        <v xml:space="preserve"> </v>
      </c>
      <c r="D15" s="215" t="str">
        <f>Constants!D15</f>
        <v xml:space="preserve"> </v>
      </c>
      <c r="E15" s="215" t="str">
        <f>Constants!E15</f>
        <v xml:space="preserve"> </v>
      </c>
      <c r="F15" s="215" t="str">
        <f>Constants!F15</f>
        <v xml:space="preserve"> </v>
      </c>
      <c r="G15" s="35"/>
      <c r="H15" s="35"/>
    </row>
    <row r="16" spans="1:9" hidden="1" x14ac:dyDescent="0.15">
      <c r="A16" s="215" t="str">
        <f>Constants!A16</f>
        <v xml:space="preserve"> </v>
      </c>
      <c r="B16" s="215" t="str">
        <f>Constants!B16</f>
        <v xml:space="preserve"> </v>
      </c>
      <c r="C16" s="215" t="str">
        <f>Constants!C16</f>
        <v xml:space="preserve"> </v>
      </c>
      <c r="D16" s="215" t="str">
        <f>Constants!D16</f>
        <v xml:space="preserve"> </v>
      </c>
      <c r="E16" s="215" t="str">
        <f>Constants!E16</f>
        <v xml:space="preserve"> </v>
      </c>
      <c r="F16" s="215" t="str">
        <f>Constants!F16</f>
        <v xml:space="preserve"> </v>
      </c>
      <c r="G16" s="35"/>
      <c r="H16" s="35"/>
    </row>
    <row r="17" spans="1:9" hidden="1" x14ac:dyDescent="0.15">
      <c r="A17" s="215" t="str">
        <f>Constants!A17</f>
        <v xml:space="preserve"> </v>
      </c>
      <c r="B17" s="215" t="str">
        <f>Constants!B17</f>
        <v xml:space="preserve"> </v>
      </c>
      <c r="C17" s="215" t="str">
        <f>Constants!C17</f>
        <v xml:space="preserve"> </v>
      </c>
      <c r="D17" s="215" t="str">
        <f>Constants!D17</f>
        <v xml:space="preserve"> </v>
      </c>
      <c r="E17" s="215" t="str">
        <f>Constants!E17</f>
        <v xml:space="preserve"> </v>
      </c>
      <c r="F17" s="215" t="str">
        <f>Constants!F17</f>
        <v xml:space="preserve"> </v>
      </c>
      <c r="G17" s="35"/>
      <c r="H17" s="35"/>
    </row>
    <row r="18" spans="1:9" hidden="1" x14ac:dyDescent="0.15">
      <c r="A18" s="215" t="str">
        <f>Constants!A18</f>
        <v xml:space="preserve"> </v>
      </c>
      <c r="B18" s="215" t="str">
        <f>Constants!B18</f>
        <v xml:space="preserve"> </v>
      </c>
      <c r="C18" s="215" t="str">
        <f>Constants!C18</f>
        <v xml:space="preserve"> </v>
      </c>
      <c r="D18" s="215" t="str">
        <f>Constants!D18</f>
        <v xml:space="preserve"> </v>
      </c>
      <c r="E18" s="215" t="str">
        <f>Constants!E18</f>
        <v xml:space="preserve"> </v>
      </c>
      <c r="F18" s="215" t="str">
        <f>Constants!F18</f>
        <v xml:space="preserve"> </v>
      </c>
      <c r="G18" s="35"/>
      <c r="H18" s="35"/>
    </row>
    <row r="19" spans="1:9" hidden="1" x14ac:dyDescent="0.15">
      <c r="A19" s="215" t="str">
        <f>Constants!A19</f>
        <v>Defect Types:</v>
      </c>
      <c r="B19" s="215" t="str">
        <f>Constants!B19</f>
        <v>Requirements Change</v>
      </c>
      <c r="C19" s="215" t="str">
        <f>Constants!C19</f>
        <v>Changes to requirements</v>
      </c>
      <c r="D19" s="215" t="str">
        <f>Constants!D19</f>
        <v>Iteration</v>
      </c>
      <c r="E19" s="215" t="str">
        <f>Constants!E19</f>
        <v>NA</v>
      </c>
      <c r="F19" s="215" t="str">
        <f>Constants!F19</f>
        <v xml:space="preserve">did not follow </v>
      </c>
      <c r="G19" s="35"/>
      <c r="H19" s="35"/>
    </row>
    <row r="20" spans="1:9" hidden="1" x14ac:dyDescent="0.15">
      <c r="A20" s="215" t="str">
        <f>Constants!A20</f>
        <v xml:space="preserve"> </v>
      </c>
      <c r="B20" s="215" t="str">
        <f>Constants!B20</f>
        <v>Requirements Clarification</v>
      </c>
      <c r="C20" s="215" t="str">
        <f>Constants!C20</f>
        <v>Clarifications to requirements</v>
      </c>
      <c r="D20" s="215" t="str">
        <f>Constants!D20</f>
        <v xml:space="preserve"> </v>
      </c>
      <c r="E20" s="215">
        <f>Constants!E20</f>
        <v>1</v>
      </c>
      <c r="F20" s="215" t="str">
        <f>Constants!F20</f>
        <v>very painful</v>
      </c>
      <c r="G20" s="35"/>
      <c r="H20" s="35"/>
    </row>
    <row r="21" spans="1:9" hidden="1" x14ac:dyDescent="0.15">
      <c r="A21" s="215" t="str">
        <f>Constants!A21</f>
        <v xml:space="preserve"> </v>
      </c>
      <c r="B21" s="215" t="str">
        <f>Constants!B21</f>
        <v>Product syntax</v>
      </c>
      <c r="C21" s="215" t="str">
        <f>Constants!C21</f>
        <v>Syntax flaws in the deliverable product</v>
      </c>
      <c r="D21" s="215" t="str">
        <f>Constants!D21</f>
        <v xml:space="preserve"> </v>
      </c>
      <c r="E21" s="215">
        <f>Constants!E21</f>
        <v>2</v>
      </c>
      <c r="F21" s="215" t="str">
        <f>Constants!F21</f>
        <v>painful</v>
      </c>
      <c r="G21" s="35"/>
      <c r="H21" s="35"/>
    </row>
    <row r="22" spans="1:9" hidden="1" x14ac:dyDescent="0.15">
      <c r="A22" s="215" t="str">
        <f>Constants!A22</f>
        <v xml:space="preserve"> </v>
      </c>
      <c r="B22" s="215" t="str">
        <f>Constants!B22</f>
        <v>Product logic</v>
      </c>
      <c r="C22" s="215" t="str">
        <f>Constants!C22</f>
        <v>Logic flaws in the deliverable product</v>
      </c>
      <c r="D22" s="215" t="str">
        <f>Constants!D22</f>
        <v xml:space="preserve"> </v>
      </c>
      <c r="E22" s="215">
        <f>Constants!E22</f>
        <v>3</v>
      </c>
      <c r="F22" s="215" t="str">
        <f>Constants!F22</f>
        <v>neutral</v>
      </c>
      <c r="G22" s="35"/>
      <c r="H22" s="35"/>
    </row>
    <row r="23" spans="1:9" hidden="1" x14ac:dyDescent="0.15">
      <c r="A23" s="215" t="str">
        <f>Constants!A23</f>
        <v xml:space="preserve"> </v>
      </c>
      <c r="B23" s="215" t="str">
        <f>Constants!B23</f>
        <v>Product interface</v>
      </c>
      <c r="C23" s="215" t="str">
        <f>Constants!C23</f>
        <v>Flaws in the interface of a component of the deliverable product</v>
      </c>
      <c r="D23" s="215" t="str">
        <f>Constants!D23</f>
        <v xml:space="preserve"> </v>
      </c>
      <c r="E23" s="215">
        <f>Constants!E23</f>
        <v>4</v>
      </c>
      <c r="F23" s="215" t="str">
        <f>Constants!F23</f>
        <v>helpful</v>
      </c>
      <c r="G23" s="35"/>
      <c r="H23" s="35"/>
    </row>
    <row r="24" spans="1:9" hidden="1" x14ac:dyDescent="0.15">
      <c r="A24" s="215" t="str">
        <f>Constants!A24</f>
        <v xml:space="preserve"> </v>
      </c>
      <c r="B24" s="215" t="str">
        <f>Constants!B24</f>
        <v>Product checking</v>
      </c>
      <c r="C24" s="215" t="str">
        <f>Constants!C24</f>
        <v>Flaws with boundary/type checking within a component of the deliverable product</v>
      </c>
      <c r="D24" s="215" t="str">
        <f>Constants!D24</f>
        <v xml:space="preserve"> </v>
      </c>
      <c r="E24" s="215">
        <f>Constants!E24</f>
        <v>5</v>
      </c>
      <c r="F24" s="215" t="str">
        <f>Constants!F24</f>
        <v>very helpful</v>
      </c>
      <c r="G24" s="35"/>
      <c r="H24" s="35"/>
    </row>
    <row r="25" spans="1:9" hidden="1" x14ac:dyDescent="0.15">
      <c r="A25" s="215" t="str">
        <f>Constants!A25</f>
        <v xml:space="preserve"> </v>
      </c>
      <c r="B25" s="215" t="str">
        <f>Constants!B25</f>
        <v>Test syntax</v>
      </c>
      <c r="C25" s="215" t="str">
        <f>Constants!C25</f>
        <v xml:space="preserve">Syntax flaws in the test code </v>
      </c>
      <c r="D25" s="215" t="str">
        <f>Constants!D25</f>
        <v xml:space="preserve"> </v>
      </c>
      <c r="E25" s="215">
        <f>Constants!E25</f>
        <v>6</v>
      </c>
      <c r="F25" s="215" t="str">
        <f>Constants!F25</f>
        <v xml:space="preserve"> </v>
      </c>
      <c r="G25" s="35"/>
      <c r="H25" s="35"/>
    </row>
    <row r="26" spans="1:9" hidden="1" x14ac:dyDescent="0.15">
      <c r="A26" s="215" t="str">
        <f>Constants!A26</f>
        <v xml:space="preserve"> </v>
      </c>
      <c r="B26" s="215" t="str">
        <f>Constants!B26</f>
        <v>Test logic</v>
      </c>
      <c r="C26" s="215" t="str">
        <f>Constants!C26</f>
        <v>Logic flaws in the test code</v>
      </c>
      <c r="D26" s="215" t="str">
        <f>Constants!D26</f>
        <v xml:space="preserve"> </v>
      </c>
      <c r="E26" s="215">
        <f>Constants!E26</f>
        <v>7</v>
      </c>
      <c r="F26" s="215" t="str">
        <f>Constants!F26</f>
        <v xml:space="preserve"> </v>
      </c>
      <c r="G26" s="35"/>
      <c r="H26" s="35"/>
    </row>
    <row r="27" spans="1:9" hidden="1" x14ac:dyDescent="0.15">
      <c r="A27" s="215" t="str">
        <f>Constants!A27</f>
        <v xml:space="preserve"> </v>
      </c>
      <c r="B27" s="215" t="str">
        <f>Constants!B27</f>
        <v>Test interface</v>
      </c>
      <c r="C27" s="215" t="str">
        <f>Constants!C27</f>
        <v>Flaws in the interface of a component of the test code</v>
      </c>
      <c r="D27" s="215" t="str">
        <f>Constants!D27</f>
        <v xml:space="preserve"> </v>
      </c>
      <c r="E27" s="215">
        <f>Constants!E27</f>
        <v>8</v>
      </c>
      <c r="F27" s="215" t="str">
        <f>Constants!F27</f>
        <v xml:space="preserve"> </v>
      </c>
      <c r="G27" s="35"/>
      <c r="H27" s="35"/>
    </row>
    <row r="28" spans="1:9" hidden="1" x14ac:dyDescent="0.15">
      <c r="A28" s="215" t="str">
        <f>Constants!A28</f>
        <v xml:space="preserve"> </v>
      </c>
      <c r="B28" s="215" t="str">
        <f>Constants!B28</f>
        <v>Test checking</v>
      </c>
      <c r="C28" s="215" t="str">
        <f>Constants!C28</f>
        <v>Flaws with boundary/type checking within a component of the test code</v>
      </c>
      <c r="D28" s="215" t="str">
        <f>Constants!D28</f>
        <v xml:space="preserve"> </v>
      </c>
      <c r="E28" s="215">
        <f>Constants!E28</f>
        <v>9</v>
      </c>
      <c r="F28" s="215" t="str">
        <f>Constants!F28</f>
        <v xml:space="preserve"> </v>
      </c>
      <c r="G28" s="35"/>
      <c r="H28" s="35"/>
    </row>
    <row r="29" spans="1:9" hidden="1" x14ac:dyDescent="0.15">
      <c r="A29" s="215" t="str">
        <f>Constants!A29</f>
        <v xml:space="preserve"> </v>
      </c>
      <c r="B29" s="215" t="str">
        <f>Constants!B29</f>
        <v>Bad Smell</v>
      </c>
      <c r="C29" s="215" t="str">
        <f>Constants!C29</f>
        <v>Refactoring changes (please note the bad smell in the defect description)</v>
      </c>
      <c r="D29" s="215" t="str">
        <f>Constants!D29</f>
        <v xml:space="preserve"> </v>
      </c>
      <c r="E29" s="215">
        <f>Constants!E29</f>
        <v>10</v>
      </c>
      <c r="F29" s="215">
        <f>Constants!F29</f>
        <v>0</v>
      </c>
      <c r="G29" s="35"/>
      <c r="H29" s="35"/>
    </row>
    <row r="30" spans="1:9" hidden="1" x14ac:dyDescent="0.15">
      <c r="A30" s="215" t="str">
        <f>Constants!A30</f>
        <v>Y/N:</v>
      </c>
      <c r="B30" s="215" t="str">
        <f>Constants!B30</f>
        <v>Yes</v>
      </c>
      <c r="C30" s="215" t="str">
        <f>Constants!C30</f>
        <v xml:space="preserve"> </v>
      </c>
      <c r="D30" s="215" t="str">
        <f>Constants!D30</f>
        <v xml:space="preserve"> </v>
      </c>
      <c r="E30" s="215" t="str">
        <f>Constants!E30</f>
        <v>Passed</v>
      </c>
      <c r="F30" s="215">
        <f>Constants!F30</f>
        <v>0</v>
      </c>
      <c r="G30" s="35"/>
      <c r="H30" s="35"/>
    </row>
    <row r="31" spans="1:9" s="23" customFormat="1" hidden="1" x14ac:dyDescent="0.15">
      <c r="A31" s="215" t="str">
        <f>Constants!A31</f>
        <v xml:space="preserve"> </v>
      </c>
      <c r="B31" s="215" t="str">
        <f>Constants!B31</f>
        <v>No</v>
      </c>
      <c r="C31" s="215" t="str">
        <f>Constants!C31</f>
        <v xml:space="preserve"> </v>
      </c>
      <c r="D31" s="215" t="str">
        <f>Constants!D31</f>
        <v xml:space="preserve"> </v>
      </c>
      <c r="E31" s="215" t="str">
        <f>Constants!E31</f>
        <v>Passed with issues</v>
      </c>
      <c r="F31" s="215">
        <f>Constants!F31</f>
        <v>0</v>
      </c>
      <c r="G31" s="8"/>
      <c r="H31" s="8"/>
      <c r="I31" s="3"/>
    </row>
    <row r="32" spans="1:9" hidden="1" x14ac:dyDescent="0.15">
      <c r="A32" s="215" t="str">
        <f>Constants!A32</f>
        <v>Proxy Types:</v>
      </c>
      <c r="B32" s="215" t="str">
        <f>Constants!B32</f>
        <v>-</v>
      </c>
      <c r="C32" s="215" t="str">
        <f>Constants!C32</f>
        <v xml:space="preserve"> </v>
      </c>
      <c r="D32" s="215" t="str">
        <f>Constants!D32</f>
        <v xml:space="preserve"> </v>
      </c>
      <c r="E32" s="215" t="str">
        <f>Constants!E32</f>
        <v>Failed</v>
      </c>
      <c r="F32" s="215" t="str">
        <f>Constants!F32</f>
        <v xml:space="preserve"> </v>
      </c>
      <c r="G32" s="8"/>
      <c r="H32" s="35"/>
    </row>
    <row r="33" spans="1:11" hidden="1" x14ac:dyDescent="0.15">
      <c r="A33" s="215" t="str">
        <f>Constants!A33</f>
        <v xml:space="preserve"> </v>
      </c>
      <c r="B33" s="215" t="str">
        <f>Constants!B33</f>
        <v>Calculation</v>
      </c>
      <c r="C33" s="215" t="str">
        <f>Constants!C33</f>
        <v xml:space="preserve"> </v>
      </c>
      <c r="D33" s="215" t="str">
        <f>Constants!D33</f>
        <v xml:space="preserve"> </v>
      </c>
      <c r="E33" s="215" t="str">
        <f>Constants!E33</f>
        <v>Not tested</v>
      </c>
      <c r="F33" s="215" t="str">
        <f>Constants!F33</f>
        <v xml:space="preserve"> </v>
      </c>
      <c r="G33" s="8"/>
      <c r="H33" s="35"/>
    </row>
    <row r="34" spans="1:11" hidden="1" x14ac:dyDescent="0.15">
      <c r="A34" s="215" t="str">
        <f>Constants!A34</f>
        <v xml:space="preserve"> </v>
      </c>
      <c r="B34" s="215" t="str">
        <f>Constants!B34</f>
        <v>Data</v>
      </c>
      <c r="C34" s="215" t="str">
        <f>Constants!C34</f>
        <v xml:space="preserve"> </v>
      </c>
      <c r="D34" s="215" t="str">
        <f>Constants!D34</f>
        <v xml:space="preserve"> </v>
      </c>
      <c r="E34" s="215" t="str">
        <f>Constants!E34</f>
        <v>Not applicable</v>
      </c>
      <c r="F34" s="215" t="str">
        <f>Constants!F34</f>
        <v xml:space="preserve"> </v>
      </c>
      <c r="G34" s="8"/>
      <c r="H34" s="35"/>
    </row>
    <row r="35" spans="1:11" hidden="1" x14ac:dyDescent="0.15">
      <c r="A35" s="215" t="str">
        <f>Constants!A35</f>
        <v xml:space="preserve"> </v>
      </c>
      <c r="B35" s="215" t="str">
        <f>Constants!B35</f>
        <v>I/O</v>
      </c>
      <c r="C35" s="215" t="str">
        <f>Constants!C35</f>
        <v xml:space="preserve"> </v>
      </c>
      <c r="D35" s="215" t="str">
        <f>Constants!D35</f>
        <v xml:space="preserve"> </v>
      </c>
      <c r="E35" s="215" t="str">
        <f>Constants!E35</f>
        <v xml:space="preserve"> </v>
      </c>
      <c r="F35" s="215" t="str">
        <f>Constants!F35</f>
        <v xml:space="preserve"> </v>
      </c>
      <c r="G35" s="8"/>
      <c r="H35" s="35"/>
    </row>
    <row r="36" spans="1:11" hidden="1" x14ac:dyDescent="0.15">
      <c r="A36" s="215" t="str">
        <f>Constants!A36</f>
        <v xml:space="preserve"> </v>
      </c>
      <c r="B36" s="215" t="str">
        <f>Constants!B36</f>
        <v>Logic</v>
      </c>
      <c r="C36" s="215" t="str">
        <f>Constants!C36</f>
        <v xml:space="preserve"> </v>
      </c>
      <c r="D36" s="215" t="str">
        <f>Constants!D36</f>
        <v xml:space="preserve"> </v>
      </c>
      <c r="E36" s="215" t="str">
        <f>Constants!E36</f>
        <v xml:space="preserve"> </v>
      </c>
      <c r="F36" s="215" t="str">
        <f>Constants!F36</f>
        <v xml:space="preserve"> </v>
      </c>
      <c r="G36" s="8"/>
      <c r="H36" s="35"/>
    </row>
    <row r="37" spans="1:11" hidden="1" x14ac:dyDescent="0.15">
      <c r="A37" s="215" t="str">
        <f>Constants!A37</f>
        <v xml:space="preserve"> </v>
      </c>
      <c r="B37" s="215" t="str">
        <f>Constants!B37</f>
        <v xml:space="preserve"> </v>
      </c>
      <c r="C37" s="215" t="str">
        <f>Constants!C37</f>
        <v xml:space="preserve"> </v>
      </c>
      <c r="D37" s="215" t="str">
        <f>Constants!D37</f>
        <v xml:space="preserve"> </v>
      </c>
      <c r="E37" s="215" t="str">
        <f>Constants!E37</f>
        <v xml:space="preserve"> </v>
      </c>
      <c r="F37" s="215" t="str">
        <f>Constants!F37</f>
        <v xml:space="preserve"> </v>
      </c>
      <c r="G37" s="8"/>
      <c r="H37" s="35"/>
    </row>
    <row r="38" spans="1:11" hidden="1" x14ac:dyDescent="0.15">
      <c r="A38" s="215" t="str">
        <f>Constants!A38</f>
        <v>Sizes:</v>
      </c>
      <c r="B38" s="215" t="str">
        <f>Constants!B38</f>
        <v>VS</v>
      </c>
      <c r="C38" s="215" t="str">
        <f>Constants!C38</f>
        <v>S</v>
      </c>
      <c r="D38" s="215" t="str">
        <f>Constants!D38</f>
        <v>M</v>
      </c>
      <c r="E38" s="215" t="str">
        <f>Constants!E38</f>
        <v>L</v>
      </c>
      <c r="F38" s="215" t="str">
        <f>Constants!F38</f>
        <v>VL</v>
      </c>
      <c r="G38" s="8"/>
      <c r="H38" s="35"/>
    </row>
    <row r="39" spans="1:11" hidden="1" x14ac:dyDescent="0.15">
      <c r="A39" s="215" t="str">
        <f>Constants!A39</f>
        <v>upper</v>
      </c>
      <c r="B39" s="215">
        <f>Constants!B39</f>
        <v>-1.5</v>
      </c>
      <c r="C39" s="215">
        <f>Constants!C39</f>
        <v>-0.5</v>
      </c>
      <c r="D39" s="215">
        <f>Constants!D39</f>
        <v>0.5</v>
      </c>
      <c r="E39" s="215">
        <f>Constants!E39</f>
        <v>1.5</v>
      </c>
      <c r="F39" s="215">
        <f>Constants!F39</f>
        <v>99999</v>
      </c>
      <c r="G39" s="8"/>
      <c r="H39" s="35"/>
    </row>
    <row r="40" spans="1:11" hidden="1" x14ac:dyDescent="0.15">
      <c r="A40" s="215" t="str">
        <f>Constants!A40</f>
        <v>mid</v>
      </c>
      <c r="B40" s="215">
        <f>Constants!B40</f>
        <v>-2</v>
      </c>
      <c r="C40" s="215">
        <f>Constants!C40</f>
        <v>-1</v>
      </c>
      <c r="D40" s="215">
        <f>Constants!D40</f>
        <v>0</v>
      </c>
      <c r="E40" s="215">
        <f>Constants!E40</f>
        <v>1</v>
      </c>
      <c r="F40" s="215">
        <f>Constants!F40</f>
        <v>2</v>
      </c>
      <c r="G40" s="8"/>
      <c r="H40" s="35"/>
    </row>
    <row r="41" spans="1:11" hidden="1" x14ac:dyDescent="0.15">
      <c r="A41" s="215" t="str">
        <f>Constants!A41</f>
        <v>lower</v>
      </c>
      <c r="B41" s="215">
        <f>Constants!B41</f>
        <v>0</v>
      </c>
      <c r="C41" s="215">
        <f>Constants!C41</f>
        <v>-1.5</v>
      </c>
      <c r="D41" s="215">
        <f>Constants!D41</f>
        <v>-0.5</v>
      </c>
      <c r="E41" s="215">
        <f>Constants!E41</f>
        <v>0.5</v>
      </c>
      <c r="F41" s="215">
        <f>Constants!F41</f>
        <v>1.5</v>
      </c>
      <c r="G41" s="8"/>
      <c r="H41" s="35"/>
    </row>
    <row r="42" spans="1:11" hidden="1" x14ac:dyDescent="0.15">
      <c r="A42" s="215" t="str">
        <f>Constants!A42</f>
        <v xml:space="preserve"> </v>
      </c>
      <c r="B42" s="215">
        <f>Constants!B42</f>
        <v>0</v>
      </c>
      <c r="C42" s="215">
        <f>Constants!C42</f>
        <v>0</v>
      </c>
      <c r="D42" s="215">
        <f>Constants!D42</f>
        <v>0</v>
      </c>
      <c r="E42" s="215">
        <f>Constants!E42</f>
        <v>0</v>
      </c>
      <c r="F42" s="215" t="str">
        <f>Constants!F42</f>
        <v xml:space="preserve"> </v>
      </c>
      <c r="G42" s="8"/>
      <c r="H42" s="35"/>
    </row>
    <row r="43" spans="1:11" customFormat="1" hidden="1" x14ac:dyDescent="0.15">
      <c r="A43" s="215" t="str">
        <f>Constants!A43</f>
        <v xml:space="preserve"> </v>
      </c>
      <c r="B43" s="215" t="str">
        <f>Constants!B43</f>
        <v xml:space="preserve"> </v>
      </c>
      <c r="C43" s="215" t="str">
        <f>Constants!C43</f>
        <v xml:space="preserve"> </v>
      </c>
      <c r="D43" s="215" t="str">
        <f>Constants!D43</f>
        <v xml:space="preserve"> </v>
      </c>
      <c r="E43" s="215" t="str">
        <f>Constants!E43</f>
        <v xml:space="preserve"> </v>
      </c>
      <c r="F43" s="215" t="str">
        <f>Constants!F43</f>
        <v xml:space="preserve"> </v>
      </c>
      <c r="G43" s="46"/>
      <c r="H43" s="46"/>
    </row>
    <row r="44" spans="1:11" s="18" customFormat="1" hidden="1" x14ac:dyDescent="0.15">
      <c r="A44" s="215" t="str">
        <f>Constants!A44</f>
        <v>&lt;-- Mandatory</v>
      </c>
      <c r="B44" s="215" t="str">
        <f>Constants!B44</f>
        <v xml:space="preserve"> </v>
      </c>
      <c r="C44" s="215" t="str">
        <f>Constants!C44</f>
        <v>✔</v>
      </c>
      <c r="D44" s="215" t="str">
        <f>Constants!D44</f>
        <v xml:space="preserve"> </v>
      </c>
      <c r="E44" s="215" t="str">
        <f>Constants!E44</f>
        <v xml:space="preserve"> </v>
      </c>
      <c r="F44" s="215" t="str">
        <f>Constants!F44</f>
        <v xml:space="preserve"> </v>
      </c>
      <c r="G44" s="30"/>
      <c r="H44" s="30"/>
      <c r="I44" s="30"/>
      <c r="J44" s="30"/>
      <c r="K44" s="30"/>
    </row>
    <row r="45" spans="1:11" hidden="1" x14ac:dyDescent="0.15"/>
    <row r="46" spans="1:11" ht="20" x14ac:dyDescent="0.2">
      <c r="A46" s="463" t="s">
        <v>163</v>
      </c>
      <c r="B46" s="463"/>
      <c r="C46" s="463"/>
    </row>
    <row r="47" spans="1:11" ht="18" x14ac:dyDescent="0.2">
      <c r="A47" s="40"/>
      <c r="B47" s="40"/>
      <c r="C47" s="40"/>
    </row>
    <row r="48" spans="1:11" x14ac:dyDescent="0.15">
      <c r="A48" s="3" t="s">
        <v>36</v>
      </c>
      <c r="B48" s="26"/>
      <c r="C48" s="464" t="s">
        <v>1140</v>
      </c>
      <c r="D48" s="464"/>
      <c r="E48" s="8"/>
    </row>
    <row r="49" spans="1:5" x14ac:dyDescent="0.15">
      <c r="A49" s="3" t="s">
        <v>439</v>
      </c>
      <c r="B49" s="26"/>
      <c r="C49" s="464" t="s">
        <v>1141</v>
      </c>
      <c r="D49" s="464"/>
      <c r="E49" s="8"/>
    </row>
    <row r="50" spans="1:5" x14ac:dyDescent="0.15">
      <c r="A50" s="3" t="s">
        <v>680</v>
      </c>
      <c r="B50" s="26"/>
      <c r="C50" s="464" t="s">
        <v>1142</v>
      </c>
      <c r="D50" s="464"/>
      <c r="E50" s="8"/>
    </row>
    <row r="51" spans="1:5" x14ac:dyDescent="0.15">
      <c r="A51" s="3" t="s">
        <v>681</v>
      </c>
      <c r="B51" s="26"/>
      <c r="C51" s="464" t="s">
        <v>1198</v>
      </c>
      <c r="D51" s="464"/>
      <c r="E51" s="8"/>
    </row>
    <row r="52" spans="1:5" ht="14" thickBot="1" x14ac:dyDescent="0.2">
      <c r="A52" s="15"/>
      <c r="B52" s="15"/>
      <c r="C52" s="15"/>
      <c r="D52" s="15"/>
      <c r="E52" s="15"/>
    </row>
    <row r="53" spans="1:5" ht="20" x14ac:dyDescent="0.2">
      <c r="A53" s="1" t="s">
        <v>30</v>
      </c>
      <c r="B53" s="1"/>
      <c r="C53" s="1"/>
      <c r="D53" s="1"/>
      <c r="E53" s="1"/>
    </row>
    <row r="56" spans="1:5" x14ac:dyDescent="0.15">
      <c r="A56" s="3" t="s">
        <v>503</v>
      </c>
      <c r="B56" s="44"/>
    </row>
    <row r="57" spans="1:5" x14ac:dyDescent="0.15">
      <c r="A57" s="3" t="s">
        <v>502</v>
      </c>
      <c r="B57" s="44"/>
    </row>
    <row r="58" spans="1:5" x14ac:dyDescent="0.15">
      <c r="A58" s="3" t="s">
        <v>68</v>
      </c>
      <c r="B58" s="44" t="str">
        <f>IF(OR(ISBLANK(B56),ISBLANK(B57)),"",VLOOKUP(B56,B62:C70,2,FALSE)+VLOOKUP(B57,B72:C80,2,FALSE))</f>
        <v/>
      </c>
      <c r="C58" s="45" t="s">
        <v>364</v>
      </c>
      <c r="D58" s="3">
        <v>100</v>
      </c>
    </row>
    <row r="61" spans="1:5" x14ac:dyDescent="0.15">
      <c r="A61" s="3" t="s">
        <v>500</v>
      </c>
    </row>
    <row r="62" spans="1:5" x14ac:dyDescent="0.15">
      <c r="B62" t="str">
        <f>E2</f>
        <v>AA</v>
      </c>
      <c r="C62" s="96">
        <f>$D$58/2*F2</f>
        <v>50</v>
      </c>
      <c r="D62" s="462" t="s">
        <v>99</v>
      </c>
      <c r="E62" s="462"/>
    </row>
    <row r="63" spans="1:5" x14ac:dyDescent="0.15">
      <c r="B63" t="str">
        <f t="shared" ref="B63:B70" si="0">E3</f>
        <v>A</v>
      </c>
      <c r="C63" s="96">
        <f t="shared" ref="C63:C70" si="1">$D$58/2*F3</f>
        <v>47.5</v>
      </c>
      <c r="D63" s="462" t="s">
        <v>686</v>
      </c>
      <c r="E63" s="462"/>
    </row>
    <row r="64" spans="1:5" x14ac:dyDescent="0.15">
      <c r="B64" t="str">
        <f t="shared" si="0"/>
        <v>AB</v>
      </c>
      <c r="C64" s="96">
        <f t="shared" si="1"/>
        <v>45</v>
      </c>
      <c r="D64" s="462" t="s">
        <v>687</v>
      </c>
      <c r="E64" s="462"/>
    </row>
    <row r="65" spans="1:5" x14ac:dyDescent="0.15">
      <c r="B65" t="str">
        <f t="shared" si="0"/>
        <v>B</v>
      </c>
      <c r="C65" s="96">
        <f t="shared" si="1"/>
        <v>42.5</v>
      </c>
      <c r="D65" s="462" t="s">
        <v>688</v>
      </c>
      <c r="E65" s="462"/>
    </row>
    <row r="66" spans="1:5" x14ac:dyDescent="0.15">
      <c r="B66" t="str">
        <f t="shared" si="0"/>
        <v>BC</v>
      </c>
      <c r="C66" s="96">
        <f t="shared" si="1"/>
        <v>40</v>
      </c>
      <c r="D66" s="462" t="s">
        <v>689</v>
      </c>
      <c r="E66" s="462"/>
    </row>
    <row r="67" spans="1:5" x14ac:dyDescent="0.15">
      <c r="B67" t="str">
        <f t="shared" si="0"/>
        <v>C</v>
      </c>
      <c r="C67" s="96">
        <f t="shared" si="1"/>
        <v>37.5</v>
      </c>
      <c r="D67" s="462" t="s">
        <v>690</v>
      </c>
      <c r="E67" s="462"/>
    </row>
    <row r="68" spans="1:5" x14ac:dyDescent="0.15">
      <c r="B68" t="str">
        <f t="shared" si="0"/>
        <v>CD</v>
      </c>
      <c r="C68" s="96">
        <f t="shared" si="1"/>
        <v>35</v>
      </c>
      <c r="D68" s="462" t="s">
        <v>691</v>
      </c>
      <c r="E68" s="462"/>
    </row>
    <row r="69" spans="1:5" x14ac:dyDescent="0.15">
      <c r="B69" t="str">
        <f t="shared" si="0"/>
        <v>D</v>
      </c>
      <c r="C69" s="96">
        <f t="shared" si="1"/>
        <v>32.5</v>
      </c>
      <c r="D69" s="467" t="s">
        <v>692</v>
      </c>
      <c r="E69" s="467"/>
    </row>
    <row r="70" spans="1:5" x14ac:dyDescent="0.15">
      <c r="B70" t="str">
        <f t="shared" si="0"/>
        <v>F</v>
      </c>
      <c r="C70" s="96">
        <f t="shared" si="1"/>
        <v>25</v>
      </c>
      <c r="D70" s="462" t="s">
        <v>693</v>
      </c>
      <c r="E70" s="462"/>
    </row>
    <row r="71" spans="1:5" x14ac:dyDescent="0.15">
      <c r="A71" s="3" t="s">
        <v>501</v>
      </c>
    </row>
    <row r="72" spans="1:5" x14ac:dyDescent="0.15">
      <c r="B72" t="str">
        <f>E2</f>
        <v>AA</v>
      </c>
      <c r="C72" s="96">
        <f>$D$58/2*F2</f>
        <v>50</v>
      </c>
      <c r="D72" s="462" t="s">
        <v>99</v>
      </c>
      <c r="E72" s="462"/>
    </row>
    <row r="73" spans="1:5" x14ac:dyDescent="0.15">
      <c r="B73" t="str">
        <f t="shared" ref="B73:B80" si="2">E3</f>
        <v>A</v>
      </c>
      <c r="C73" s="96">
        <f t="shared" ref="C73:C80" si="3">$D$58/2*F3</f>
        <v>47.5</v>
      </c>
      <c r="D73" s="462" t="s">
        <v>504</v>
      </c>
      <c r="E73" s="462"/>
    </row>
    <row r="74" spans="1:5" x14ac:dyDescent="0.15">
      <c r="B74" t="str">
        <f t="shared" si="2"/>
        <v>AB</v>
      </c>
      <c r="C74" s="96">
        <f t="shared" si="3"/>
        <v>45</v>
      </c>
      <c r="D74" s="462" t="s">
        <v>511</v>
      </c>
      <c r="E74" s="462"/>
    </row>
    <row r="75" spans="1:5" x14ac:dyDescent="0.15">
      <c r="B75" t="str">
        <f t="shared" si="2"/>
        <v>B</v>
      </c>
      <c r="C75" s="96">
        <f t="shared" si="3"/>
        <v>42.5</v>
      </c>
      <c r="D75" s="462" t="s">
        <v>508</v>
      </c>
      <c r="E75" s="462"/>
    </row>
    <row r="76" spans="1:5" x14ac:dyDescent="0.15">
      <c r="B76" t="str">
        <f t="shared" si="2"/>
        <v>BC</v>
      </c>
      <c r="C76" s="96">
        <f t="shared" si="3"/>
        <v>40</v>
      </c>
      <c r="D76" s="462" t="s">
        <v>506</v>
      </c>
      <c r="E76" s="462"/>
    </row>
    <row r="77" spans="1:5" x14ac:dyDescent="0.15">
      <c r="B77" t="str">
        <f t="shared" si="2"/>
        <v>C</v>
      </c>
      <c r="C77" s="96">
        <f t="shared" si="3"/>
        <v>37.5</v>
      </c>
      <c r="D77" s="462" t="s">
        <v>509</v>
      </c>
      <c r="E77" s="462"/>
    </row>
    <row r="78" spans="1:5" x14ac:dyDescent="0.15">
      <c r="B78" t="str">
        <f t="shared" si="2"/>
        <v>CD</v>
      </c>
      <c r="C78" s="96">
        <f t="shared" si="3"/>
        <v>35</v>
      </c>
      <c r="D78" s="462" t="s">
        <v>505</v>
      </c>
      <c r="E78" s="462"/>
    </row>
    <row r="79" spans="1:5" x14ac:dyDescent="0.15">
      <c r="B79" t="str">
        <f t="shared" si="2"/>
        <v>D</v>
      </c>
      <c r="C79" s="96">
        <f t="shared" si="3"/>
        <v>32.5</v>
      </c>
      <c r="D79" s="462" t="s">
        <v>510</v>
      </c>
      <c r="E79" s="462"/>
    </row>
    <row r="80" spans="1:5" x14ac:dyDescent="0.15">
      <c r="B80" t="str">
        <f t="shared" si="2"/>
        <v>F</v>
      </c>
      <c r="C80" s="96">
        <f t="shared" si="3"/>
        <v>25</v>
      </c>
      <c r="D80" s="462" t="s">
        <v>507</v>
      </c>
      <c r="E80" s="462"/>
    </row>
    <row r="83" spans="1:12" ht="20" x14ac:dyDescent="0.2">
      <c r="A83" s="469" t="s">
        <v>129</v>
      </c>
      <c r="B83" s="469"/>
      <c r="C83" s="222"/>
      <c r="D83" s="222"/>
      <c r="E83" s="222"/>
    </row>
    <row r="84" spans="1:12" customFormat="1" x14ac:dyDescent="0.15">
      <c r="A84" s="465" t="s">
        <v>69</v>
      </c>
      <c r="B84" s="465"/>
      <c r="C84" s="465"/>
      <c r="D84" s="465"/>
      <c r="E84" s="465"/>
      <c r="F84" s="465"/>
      <c r="G84" s="465"/>
      <c r="H84" s="465"/>
      <c r="I84" s="465"/>
      <c r="J84" s="465"/>
      <c r="K84" s="465"/>
      <c r="L84" s="465"/>
    </row>
    <row r="85" spans="1:12" customFormat="1" x14ac:dyDescent="0.15">
      <c r="A85" s="18"/>
      <c r="B85" s="466" t="s">
        <v>161</v>
      </c>
      <c r="C85" s="466"/>
      <c r="D85" s="466"/>
      <c r="E85" s="466"/>
      <c r="F85" s="466"/>
      <c r="G85" s="466"/>
      <c r="H85" s="466"/>
      <c r="I85" s="466"/>
      <c r="J85" s="466"/>
      <c r="K85" s="466"/>
      <c r="L85" s="466"/>
    </row>
    <row r="86" spans="1:12" customFormat="1" x14ac:dyDescent="0.15">
      <c r="A86" s="18"/>
      <c r="B86" s="466" t="s">
        <v>356</v>
      </c>
      <c r="C86" s="466"/>
      <c r="D86" s="466"/>
      <c r="E86" s="466"/>
      <c r="F86" s="466"/>
      <c r="G86" s="466"/>
      <c r="H86" s="466"/>
      <c r="I86" s="466"/>
      <c r="J86" s="466"/>
      <c r="K86" s="466"/>
      <c r="L86" s="466"/>
    </row>
    <row r="87" spans="1:12" customFormat="1" x14ac:dyDescent="0.15">
      <c r="A87" s="18"/>
      <c r="B87" s="466" t="s">
        <v>357</v>
      </c>
      <c r="C87" s="466"/>
      <c r="D87" s="466"/>
      <c r="E87" s="466"/>
      <c r="F87" s="466"/>
      <c r="G87" s="466"/>
      <c r="H87" s="466"/>
      <c r="I87" s="466"/>
      <c r="J87" s="466"/>
      <c r="K87" s="466"/>
      <c r="L87" s="466"/>
    </row>
    <row r="88" spans="1:12" customFormat="1" x14ac:dyDescent="0.15">
      <c r="A88" s="465" t="s">
        <v>131</v>
      </c>
      <c r="B88" s="465"/>
      <c r="C88" s="465"/>
      <c r="D88" s="465"/>
      <c r="E88" s="465"/>
      <c r="F88" s="465"/>
      <c r="G88" s="465"/>
      <c r="H88" s="465"/>
      <c r="I88" s="465"/>
      <c r="J88" s="465"/>
      <c r="K88" s="465"/>
      <c r="L88" s="465"/>
    </row>
    <row r="89" spans="1:12" customFormat="1" x14ac:dyDescent="0.15">
      <c r="A89" s="18"/>
      <c r="B89" s="466" t="s">
        <v>306</v>
      </c>
      <c r="C89" s="466"/>
      <c r="D89" s="466"/>
      <c r="E89" s="466"/>
      <c r="F89" s="466"/>
      <c r="G89" s="466"/>
      <c r="H89" s="466"/>
      <c r="I89" s="466"/>
      <c r="J89" s="466"/>
      <c r="K89" s="466"/>
      <c r="L89" s="466"/>
    </row>
    <row r="90" spans="1:12" customFormat="1" x14ac:dyDescent="0.15">
      <c r="A90" s="18"/>
      <c r="B90" s="466" t="s">
        <v>497</v>
      </c>
      <c r="C90" s="466"/>
      <c r="D90" s="466"/>
      <c r="E90" s="466"/>
      <c r="F90" s="466"/>
      <c r="G90" s="466"/>
      <c r="H90" s="466"/>
      <c r="I90" s="466"/>
      <c r="J90" s="466"/>
      <c r="K90" s="466"/>
      <c r="L90" s="466"/>
    </row>
    <row r="91" spans="1:12" s="233" customFormat="1" x14ac:dyDescent="0.15">
      <c r="A91" s="232"/>
      <c r="B91" s="461" t="s">
        <v>372</v>
      </c>
      <c r="C91" s="461"/>
      <c r="D91" s="461"/>
      <c r="E91" s="461"/>
      <c r="F91" s="461"/>
      <c r="G91" s="461"/>
      <c r="H91" s="461"/>
      <c r="I91" s="461"/>
      <c r="J91" s="461"/>
      <c r="K91" s="461"/>
      <c r="L91" s="461"/>
    </row>
    <row r="92" spans="1:12" customFormat="1" x14ac:dyDescent="0.15">
      <c r="A92" s="18"/>
      <c r="B92" s="466" t="s">
        <v>307</v>
      </c>
      <c r="C92" s="466"/>
      <c r="D92" s="466"/>
      <c r="E92" s="466"/>
      <c r="F92" s="466"/>
      <c r="G92" s="466"/>
      <c r="H92" s="466"/>
      <c r="I92" s="466"/>
      <c r="J92" s="466"/>
      <c r="K92" s="466"/>
      <c r="L92" s="466"/>
    </row>
    <row r="93" spans="1:12" customFormat="1" x14ac:dyDescent="0.15">
      <c r="A93" s="465" t="s">
        <v>152</v>
      </c>
      <c r="B93" s="465"/>
      <c r="C93" s="465"/>
      <c r="D93" s="465"/>
      <c r="E93" s="465"/>
      <c r="F93" s="465"/>
      <c r="G93" s="465"/>
      <c r="H93" s="465"/>
      <c r="I93" s="465"/>
      <c r="J93" s="465"/>
      <c r="K93" s="465"/>
      <c r="L93" s="465"/>
    </row>
    <row r="94" spans="1:12" customFormat="1" x14ac:dyDescent="0.15">
      <c r="A94" s="18"/>
      <c r="B94" s="466" t="s">
        <v>125</v>
      </c>
      <c r="C94" s="466"/>
      <c r="D94" s="466"/>
      <c r="E94" s="466"/>
      <c r="F94" s="466"/>
      <c r="G94" s="466"/>
      <c r="H94" s="466"/>
      <c r="I94" s="466"/>
      <c r="J94" s="466"/>
      <c r="K94" s="466"/>
      <c r="L94" s="466"/>
    </row>
    <row r="95" spans="1:12" customFormat="1" x14ac:dyDescent="0.15">
      <c r="A95" s="18"/>
      <c r="B95" s="466" t="s">
        <v>126</v>
      </c>
      <c r="C95" s="466"/>
      <c r="D95" s="466"/>
      <c r="E95" s="466"/>
      <c r="F95" s="466"/>
      <c r="G95" s="466"/>
      <c r="H95" s="466"/>
      <c r="I95" s="466"/>
      <c r="J95" s="466"/>
      <c r="K95" s="466"/>
      <c r="L95" s="466"/>
    </row>
    <row r="96" spans="1:12" customFormat="1" x14ac:dyDescent="0.15">
      <c r="A96" s="18"/>
      <c r="B96" s="466" t="s">
        <v>498</v>
      </c>
      <c r="C96" s="466"/>
      <c r="D96" s="466"/>
      <c r="E96" s="466"/>
      <c r="F96" s="466"/>
      <c r="G96" s="466"/>
      <c r="H96" s="466"/>
      <c r="I96" s="466"/>
      <c r="J96" s="466"/>
      <c r="K96" s="466"/>
      <c r="L96" s="466"/>
    </row>
    <row r="97" spans="1:12" customFormat="1" x14ac:dyDescent="0.15">
      <c r="A97" s="18"/>
      <c r="B97" s="466" t="s">
        <v>172</v>
      </c>
      <c r="C97" s="466"/>
      <c r="D97" s="466"/>
      <c r="E97" s="466"/>
      <c r="F97" s="466"/>
      <c r="G97" s="466"/>
      <c r="H97" s="466"/>
      <c r="I97" s="466"/>
      <c r="J97" s="466"/>
      <c r="K97" s="466"/>
      <c r="L97" s="466"/>
    </row>
    <row r="98" spans="1:12" customFormat="1" x14ac:dyDescent="0.15">
      <c r="A98" s="18"/>
      <c r="B98" s="466" t="s">
        <v>358</v>
      </c>
      <c r="C98" s="466"/>
      <c r="D98" s="466"/>
      <c r="E98" s="466"/>
      <c r="F98" s="466"/>
      <c r="G98" s="466"/>
      <c r="H98" s="466"/>
      <c r="I98" s="466"/>
      <c r="J98" s="466"/>
      <c r="K98" s="466"/>
      <c r="L98" s="466"/>
    </row>
    <row r="99" spans="1:12" customFormat="1" x14ac:dyDescent="0.15">
      <c r="A99" s="465" t="s">
        <v>226</v>
      </c>
      <c r="B99" s="465"/>
      <c r="C99" s="30"/>
      <c r="D99" s="30"/>
      <c r="E99" s="30"/>
      <c r="F99" s="30"/>
      <c r="G99" s="30"/>
      <c r="H99" s="30"/>
      <c r="I99" s="30"/>
      <c r="J99" s="30"/>
      <c r="K99" s="30"/>
      <c r="L99" s="30"/>
    </row>
    <row r="100" spans="1:12" customFormat="1" x14ac:dyDescent="0.15">
      <c r="A100" s="18"/>
      <c r="B100" s="466" t="s">
        <v>359</v>
      </c>
      <c r="C100" s="466"/>
      <c r="D100" s="466"/>
      <c r="E100" s="466"/>
      <c r="F100" s="466"/>
      <c r="G100" s="466"/>
      <c r="H100" s="466"/>
      <c r="I100" s="466"/>
      <c r="J100" s="466"/>
      <c r="K100" s="466"/>
      <c r="L100" s="466"/>
    </row>
    <row r="101" spans="1:12" customFormat="1" x14ac:dyDescent="0.15">
      <c r="A101" s="18"/>
      <c r="B101" s="466" t="s">
        <v>360</v>
      </c>
      <c r="C101" s="466"/>
      <c r="D101" s="466"/>
      <c r="E101" s="466"/>
      <c r="F101" s="466"/>
      <c r="G101" s="466"/>
      <c r="H101" s="466"/>
      <c r="I101" s="466"/>
      <c r="J101" s="466"/>
      <c r="K101" s="466"/>
      <c r="L101" s="466"/>
    </row>
    <row r="102" spans="1:12" customFormat="1" x14ac:dyDescent="0.15">
      <c r="A102" s="18"/>
      <c r="B102" s="466" t="s">
        <v>66</v>
      </c>
      <c r="C102" s="466"/>
      <c r="D102" s="466"/>
      <c r="E102" s="466"/>
      <c r="F102" s="466"/>
      <c r="G102" s="466"/>
      <c r="H102" s="466"/>
      <c r="I102" s="466"/>
      <c r="J102" s="466"/>
      <c r="K102" s="466"/>
      <c r="L102" s="466"/>
    </row>
    <row r="103" spans="1:12" customFormat="1" x14ac:dyDescent="0.15">
      <c r="A103" s="18"/>
      <c r="B103" s="466" t="s">
        <v>524</v>
      </c>
      <c r="C103" s="466"/>
      <c r="D103" s="466"/>
      <c r="E103" s="466"/>
      <c r="F103" s="466"/>
      <c r="G103" s="466"/>
      <c r="H103" s="466"/>
      <c r="I103" s="466"/>
      <c r="J103" s="466"/>
      <c r="K103" s="466"/>
      <c r="L103" s="466"/>
    </row>
    <row r="104" spans="1:12" customFormat="1" x14ac:dyDescent="0.15">
      <c r="A104" s="465" t="s">
        <v>569</v>
      </c>
      <c r="B104" s="465"/>
      <c r="C104" s="30"/>
      <c r="D104" s="30"/>
      <c r="E104" s="30"/>
      <c r="F104" s="30"/>
      <c r="G104" s="30"/>
      <c r="H104" s="30"/>
      <c r="I104" s="30"/>
      <c r="J104" s="30"/>
      <c r="K104" s="30"/>
      <c r="L104" s="30"/>
    </row>
    <row r="105" spans="1:12" customFormat="1" x14ac:dyDescent="0.15">
      <c r="A105" s="18"/>
      <c r="B105" s="466" t="s">
        <v>49</v>
      </c>
      <c r="C105" s="466"/>
      <c r="D105" s="466"/>
      <c r="E105" s="466"/>
      <c r="F105" s="466"/>
      <c r="G105" s="466"/>
      <c r="H105" s="466"/>
      <c r="I105" s="466"/>
      <c r="J105" s="466"/>
      <c r="K105" s="466"/>
      <c r="L105" s="466"/>
    </row>
    <row r="106" spans="1:12" customFormat="1" x14ac:dyDescent="0.15">
      <c r="A106" s="18"/>
      <c r="B106" s="466" t="s">
        <v>67</v>
      </c>
      <c r="C106" s="466"/>
      <c r="D106" s="466"/>
      <c r="E106" s="466"/>
      <c r="F106" s="466"/>
      <c r="G106" s="466"/>
      <c r="H106" s="466"/>
      <c r="I106" s="466"/>
      <c r="J106" s="466"/>
      <c r="K106" s="466"/>
      <c r="L106" s="466"/>
    </row>
    <row r="107" spans="1:12" customFormat="1" x14ac:dyDescent="0.15">
      <c r="A107" s="18"/>
      <c r="B107" s="466" t="s">
        <v>29</v>
      </c>
      <c r="C107" s="466"/>
      <c r="D107" s="466"/>
      <c r="E107" s="466"/>
      <c r="F107" s="466"/>
      <c r="G107" s="466"/>
      <c r="H107" s="466"/>
      <c r="I107" s="466"/>
      <c r="J107" s="466"/>
      <c r="K107" s="466"/>
      <c r="L107" s="466"/>
    </row>
    <row r="108" spans="1:12" customFormat="1" x14ac:dyDescent="0.15">
      <c r="A108" s="18"/>
      <c r="B108" s="466" t="s">
        <v>101</v>
      </c>
      <c r="C108" s="466"/>
      <c r="D108" s="466"/>
      <c r="E108" s="466"/>
      <c r="F108" s="466"/>
      <c r="G108" s="466"/>
      <c r="H108" s="466"/>
      <c r="I108" s="466"/>
      <c r="J108" s="466"/>
      <c r="K108" s="466"/>
      <c r="L108" s="466"/>
    </row>
    <row r="109" spans="1:12" customFormat="1" x14ac:dyDescent="0.15">
      <c r="A109" s="18"/>
      <c r="B109" s="466" t="s">
        <v>361</v>
      </c>
      <c r="C109" s="466"/>
      <c r="D109" s="466"/>
      <c r="E109" s="466"/>
      <c r="F109" s="466"/>
      <c r="G109" s="466"/>
      <c r="H109" s="466"/>
      <c r="I109" s="466"/>
      <c r="J109" s="466"/>
      <c r="K109" s="466"/>
      <c r="L109" s="466"/>
    </row>
    <row r="110" spans="1:12" customFormat="1" x14ac:dyDescent="0.15">
      <c r="A110" s="465" t="s">
        <v>132</v>
      </c>
      <c r="B110" s="465"/>
      <c r="C110" s="30"/>
      <c r="D110" s="30"/>
      <c r="E110" s="30"/>
      <c r="F110" s="30"/>
      <c r="G110" s="30"/>
      <c r="H110" s="30"/>
      <c r="I110" s="30"/>
      <c r="J110" s="30"/>
      <c r="K110" s="30"/>
      <c r="L110" s="30"/>
    </row>
    <row r="111" spans="1:12" customFormat="1" x14ac:dyDescent="0.15">
      <c r="A111" s="18"/>
      <c r="B111" s="466" t="s">
        <v>50</v>
      </c>
      <c r="C111" s="466"/>
      <c r="D111" s="466"/>
      <c r="E111" s="466"/>
      <c r="F111" s="466"/>
      <c r="G111" s="466"/>
      <c r="H111" s="466"/>
      <c r="I111" s="466"/>
      <c r="J111" s="466"/>
      <c r="K111" s="466"/>
      <c r="L111" s="466"/>
    </row>
    <row r="112" spans="1:12" customFormat="1" x14ac:dyDescent="0.15">
      <c r="A112" s="18"/>
      <c r="B112" s="466" t="s">
        <v>362</v>
      </c>
      <c r="C112" s="466"/>
      <c r="D112" s="466"/>
      <c r="E112" s="466"/>
      <c r="F112" s="466"/>
      <c r="G112" s="466"/>
      <c r="H112" s="466"/>
      <c r="I112" s="466"/>
      <c r="J112" s="466"/>
      <c r="K112" s="466"/>
      <c r="L112" s="466"/>
    </row>
    <row r="113" spans="1:12" customFormat="1" x14ac:dyDescent="0.15">
      <c r="A113" s="18"/>
      <c r="B113" s="466" t="s">
        <v>363</v>
      </c>
      <c r="C113" s="466"/>
      <c r="D113" s="466"/>
      <c r="E113" s="466"/>
      <c r="F113" s="466"/>
      <c r="G113" s="466"/>
      <c r="H113" s="466"/>
      <c r="I113" s="466"/>
      <c r="J113" s="466"/>
      <c r="K113" s="466"/>
      <c r="L113" s="466"/>
    </row>
    <row r="114" spans="1:12" customFormat="1" x14ac:dyDescent="0.15">
      <c r="A114" s="18"/>
      <c r="B114" s="466" t="s">
        <v>128</v>
      </c>
      <c r="C114" s="466"/>
      <c r="D114" s="466"/>
      <c r="E114" s="466"/>
      <c r="F114" s="466"/>
      <c r="G114" s="466"/>
      <c r="H114" s="466"/>
      <c r="I114" s="466"/>
      <c r="J114" s="466"/>
      <c r="K114" s="466"/>
      <c r="L114" s="466"/>
    </row>
    <row r="115" spans="1:12" customFormat="1" x14ac:dyDescent="0.15">
      <c r="A115" s="18"/>
      <c r="B115" s="466" t="s">
        <v>151</v>
      </c>
      <c r="C115" s="466"/>
      <c r="D115" s="466"/>
      <c r="E115" s="466"/>
      <c r="F115" s="466"/>
      <c r="G115" s="466"/>
      <c r="H115" s="466"/>
      <c r="I115" s="466"/>
      <c r="J115" s="466"/>
      <c r="K115" s="466"/>
      <c r="L115" s="466"/>
    </row>
    <row r="116" spans="1:12" s="177" customFormat="1" x14ac:dyDescent="0.15">
      <c r="A116" s="172"/>
      <c r="B116" s="461" t="s">
        <v>525</v>
      </c>
      <c r="C116" s="461"/>
      <c r="D116" s="461"/>
      <c r="E116" s="461"/>
      <c r="F116" s="461"/>
      <c r="G116" s="461"/>
      <c r="H116" s="461"/>
      <c r="I116" s="461"/>
      <c r="J116" s="461"/>
      <c r="K116" s="461"/>
      <c r="L116" s="461"/>
    </row>
    <row r="117" spans="1:12" s="177" customFormat="1" x14ac:dyDescent="0.15">
      <c r="A117" s="465" t="s">
        <v>39</v>
      </c>
      <c r="B117" s="465"/>
      <c r="C117" s="171"/>
      <c r="D117" s="171"/>
      <c r="E117" s="171"/>
      <c r="F117" s="171"/>
      <c r="G117" s="171"/>
      <c r="H117" s="171"/>
      <c r="I117" s="171"/>
      <c r="J117" s="171"/>
      <c r="K117" s="171"/>
      <c r="L117" s="171"/>
    </row>
    <row r="118" spans="1:12" s="177" customFormat="1" x14ac:dyDescent="0.15">
      <c r="A118" s="172"/>
      <c r="B118" s="461" t="s">
        <v>40</v>
      </c>
      <c r="C118" s="461"/>
      <c r="D118" s="461"/>
      <c r="E118" s="461"/>
      <c r="F118" s="461"/>
      <c r="G118" s="461"/>
      <c r="H118" s="461"/>
      <c r="I118" s="461"/>
      <c r="J118" s="461"/>
      <c r="K118" s="461"/>
      <c r="L118" s="461"/>
    </row>
    <row r="119" spans="1:12" s="177" customFormat="1" x14ac:dyDescent="0.15">
      <c r="A119" s="172"/>
      <c r="B119" s="461" t="s">
        <v>41</v>
      </c>
      <c r="C119" s="461"/>
      <c r="D119" s="461"/>
      <c r="E119" s="461"/>
      <c r="F119" s="461"/>
      <c r="G119" s="461"/>
      <c r="H119" s="461"/>
      <c r="I119" s="461"/>
      <c r="J119" s="461"/>
      <c r="K119" s="461"/>
      <c r="L119" s="461"/>
    </row>
    <row r="120" spans="1:12" s="177" customFormat="1" x14ac:dyDescent="0.15">
      <c r="A120" s="178" t="s">
        <v>185</v>
      </c>
      <c r="B120" s="176"/>
      <c r="C120" s="176"/>
      <c r="D120" s="176"/>
      <c r="E120" s="176"/>
      <c r="F120" s="176"/>
      <c r="G120" s="176"/>
      <c r="H120" s="176"/>
      <c r="I120" s="176"/>
      <c r="J120" s="176"/>
      <c r="K120" s="176"/>
      <c r="L120" s="176"/>
    </row>
    <row r="121" spans="1:12" s="177" customFormat="1" x14ac:dyDescent="0.15">
      <c r="A121" s="172"/>
      <c r="B121" s="461" t="s">
        <v>682</v>
      </c>
      <c r="C121" s="461"/>
      <c r="D121" s="461"/>
      <c r="E121" s="461"/>
      <c r="F121" s="461"/>
      <c r="G121" s="461"/>
      <c r="H121" s="461"/>
      <c r="I121" s="461"/>
      <c r="J121" s="461"/>
      <c r="K121" s="461"/>
      <c r="L121" s="461"/>
    </row>
    <row r="122" spans="1:12" s="177" customFormat="1" x14ac:dyDescent="0.15">
      <c r="A122" s="172"/>
      <c r="B122" s="461" t="s">
        <v>568</v>
      </c>
      <c r="C122" s="461"/>
      <c r="D122" s="461"/>
      <c r="E122" s="461"/>
      <c r="F122" s="461"/>
      <c r="G122" s="461"/>
      <c r="H122" s="461"/>
      <c r="I122" s="461"/>
      <c r="J122" s="461"/>
      <c r="K122" s="461"/>
      <c r="L122" s="461"/>
    </row>
    <row r="123" spans="1:12" s="177" customFormat="1" x14ac:dyDescent="0.15">
      <c r="A123" s="172"/>
      <c r="B123" s="461" t="s">
        <v>683</v>
      </c>
      <c r="C123" s="461"/>
      <c r="D123" s="461"/>
      <c r="E123" s="461"/>
      <c r="F123" s="461"/>
      <c r="G123" s="461"/>
      <c r="H123" s="461"/>
      <c r="I123" s="461"/>
      <c r="J123" s="461"/>
      <c r="K123" s="461"/>
      <c r="L123" s="461"/>
    </row>
    <row r="124" spans="1:12" s="177" customFormat="1" x14ac:dyDescent="0.15">
      <c r="A124" s="172"/>
      <c r="B124" s="461" t="s">
        <v>186</v>
      </c>
      <c r="C124" s="461"/>
      <c r="D124" s="461"/>
      <c r="E124" s="461"/>
      <c r="F124" s="461"/>
      <c r="G124" s="461"/>
      <c r="H124" s="461"/>
      <c r="I124" s="461"/>
      <c r="J124" s="461"/>
      <c r="K124" s="461"/>
      <c r="L124" s="461"/>
    </row>
    <row r="125" spans="1:12" s="177" customFormat="1" x14ac:dyDescent="0.15">
      <c r="A125" s="172"/>
      <c r="B125" s="461" t="s">
        <v>312</v>
      </c>
      <c r="C125" s="461"/>
      <c r="D125" s="461"/>
      <c r="E125" s="461"/>
      <c r="F125" s="461"/>
      <c r="G125" s="461"/>
      <c r="H125" s="461"/>
      <c r="I125" s="461"/>
      <c r="J125" s="461"/>
      <c r="K125" s="461"/>
      <c r="L125" s="461"/>
    </row>
    <row r="126" spans="1:12" s="177" customFormat="1" x14ac:dyDescent="0.15">
      <c r="A126" s="172"/>
      <c r="B126" s="461" t="s">
        <v>499</v>
      </c>
      <c r="C126" s="461"/>
      <c r="D126" s="461"/>
      <c r="E126" s="461"/>
      <c r="F126" s="461"/>
      <c r="G126" s="461"/>
      <c r="H126" s="461"/>
      <c r="I126" s="461"/>
      <c r="J126" s="461"/>
      <c r="K126" s="461"/>
      <c r="L126" s="461"/>
    </row>
    <row r="127" spans="1:12" s="177" customFormat="1" x14ac:dyDescent="0.15">
      <c r="A127" s="172"/>
      <c r="B127" s="461" t="s">
        <v>685</v>
      </c>
      <c r="C127" s="461"/>
      <c r="D127" s="461"/>
      <c r="E127" s="461"/>
      <c r="F127" s="461"/>
      <c r="G127" s="461"/>
      <c r="H127" s="461"/>
      <c r="I127" s="461"/>
      <c r="J127" s="461"/>
      <c r="K127" s="461"/>
      <c r="L127" s="461"/>
    </row>
    <row r="128" spans="1:12" s="177" customFormat="1" x14ac:dyDescent="0.15">
      <c r="A128" s="99" t="s">
        <v>143</v>
      </c>
      <c r="B128" s="246"/>
      <c r="C128" s="246"/>
      <c r="D128" s="246"/>
      <c r="E128" s="246"/>
      <c r="F128" s="246"/>
      <c r="G128" s="246"/>
      <c r="H128" s="246"/>
      <c r="I128" s="246"/>
      <c r="J128" s="246"/>
      <c r="K128" s="246"/>
      <c r="L128" s="246"/>
    </row>
    <row r="129" spans="1:12" s="177" customFormat="1" x14ac:dyDescent="0.15">
      <c r="B129" s="468" t="s">
        <v>15</v>
      </c>
      <c r="C129" s="468"/>
      <c r="D129" s="468"/>
      <c r="E129" s="468"/>
      <c r="F129" s="468"/>
      <c r="G129" s="468"/>
      <c r="H129" s="468"/>
      <c r="I129" s="468"/>
      <c r="J129" s="468"/>
      <c r="K129" s="468"/>
      <c r="L129" s="468"/>
    </row>
    <row r="130" spans="1:12" s="177" customFormat="1" x14ac:dyDescent="0.15">
      <c r="B130" s="468" t="s">
        <v>16</v>
      </c>
      <c r="C130" s="468"/>
      <c r="D130" s="468"/>
      <c r="E130" s="468"/>
      <c r="F130" s="468"/>
      <c r="G130" s="468"/>
      <c r="H130" s="468"/>
      <c r="I130" s="468"/>
      <c r="J130" s="468"/>
      <c r="K130" s="468"/>
      <c r="L130" s="468"/>
    </row>
    <row r="131" spans="1:12" s="177" customFormat="1" x14ac:dyDescent="0.15">
      <c r="B131" s="468" t="s">
        <v>17</v>
      </c>
      <c r="C131" s="468"/>
      <c r="D131" s="468"/>
      <c r="E131" s="468"/>
      <c r="F131" s="468"/>
      <c r="G131" s="468"/>
      <c r="H131" s="468"/>
      <c r="I131" s="468"/>
      <c r="J131" s="468"/>
      <c r="K131" s="468"/>
      <c r="L131" s="468"/>
    </row>
    <row r="132" spans="1:12" s="177" customFormat="1" x14ac:dyDescent="0.15">
      <c r="B132" s="468" t="s">
        <v>18</v>
      </c>
      <c r="C132" s="468"/>
      <c r="D132" s="468"/>
      <c r="E132" s="468"/>
      <c r="F132" s="468"/>
      <c r="G132" s="468"/>
      <c r="H132" s="468"/>
      <c r="I132" s="468"/>
      <c r="J132" s="468"/>
      <c r="K132" s="468"/>
      <c r="L132" s="468"/>
    </row>
    <row r="133" spans="1:12" s="177" customFormat="1" x14ac:dyDescent="0.15">
      <c r="B133" s="468" t="s">
        <v>19</v>
      </c>
      <c r="C133" s="468"/>
      <c r="D133" s="468"/>
      <c r="E133" s="468"/>
      <c r="F133" s="468"/>
      <c r="G133" s="468"/>
      <c r="H133" s="468"/>
      <c r="I133" s="468"/>
      <c r="J133" s="468"/>
      <c r="K133" s="468"/>
      <c r="L133" s="468"/>
    </row>
    <row r="134" spans="1:12" s="233" customFormat="1" x14ac:dyDescent="0.15">
      <c r="A134" s="99" t="s">
        <v>7</v>
      </c>
      <c r="B134" s="246"/>
      <c r="C134" s="246"/>
      <c r="D134" s="246"/>
      <c r="E134" s="246"/>
      <c r="F134" s="246"/>
      <c r="G134" s="246"/>
      <c r="H134" s="246"/>
      <c r="I134" s="246"/>
      <c r="J134" s="246"/>
      <c r="K134" s="246"/>
      <c r="L134" s="246"/>
    </row>
    <row r="135" spans="1:12" s="233" customFormat="1" x14ac:dyDescent="0.15">
      <c r="A135" s="99"/>
      <c r="B135" s="468" t="s">
        <v>6</v>
      </c>
      <c r="C135" s="468"/>
      <c r="D135" s="468"/>
      <c r="E135" s="468"/>
      <c r="F135" s="468"/>
      <c r="G135" s="468"/>
      <c r="H135" s="468"/>
      <c r="I135" s="468"/>
      <c r="J135" s="468"/>
      <c r="K135" s="468"/>
      <c r="L135" s="468"/>
    </row>
    <row r="136" spans="1:12" s="233" customFormat="1" x14ac:dyDescent="0.15">
      <c r="A136" s="99"/>
      <c r="B136" s="468" t="s">
        <v>315</v>
      </c>
      <c r="C136" s="468"/>
      <c r="D136" s="468"/>
      <c r="E136" s="468"/>
      <c r="F136" s="468"/>
      <c r="G136" s="468"/>
      <c r="H136" s="468"/>
      <c r="I136" s="468"/>
      <c r="J136" s="468"/>
      <c r="K136" s="468"/>
      <c r="L136" s="468"/>
    </row>
    <row r="137" spans="1:12" s="177" customFormat="1" hidden="1" x14ac:dyDescent="0.15">
      <c r="A137" s="99" t="s">
        <v>9</v>
      </c>
      <c r="B137" s="99"/>
      <c r="C137" s="171"/>
      <c r="D137" s="171"/>
      <c r="E137" s="171"/>
      <c r="F137" s="171"/>
      <c r="G137" s="171"/>
      <c r="H137" s="171"/>
      <c r="I137" s="171"/>
      <c r="J137" s="171"/>
      <c r="K137" s="171"/>
      <c r="L137" s="171"/>
    </row>
    <row r="138" spans="1:12" s="177" customFormat="1" hidden="1" x14ac:dyDescent="0.15">
      <c r="A138" s="99"/>
      <c r="B138" s="468" t="s">
        <v>1</v>
      </c>
      <c r="C138" s="468"/>
      <c r="D138" s="468"/>
      <c r="E138" s="468"/>
      <c r="F138" s="468"/>
      <c r="G138" s="468"/>
      <c r="H138" s="468"/>
      <c r="I138" s="468"/>
      <c r="J138" s="468"/>
      <c r="K138" s="468"/>
      <c r="L138" s="468"/>
    </row>
    <row r="139" spans="1:12" s="177" customFormat="1" hidden="1" x14ac:dyDescent="0.15">
      <c r="A139" s="99"/>
      <c r="B139" s="468" t="s">
        <v>2</v>
      </c>
      <c r="C139" s="468"/>
      <c r="D139" s="468"/>
      <c r="E139" s="468"/>
      <c r="F139" s="468"/>
      <c r="G139" s="468"/>
      <c r="H139" s="468"/>
      <c r="I139" s="468"/>
      <c r="J139" s="468"/>
      <c r="K139" s="468"/>
      <c r="L139" s="468"/>
    </row>
    <row r="140" spans="1:12" s="177" customFormat="1" hidden="1" x14ac:dyDescent="0.15">
      <c r="A140" s="99"/>
      <c r="B140" s="468" t="s">
        <v>3</v>
      </c>
      <c r="C140" s="468"/>
      <c r="D140" s="468"/>
      <c r="E140" s="468"/>
      <c r="F140" s="468"/>
      <c r="G140" s="468"/>
      <c r="H140" s="468"/>
      <c r="I140" s="468"/>
      <c r="J140" s="468"/>
      <c r="K140" s="468"/>
      <c r="L140" s="468"/>
    </row>
    <row r="141" spans="1:12" s="177" customFormat="1" hidden="1" x14ac:dyDescent="0.15">
      <c r="A141" s="172"/>
      <c r="B141" s="468" t="s">
        <v>4</v>
      </c>
      <c r="C141" s="468"/>
      <c r="D141" s="468"/>
      <c r="E141" s="468"/>
      <c r="F141" s="468"/>
      <c r="G141" s="468"/>
      <c r="H141" s="468"/>
      <c r="I141" s="468"/>
      <c r="J141" s="468"/>
      <c r="K141" s="468"/>
      <c r="L141" s="468"/>
    </row>
    <row r="142" spans="1:12" s="177" customFormat="1" hidden="1" x14ac:dyDescent="0.15">
      <c r="A142" s="172"/>
      <c r="B142" s="468" t="s">
        <v>5</v>
      </c>
      <c r="C142" s="468"/>
      <c r="D142" s="468"/>
      <c r="E142" s="468"/>
      <c r="F142" s="468"/>
      <c r="G142" s="468"/>
      <c r="H142" s="468"/>
      <c r="I142" s="468"/>
      <c r="J142" s="468"/>
      <c r="K142" s="468"/>
      <c r="L142" s="468"/>
    </row>
    <row r="143" spans="1:12" s="177" customFormat="1" x14ac:dyDescent="0.15">
      <c r="A143" s="465" t="s">
        <v>170</v>
      </c>
      <c r="B143" s="465"/>
      <c r="C143" s="171"/>
      <c r="D143" s="171"/>
      <c r="E143" s="171"/>
      <c r="F143" s="171"/>
      <c r="G143" s="171"/>
      <c r="H143" s="171"/>
      <c r="I143" s="171"/>
      <c r="J143" s="171"/>
      <c r="K143" s="171"/>
      <c r="L143" s="171"/>
    </row>
    <row r="144" spans="1:12" s="177" customFormat="1" x14ac:dyDescent="0.15">
      <c r="A144" s="172"/>
      <c r="B144" s="461" t="s">
        <v>223</v>
      </c>
      <c r="C144" s="461"/>
      <c r="D144" s="461"/>
      <c r="E144" s="461"/>
      <c r="F144" s="461"/>
      <c r="G144" s="461"/>
      <c r="H144" s="461"/>
      <c r="I144" s="461"/>
      <c r="J144" s="461"/>
      <c r="K144" s="461"/>
      <c r="L144" s="461"/>
    </row>
    <row r="145" spans="1:12" s="177" customFormat="1" x14ac:dyDescent="0.15">
      <c r="A145" s="172"/>
      <c r="B145" s="461" t="s">
        <v>225</v>
      </c>
      <c r="C145" s="461"/>
      <c r="D145" s="461"/>
      <c r="E145" s="461"/>
      <c r="F145" s="461"/>
      <c r="G145" s="461"/>
      <c r="H145" s="461"/>
      <c r="I145" s="461"/>
      <c r="J145" s="461"/>
      <c r="K145" s="461"/>
      <c r="L145" s="461"/>
    </row>
    <row r="146" spans="1:12" s="177" customFormat="1" x14ac:dyDescent="0.15">
      <c r="A146" s="172"/>
      <c r="B146" s="461" t="s">
        <v>371</v>
      </c>
      <c r="C146" s="461"/>
      <c r="D146" s="461"/>
      <c r="E146" s="461"/>
      <c r="F146" s="461"/>
      <c r="G146" s="461"/>
      <c r="H146" s="461"/>
      <c r="I146" s="461"/>
      <c r="J146" s="461"/>
      <c r="K146" s="461"/>
      <c r="L146" s="461"/>
    </row>
    <row r="147" spans="1:12" s="177" customFormat="1" x14ac:dyDescent="0.15">
      <c r="A147" s="172"/>
      <c r="B147" s="461" t="s">
        <v>373</v>
      </c>
      <c r="C147" s="461"/>
      <c r="D147" s="461"/>
      <c r="E147" s="461"/>
      <c r="F147" s="461"/>
      <c r="G147" s="461"/>
      <c r="H147" s="461"/>
      <c r="I147" s="461"/>
      <c r="J147" s="461"/>
      <c r="K147" s="461"/>
      <c r="L147" s="461"/>
    </row>
    <row r="148" spans="1:12" s="177" customFormat="1" x14ac:dyDescent="0.15">
      <c r="A148" s="172"/>
      <c r="B148" s="461" t="s">
        <v>374</v>
      </c>
      <c r="C148" s="461"/>
      <c r="D148" s="461"/>
      <c r="E148" s="461"/>
      <c r="F148" s="461"/>
      <c r="G148" s="461"/>
      <c r="H148" s="461"/>
      <c r="I148" s="461"/>
      <c r="J148" s="461"/>
      <c r="K148" s="461"/>
      <c r="L148" s="461"/>
    </row>
    <row r="149" spans="1:12" s="177" customFormat="1" x14ac:dyDescent="0.15">
      <c r="A149" s="172"/>
      <c r="B149" s="461" t="s">
        <v>375</v>
      </c>
      <c r="C149" s="461"/>
      <c r="D149" s="461"/>
      <c r="E149" s="461"/>
      <c r="F149" s="461"/>
      <c r="G149" s="461"/>
      <c r="H149" s="461"/>
      <c r="I149" s="461"/>
      <c r="J149" s="461"/>
      <c r="K149" s="461"/>
      <c r="L149" s="461"/>
    </row>
    <row r="150" spans="1:12" s="177" customFormat="1" x14ac:dyDescent="0.15">
      <c r="A150" s="172"/>
      <c r="B150" s="461" t="s">
        <v>224</v>
      </c>
      <c r="C150" s="461"/>
      <c r="D150" s="461"/>
      <c r="E150" s="461"/>
      <c r="F150" s="461"/>
      <c r="G150" s="461"/>
      <c r="H150" s="461"/>
      <c r="I150" s="461"/>
      <c r="J150" s="461"/>
      <c r="K150" s="461"/>
      <c r="L150" s="461"/>
    </row>
    <row r="151" spans="1:12" s="237" customFormat="1" hidden="1" x14ac:dyDescent="0.15">
      <c r="A151" s="248" t="s">
        <v>286</v>
      </c>
      <c r="B151" s="248"/>
      <c r="C151" s="249"/>
      <c r="D151" s="249"/>
      <c r="E151" s="249"/>
      <c r="F151" s="249"/>
      <c r="G151" s="249"/>
      <c r="H151" s="249"/>
      <c r="I151" s="249"/>
      <c r="J151" s="249"/>
      <c r="K151" s="249"/>
    </row>
    <row r="152" spans="1:12" s="237" customFormat="1" hidden="1" x14ac:dyDescent="0.15">
      <c r="A152" s="241"/>
      <c r="B152" s="470" t="s">
        <v>287</v>
      </c>
      <c r="C152" s="470"/>
      <c r="D152" s="470"/>
      <c r="E152" s="470"/>
      <c r="F152" s="470"/>
      <c r="G152" s="470"/>
      <c r="H152" s="470"/>
      <c r="I152" s="470"/>
      <c r="J152" s="470"/>
      <c r="K152" s="470"/>
    </row>
    <row r="153" spans="1:12" s="237" customFormat="1" hidden="1" x14ac:dyDescent="0.15">
      <c r="A153" s="241"/>
      <c r="B153" s="470" t="s">
        <v>288</v>
      </c>
      <c r="C153" s="470"/>
      <c r="D153" s="470"/>
      <c r="E153" s="470"/>
      <c r="F153" s="470"/>
      <c r="G153" s="470"/>
      <c r="H153" s="470"/>
      <c r="I153" s="470"/>
      <c r="J153" s="470"/>
      <c r="K153" s="470"/>
    </row>
    <row r="154" spans="1:12" s="237" customFormat="1" hidden="1" x14ac:dyDescent="0.15">
      <c r="A154" s="241"/>
      <c r="B154" s="470" t="s">
        <v>291</v>
      </c>
      <c r="C154" s="470"/>
      <c r="D154" s="470"/>
      <c r="E154" s="470"/>
      <c r="F154" s="470"/>
      <c r="G154" s="470"/>
      <c r="H154" s="470"/>
      <c r="I154" s="470"/>
      <c r="J154" s="470"/>
      <c r="K154" s="470"/>
    </row>
    <row r="155" spans="1:12" s="237" customFormat="1" hidden="1" x14ac:dyDescent="0.15">
      <c r="A155" s="241"/>
      <c r="B155" s="470" t="s">
        <v>292</v>
      </c>
      <c r="C155" s="470"/>
      <c r="D155" s="470"/>
      <c r="E155" s="470"/>
      <c r="F155" s="470"/>
      <c r="G155" s="470"/>
      <c r="H155" s="470"/>
      <c r="I155" s="470"/>
      <c r="J155" s="470"/>
      <c r="K155" s="470"/>
    </row>
    <row r="156" spans="1:12" s="237" customFormat="1" hidden="1" x14ac:dyDescent="0.15">
      <c r="A156" s="241"/>
      <c r="B156" s="470" t="s">
        <v>289</v>
      </c>
      <c r="C156" s="470"/>
      <c r="D156" s="470"/>
      <c r="E156" s="470"/>
      <c r="F156" s="470"/>
      <c r="G156" s="470"/>
      <c r="H156" s="470"/>
      <c r="I156" s="470"/>
      <c r="J156" s="470"/>
      <c r="K156" s="470"/>
    </row>
    <row r="157" spans="1:12" s="237" customFormat="1" hidden="1" x14ac:dyDescent="0.15">
      <c r="A157" s="241"/>
      <c r="B157" s="470" t="s">
        <v>290</v>
      </c>
      <c r="C157" s="470"/>
      <c r="D157" s="470"/>
      <c r="E157" s="470"/>
      <c r="F157" s="470"/>
      <c r="G157" s="470"/>
      <c r="H157" s="470"/>
      <c r="I157" s="470"/>
      <c r="J157" s="470"/>
      <c r="K157" s="470"/>
    </row>
    <row r="158" spans="1:12" s="237" customFormat="1" hidden="1" x14ac:dyDescent="0.15">
      <c r="A158" s="245" t="s">
        <v>338</v>
      </c>
      <c r="B158" s="247"/>
      <c r="C158" s="247"/>
      <c r="D158" s="247"/>
      <c r="E158" s="247"/>
      <c r="F158" s="247"/>
      <c r="G158" s="247"/>
      <c r="H158" s="247"/>
      <c r="I158" s="247"/>
      <c r="J158" s="247"/>
      <c r="K158" s="247"/>
      <c r="L158" s="247"/>
    </row>
    <row r="159" spans="1:12" s="237" customFormat="1" hidden="1" x14ac:dyDescent="0.15">
      <c r="A159" s="241"/>
      <c r="B159" s="470" t="s">
        <v>437</v>
      </c>
      <c r="C159" s="470"/>
      <c r="D159" s="470"/>
      <c r="E159" s="470"/>
      <c r="F159" s="470"/>
      <c r="G159" s="470"/>
      <c r="H159" s="470"/>
      <c r="I159" s="470"/>
      <c r="J159" s="470"/>
      <c r="K159" s="470"/>
      <c r="L159" s="470"/>
    </row>
    <row r="160" spans="1:12" s="237" customFormat="1" hidden="1" x14ac:dyDescent="0.15">
      <c r="A160" s="241"/>
      <c r="B160" s="470" t="s">
        <v>296</v>
      </c>
      <c r="C160" s="470"/>
      <c r="D160" s="470"/>
      <c r="E160" s="470"/>
      <c r="F160" s="470"/>
      <c r="G160" s="470"/>
      <c r="H160" s="470"/>
      <c r="I160" s="470"/>
      <c r="J160" s="470"/>
      <c r="K160" s="470"/>
      <c r="L160" s="470"/>
    </row>
    <row r="161" spans="1:12" s="237" customFormat="1" hidden="1" x14ac:dyDescent="0.15">
      <c r="A161" s="241"/>
      <c r="B161" s="470" t="s">
        <v>297</v>
      </c>
      <c r="C161" s="470"/>
      <c r="D161" s="470"/>
      <c r="E161" s="470"/>
      <c r="F161" s="470"/>
      <c r="G161" s="470"/>
      <c r="H161" s="470"/>
      <c r="I161" s="470"/>
      <c r="J161" s="470"/>
      <c r="K161" s="470"/>
      <c r="L161" s="470"/>
    </row>
    <row r="162" spans="1:12" s="237" customFormat="1" hidden="1" x14ac:dyDescent="0.15">
      <c r="A162" s="241"/>
      <c r="B162" s="470" t="s">
        <v>293</v>
      </c>
      <c r="C162" s="470"/>
      <c r="D162" s="470"/>
      <c r="E162" s="470"/>
      <c r="F162" s="470"/>
      <c r="G162" s="470"/>
      <c r="H162" s="470"/>
      <c r="I162" s="470"/>
      <c r="J162" s="470"/>
      <c r="K162" s="470"/>
      <c r="L162" s="470"/>
    </row>
    <row r="163" spans="1:12" s="237" customFormat="1" hidden="1" x14ac:dyDescent="0.15">
      <c r="A163" s="241"/>
      <c r="B163" s="470" t="s">
        <v>294</v>
      </c>
      <c r="C163" s="470"/>
      <c r="D163" s="470"/>
      <c r="E163" s="470"/>
      <c r="F163" s="470"/>
      <c r="G163" s="470"/>
      <c r="H163" s="470"/>
      <c r="I163" s="470"/>
      <c r="J163" s="470"/>
      <c r="K163" s="470"/>
      <c r="L163" s="470"/>
    </row>
    <row r="164" spans="1:12" s="237" customFormat="1" hidden="1" x14ac:dyDescent="0.15">
      <c r="A164" s="241"/>
      <c r="B164" s="470" t="s">
        <v>295</v>
      </c>
      <c r="C164" s="470"/>
      <c r="D164" s="470"/>
      <c r="E164" s="470"/>
      <c r="F164" s="470"/>
      <c r="G164" s="470"/>
      <c r="H164" s="470"/>
      <c r="I164" s="470"/>
      <c r="J164" s="470"/>
      <c r="K164" s="470"/>
      <c r="L164" s="470"/>
    </row>
    <row r="165" spans="1:12" s="233" customFormat="1" x14ac:dyDescent="0.15">
      <c r="A165" s="178" t="s">
        <v>187</v>
      </c>
      <c r="B165" s="176"/>
      <c r="C165" s="176"/>
      <c r="D165" s="176"/>
      <c r="E165" s="176"/>
      <c r="F165" s="176"/>
      <c r="G165" s="176"/>
      <c r="H165" s="176"/>
      <c r="I165" s="176"/>
      <c r="J165" s="176"/>
      <c r="K165" s="176"/>
      <c r="L165" s="176"/>
    </row>
    <row r="166" spans="1:12" s="233" customFormat="1" x14ac:dyDescent="0.15">
      <c r="A166" s="172"/>
      <c r="B166" s="461" t="s">
        <v>684</v>
      </c>
      <c r="C166" s="461"/>
      <c r="D166" s="461"/>
      <c r="E166" s="461"/>
      <c r="F166" s="461"/>
      <c r="G166" s="461"/>
      <c r="H166" s="461"/>
      <c r="I166" s="461"/>
      <c r="J166" s="461"/>
      <c r="K166" s="461"/>
      <c r="L166" s="461"/>
    </row>
    <row r="167" spans="1:12" s="233" customFormat="1" x14ac:dyDescent="0.15">
      <c r="A167" s="172"/>
      <c r="B167" s="461" t="s">
        <v>180</v>
      </c>
      <c r="C167" s="461"/>
      <c r="D167" s="461"/>
      <c r="E167" s="461"/>
      <c r="F167" s="461"/>
      <c r="G167" s="461"/>
      <c r="H167" s="461"/>
      <c r="I167" s="461"/>
      <c r="J167" s="461"/>
      <c r="K167" s="461"/>
      <c r="L167" s="461"/>
    </row>
    <row r="168" spans="1:12" s="233" customFormat="1" x14ac:dyDescent="0.15">
      <c r="A168" s="172"/>
      <c r="B168" s="461" t="s">
        <v>175</v>
      </c>
      <c r="C168" s="461"/>
      <c r="D168" s="461"/>
      <c r="E168" s="461"/>
      <c r="F168" s="461"/>
      <c r="G168" s="461"/>
      <c r="H168" s="461"/>
      <c r="I168" s="461"/>
      <c r="J168" s="461"/>
      <c r="K168" s="461"/>
      <c r="L168" s="461"/>
    </row>
    <row r="169" spans="1:12" s="233" customFormat="1" x14ac:dyDescent="0.15">
      <c r="A169" s="172"/>
      <c r="B169" s="461" t="s">
        <v>134</v>
      </c>
      <c r="C169" s="461"/>
      <c r="D169" s="461"/>
      <c r="E169" s="461"/>
      <c r="F169" s="461"/>
      <c r="G169" s="461"/>
      <c r="H169" s="461"/>
      <c r="I169" s="461"/>
      <c r="J169" s="461"/>
      <c r="K169" s="461"/>
      <c r="L169" s="461"/>
    </row>
    <row r="170" spans="1:12" s="233" customFormat="1" x14ac:dyDescent="0.15">
      <c r="A170" s="172"/>
      <c r="B170" s="461" t="s">
        <v>135</v>
      </c>
      <c r="C170" s="461"/>
      <c r="D170" s="461"/>
      <c r="E170" s="461"/>
      <c r="F170" s="461"/>
      <c r="G170" s="461"/>
      <c r="H170" s="461"/>
      <c r="I170" s="461"/>
      <c r="J170" s="461"/>
      <c r="K170" s="461"/>
      <c r="L170" s="461"/>
    </row>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sheetData>
  <sheetProtection sheet="1" objects="1" scenarios="1"/>
  <mergeCells count="104">
    <mergeCell ref="A83:B83"/>
    <mergeCell ref="B152:K152"/>
    <mergeCell ref="B153:K153"/>
    <mergeCell ref="B154:K154"/>
    <mergeCell ref="B155:K155"/>
    <mergeCell ref="B132:L132"/>
    <mergeCell ref="B141:L141"/>
    <mergeCell ref="B142:L142"/>
    <mergeCell ref="A143:B143"/>
    <mergeCell ref="B144:L144"/>
    <mergeCell ref="B149:L149"/>
    <mergeCell ref="B133:L133"/>
    <mergeCell ref="B135:L135"/>
    <mergeCell ref="B136:L136"/>
    <mergeCell ref="B148:L148"/>
    <mergeCell ref="B147:L147"/>
    <mergeCell ref="B150:L150"/>
    <mergeCell ref="B145:L145"/>
    <mergeCell ref="B167:L167"/>
    <mergeCell ref="B168:L168"/>
    <mergeCell ref="B169:L169"/>
    <mergeCell ref="B170:L170"/>
    <mergeCell ref="B122:L122"/>
    <mergeCell ref="B123:L123"/>
    <mergeCell ref="B138:L138"/>
    <mergeCell ref="B139:L139"/>
    <mergeCell ref="B140:L140"/>
    <mergeCell ref="B159:L159"/>
    <mergeCell ref="B157:K157"/>
    <mergeCell ref="B160:L160"/>
    <mergeCell ref="B161:L161"/>
    <mergeCell ref="B162:L162"/>
    <mergeCell ref="B163:L163"/>
    <mergeCell ref="B164:L164"/>
    <mergeCell ref="B156:K156"/>
    <mergeCell ref="B166:L166"/>
    <mergeCell ref="B125:L125"/>
    <mergeCell ref="B129:L129"/>
    <mergeCell ref="B130:L130"/>
    <mergeCell ref="B131:L131"/>
    <mergeCell ref="B109:L109"/>
    <mergeCell ref="A110:B110"/>
    <mergeCell ref="B111:L111"/>
    <mergeCell ref="B112:L112"/>
    <mergeCell ref="B113:L113"/>
    <mergeCell ref="B124:L124"/>
    <mergeCell ref="B115:L115"/>
    <mergeCell ref="B116:L116"/>
    <mergeCell ref="A117:B117"/>
    <mergeCell ref="B118:L118"/>
    <mergeCell ref="B119:L119"/>
    <mergeCell ref="B121:L121"/>
    <mergeCell ref="B146:L146"/>
    <mergeCell ref="B97:L97"/>
    <mergeCell ref="B98:L98"/>
    <mergeCell ref="A99:B99"/>
    <mergeCell ref="B100:L100"/>
    <mergeCell ref="B101:L101"/>
    <mergeCell ref="B114:L114"/>
    <mergeCell ref="B102:L102"/>
    <mergeCell ref="B103:L103"/>
    <mergeCell ref="A104:B104"/>
    <mergeCell ref="B106:L106"/>
    <mergeCell ref="B107:L107"/>
    <mergeCell ref="B108:L108"/>
    <mergeCell ref="B105:L105"/>
    <mergeCell ref="D70:E70"/>
    <mergeCell ref="A46:C46"/>
    <mergeCell ref="D62:E62"/>
    <mergeCell ref="D63:E63"/>
    <mergeCell ref="D64:E64"/>
    <mergeCell ref="D65:E65"/>
    <mergeCell ref="D66:E66"/>
    <mergeCell ref="C50:D50"/>
    <mergeCell ref="C51:D51"/>
    <mergeCell ref="C48:D48"/>
    <mergeCell ref="C49:D49"/>
    <mergeCell ref="D67:E67"/>
    <mergeCell ref="D68:E68"/>
    <mergeCell ref="D69:E69"/>
    <mergeCell ref="B126:L126"/>
    <mergeCell ref="D80:E80"/>
    <mergeCell ref="B127:L127"/>
    <mergeCell ref="D72:E72"/>
    <mergeCell ref="D73:E73"/>
    <mergeCell ref="D74:E74"/>
    <mergeCell ref="D75:E75"/>
    <mergeCell ref="D76:E76"/>
    <mergeCell ref="D77:E77"/>
    <mergeCell ref="D78:E78"/>
    <mergeCell ref="D79:E79"/>
    <mergeCell ref="A84:L84"/>
    <mergeCell ref="B85:L85"/>
    <mergeCell ref="B86:L86"/>
    <mergeCell ref="B87:L87"/>
    <mergeCell ref="A88:L88"/>
    <mergeCell ref="B89:L89"/>
    <mergeCell ref="B92:L92"/>
    <mergeCell ref="A93:L93"/>
    <mergeCell ref="B94:L94"/>
    <mergeCell ref="B95:L95"/>
    <mergeCell ref="B91:L91"/>
    <mergeCell ref="B90:L90"/>
    <mergeCell ref="B96:L96"/>
  </mergeCells>
  <phoneticPr fontId="0" type="noConversion"/>
  <dataValidations count="1">
    <dataValidation type="list" allowBlank="1" showInputMessage="1" showErrorMessage="1" sqref="B56:B57">
      <formula1>$B$62:$B$70</formula1>
    </dataValidation>
  </dataValidations>
  <pageMargins left="0.7" right="0.7" top="0.75" bottom="0.75" header="0.5" footer="0.5"/>
  <pageSetup scale="36"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O158"/>
  <sheetViews>
    <sheetView showGridLines="0" topLeftCell="A45" workbookViewId="0">
      <selection activeCell="C125" sqref="C125"/>
    </sheetView>
  </sheetViews>
  <sheetFormatPr baseColWidth="10" defaultColWidth="3.6640625" defaultRowHeight="13" x14ac:dyDescent="0.15"/>
  <cols>
    <col min="1" max="1" width="5.83203125" style="3" customWidth="1"/>
    <col min="2" max="2" width="16.1640625" style="3" customWidth="1"/>
    <col min="3" max="3" width="8.1640625" style="3" customWidth="1"/>
    <col min="4" max="4" width="6.83203125" style="3" customWidth="1"/>
    <col min="5" max="5" width="8.1640625" style="3" customWidth="1"/>
    <col min="6" max="6" width="5.6640625" style="3" customWidth="1"/>
    <col min="7" max="8" width="5" style="3" customWidth="1"/>
    <col min="9" max="9" width="3.6640625" style="3" customWidth="1"/>
    <col min="10" max="16384" width="3.6640625" style="3"/>
  </cols>
  <sheetData>
    <row r="1" spans="1:8" ht="37" hidden="1" customHeight="1" x14ac:dyDescent="0.15">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CA02</v>
      </c>
      <c r="G1" s="35"/>
      <c r="H1" s="35"/>
    </row>
    <row r="2" spans="1:8" ht="22" hidden="1" customHeight="1" x14ac:dyDescent="0.15">
      <c r="A2" s="66" t="str">
        <f>Constants!A2</f>
        <v>Start date:</v>
      </c>
      <c r="B2" s="66">
        <f>Constants!B2</f>
        <v>36526</v>
      </c>
      <c r="C2" s="66" t="str">
        <f>Constants!C2</f>
        <v xml:space="preserve"> </v>
      </c>
      <c r="D2" s="66" t="str">
        <f>Constants!D2</f>
        <v>Grades:</v>
      </c>
      <c r="E2" s="66" t="str">
        <f>Constants!E2</f>
        <v>AA</v>
      </c>
      <c r="F2" s="66">
        <f>Constants!F2</f>
        <v>1</v>
      </c>
      <c r="G2" s="35"/>
      <c r="H2" s="35"/>
    </row>
    <row r="3" spans="1:8" ht="23" hidden="1" customHeight="1" x14ac:dyDescent="0.15">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t="13" hidden="1" customHeight="1" x14ac:dyDescent="0.15">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t="27" hidden="1" customHeight="1" x14ac:dyDescent="0.15">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t="28" hidden="1" customHeight="1" x14ac:dyDescent="0.15">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t="18" hidden="1" customHeight="1" x14ac:dyDescent="0.15">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t="16" hidden="1" customHeight="1" x14ac:dyDescent="0.15">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t="4" hidden="1" customHeight="1" x14ac:dyDescent="0.15">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t="13" hidden="1" customHeight="1" x14ac:dyDescent="0.15">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t="17" hidden="1" customHeight="1" x14ac:dyDescent="0.15">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t="24" hidden="1" customHeight="1" x14ac:dyDescent="0.15">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t="22" hidden="1" customHeight="1" x14ac:dyDescent="0.15">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t="11" hidden="1" customHeight="1" x14ac:dyDescent="0.15">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t="6" hidden="1" customHeight="1" x14ac:dyDescent="0.15">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t="11" hidden="1" customHeight="1" x14ac:dyDescent="0.15">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t="10" hidden="1" customHeight="1" x14ac:dyDescent="0.15">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t="9" hidden="1" customHeight="1" x14ac:dyDescent="0.15">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t="9" hidden="1" customHeight="1" x14ac:dyDescent="0.15">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t="12" hidden="1" customHeight="1" x14ac:dyDescent="0.15">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t="11" hidden="1" customHeight="1" x14ac:dyDescent="0.15">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t="11" hidden="1" customHeight="1" x14ac:dyDescent="0.15">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t="15" hidden="1" customHeight="1" x14ac:dyDescent="0.15">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t="10" hidden="1" customHeight="1" x14ac:dyDescent="0.15">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t="11" hidden="1" customHeight="1" x14ac:dyDescent="0.15">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t="11" hidden="1" customHeight="1" x14ac:dyDescent="0.15">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t="15" hidden="1" customHeight="1" x14ac:dyDescent="0.15">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t="13" hidden="1" customHeight="1" x14ac:dyDescent="0.15">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t="18" hidden="1" customHeight="1" x14ac:dyDescent="0.15">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t="13" hidden="1" customHeight="1" x14ac:dyDescent="0.15">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t="13" hidden="1" customHeight="1" x14ac:dyDescent="0.15">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t="17" hidden="1" customHeight="1" x14ac:dyDescent="0.15">
      <c r="A32" s="66" t="str">
        <f>Constants!A32</f>
        <v>Proxy Types:</v>
      </c>
      <c r="B32" s="66" t="s">
        <v>313</v>
      </c>
      <c r="C32" s="66" t="str">
        <f>Constants!C32</f>
        <v xml:space="preserve"> </v>
      </c>
      <c r="D32" s="66" t="str">
        <f>Constants!D32</f>
        <v xml:space="preserve"> </v>
      </c>
      <c r="E32" s="66" t="str">
        <f>Constants!E32</f>
        <v>Failed</v>
      </c>
      <c r="F32" s="66" t="str">
        <f>Constants!F32</f>
        <v xml:space="preserve"> </v>
      </c>
      <c r="G32" s="8"/>
      <c r="H32" s="35"/>
    </row>
    <row r="33" spans="1:11" ht="18" hidden="1" customHeight="1" x14ac:dyDescent="0.15">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t="16" hidden="1" customHeight="1" x14ac:dyDescent="0.15">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t="15" hidden="1" customHeight="1" x14ac:dyDescent="0.15">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t="17" hidden="1" customHeight="1" x14ac:dyDescent="0.15">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x14ac:dyDescent="0.15">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x14ac:dyDescent="0.15">
      <c r="A38" s="66" t="str">
        <f>Constants!A38</f>
        <v>Sizes:</v>
      </c>
      <c r="B38" s="66" t="str">
        <f>Constants!B38</f>
        <v>VS</v>
      </c>
      <c r="C38" s="66" t="str">
        <f>Constants!C38</f>
        <v>S</v>
      </c>
      <c r="D38" s="66" t="str">
        <f>Constants!D38</f>
        <v>M</v>
      </c>
      <c r="E38" s="66" t="str">
        <f>Constants!E38</f>
        <v>L</v>
      </c>
      <c r="F38" s="66" t="str">
        <f>Constants!F38</f>
        <v>VL</v>
      </c>
      <c r="G38" s="8"/>
      <c r="H38" s="35"/>
    </row>
    <row r="39" spans="1:11" hidden="1" x14ac:dyDescent="0.15">
      <c r="A39" s="66" t="str">
        <f>Constants!A39</f>
        <v>upper</v>
      </c>
      <c r="B39" s="66">
        <f>Constants!B39</f>
        <v>-1.5</v>
      </c>
      <c r="C39" s="66">
        <f>Constants!C39</f>
        <v>-0.5</v>
      </c>
      <c r="D39" s="66">
        <f>Constants!D39</f>
        <v>0.5</v>
      </c>
      <c r="E39" s="66">
        <f>Constants!E39</f>
        <v>1.5</v>
      </c>
      <c r="F39" s="66">
        <f>Constants!F39</f>
        <v>99999</v>
      </c>
      <c r="G39" s="8"/>
      <c r="H39" s="35"/>
    </row>
    <row r="40" spans="1:11" hidden="1" x14ac:dyDescent="0.15">
      <c r="A40" s="66" t="str">
        <f>Constants!A40</f>
        <v>mid</v>
      </c>
      <c r="B40" s="66">
        <f>Constants!B40</f>
        <v>-2</v>
      </c>
      <c r="C40" s="66">
        <f>Constants!C40</f>
        <v>-1</v>
      </c>
      <c r="D40" s="66">
        <f>Constants!D40</f>
        <v>0</v>
      </c>
      <c r="E40" s="66">
        <f>Constants!E40</f>
        <v>1</v>
      </c>
      <c r="F40" s="66">
        <f>Constants!F40</f>
        <v>2</v>
      </c>
      <c r="G40" s="8"/>
      <c r="H40" s="35"/>
    </row>
    <row r="41" spans="1:11" hidden="1" x14ac:dyDescent="0.15">
      <c r="A41" s="66" t="str">
        <f>Constants!A41</f>
        <v>lower</v>
      </c>
      <c r="B41" s="66">
        <f>Constants!B41</f>
        <v>0</v>
      </c>
      <c r="C41" s="66">
        <f>Constants!C41</f>
        <v>-1.5</v>
      </c>
      <c r="D41" s="66">
        <f>Constants!D41</f>
        <v>-0.5</v>
      </c>
      <c r="E41" s="66">
        <f>Constants!E41</f>
        <v>0.5</v>
      </c>
      <c r="F41" s="66">
        <f>Constants!F41</f>
        <v>1.5</v>
      </c>
      <c r="G41" s="8"/>
      <c r="H41" s="35"/>
    </row>
    <row r="42" spans="1:11" customFormat="1" hidden="1" x14ac:dyDescent="0.15">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x14ac:dyDescent="0.15">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idden="1" x14ac:dyDescent="0.15"/>
    <row r="45" spans="1:11" ht="20" x14ac:dyDescent="0.2">
      <c r="A45" s="463" t="s">
        <v>27</v>
      </c>
      <c r="B45" s="463"/>
      <c r="C45" s="463"/>
      <c r="D45" s="1"/>
      <c r="E45" s="1"/>
      <c r="F45" s="1"/>
      <c r="G45" s="1"/>
      <c r="H45" s="1"/>
    </row>
    <row r="46" spans="1:11" ht="10" customHeight="1" x14ac:dyDescent="0.2">
      <c r="A46" s="1"/>
      <c r="B46" s="1"/>
      <c r="C46" s="1"/>
      <c r="D46" s="1"/>
      <c r="E46" s="1"/>
      <c r="F46" s="1"/>
      <c r="G46" s="1"/>
      <c r="H46" s="1"/>
    </row>
    <row r="47" spans="1:11" s="51" customFormat="1" x14ac:dyDescent="0.15">
      <c r="A47" s="64" t="s">
        <v>78</v>
      </c>
      <c r="B47" s="64"/>
      <c r="C47" s="298" t="s">
        <v>1051</v>
      </c>
      <c r="D47" s="64"/>
      <c r="E47" s="64"/>
      <c r="F47" s="64"/>
      <c r="G47" s="64"/>
      <c r="H47" s="64"/>
    </row>
    <row r="48" spans="1:11" s="51" customFormat="1" x14ac:dyDescent="0.15">
      <c r="A48" s="64" t="s">
        <v>79</v>
      </c>
      <c r="B48" s="64"/>
      <c r="C48" s="298" t="s">
        <v>943</v>
      </c>
      <c r="D48" s="64"/>
      <c r="E48" s="64"/>
      <c r="F48" s="64"/>
      <c r="G48" s="64"/>
      <c r="H48" s="64"/>
    </row>
    <row r="49" spans="1:13" ht="10" customHeight="1" x14ac:dyDescent="0.2">
      <c r="A49" s="1"/>
      <c r="B49" s="1"/>
      <c r="C49" s="1"/>
      <c r="D49" s="1"/>
      <c r="E49" s="1"/>
      <c r="F49" s="1"/>
      <c r="G49" s="1"/>
      <c r="H49" s="1"/>
    </row>
    <row r="50" spans="1:13" s="81" customFormat="1" ht="18" x14ac:dyDescent="0.2">
      <c r="A50" s="473" t="s">
        <v>38</v>
      </c>
      <c r="B50" s="473"/>
      <c r="C50" s="473"/>
      <c r="D50" s="335" t="str">
        <f>C48</f>
        <v>201720Assignment5</v>
      </c>
      <c r="E50" s="40"/>
      <c r="F50" s="40"/>
      <c r="G50" s="40"/>
      <c r="H50" s="40"/>
    </row>
    <row r="51" spans="1:13" x14ac:dyDescent="0.15">
      <c r="A51" s="2" t="s">
        <v>192</v>
      </c>
      <c r="C51" s="367" t="s">
        <v>86</v>
      </c>
      <c r="D51" s="2" t="s">
        <v>87</v>
      </c>
      <c r="E51" s="367" t="s">
        <v>384</v>
      </c>
      <c r="F51" s="323"/>
      <c r="G51" s="323"/>
    </row>
    <row r="52" spans="1:13" x14ac:dyDescent="0.15">
      <c r="A52" s="51" t="s">
        <v>376</v>
      </c>
      <c r="B52" s="51"/>
      <c r="C52" s="52">
        <v>81</v>
      </c>
      <c r="D52" s="52">
        <v>81</v>
      </c>
      <c r="E52" s="52">
        <v>81</v>
      </c>
      <c r="F52" s="323"/>
      <c r="G52" s="323"/>
      <c r="H52" s="51"/>
    </row>
    <row r="53" spans="1:13" x14ac:dyDescent="0.15">
      <c r="A53" s="51" t="s">
        <v>377</v>
      </c>
      <c r="B53" s="51"/>
      <c r="C53" s="52">
        <v>0</v>
      </c>
      <c r="D53" s="52">
        <v>0</v>
      </c>
      <c r="E53" s="52">
        <v>0</v>
      </c>
      <c r="F53" s="323"/>
      <c r="G53" s="323"/>
      <c r="H53" s="51"/>
    </row>
    <row r="54" spans="1:13" x14ac:dyDescent="0.15">
      <c r="A54" s="51" t="s">
        <v>378</v>
      </c>
      <c r="B54" s="51"/>
      <c r="C54" s="52">
        <v>0</v>
      </c>
      <c r="D54" s="52">
        <v>0</v>
      </c>
      <c r="E54" s="52">
        <v>0</v>
      </c>
      <c r="F54" s="323"/>
      <c r="G54" s="323"/>
      <c r="H54" s="51"/>
    </row>
    <row r="55" spans="1:13" x14ac:dyDescent="0.15">
      <c r="A55" s="51" t="s">
        <v>379</v>
      </c>
      <c r="B55" s="51"/>
      <c r="C55" s="52">
        <v>0</v>
      </c>
      <c r="D55" s="52">
        <v>32</v>
      </c>
      <c r="E55" s="52">
        <v>32</v>
      </c>
      <c r="F55" s="323"/>
      <c r="G55" s="323"/>
      <c r="H55" s="51"/>
    </row>
    <row r="56" spans="1:13" hidden="1" x14ac:dyDescent="0.15">
      <c r="A56" s="165" t="s">
        <v>380</v>
      </c>
      <c r="B56" s="51"/>
      <c r="C56" s="52"/>
      <c r="D56" s="52"/>
      <c r="E56" s="52"/>
      <c r="F56" s="323"/>
      <c r="G56" s="323"/>
      <c r="H56" s="51"/>
    </row>
    <row r="57" spans="1:13" x14ac:dyDescent="0.15">
      <c r="A57" s="165" t="s">
        <v>339</v>
      </c>
      <c r="B57" s="51"/>
      <c r="C57" s="53">
        <v>80</v>
      </c>
      <c r="D57" s="53">
        <v>63</v>
      </c>
      <c r="E57" s="53">
        <v>144</v>
      </c>
      <c r="F57" s="323"/>
      <c r="G57" s="323"/>
      <c r="H57" s="51"/>
    </row>
    <row r="58" spans="1:13" x14ac:dyDescent="0.15">
      <c r="C58" s="321"/>
      <c r="D58" s="2"/>
      <c r="E58" s="321"/>
      <c r="F58" s="323"/>
      <c r="G58" s="323"/>
    </row>
    <row r="59" spans="1:13" x14ac:dyDescent="0.15">
      <c r="A59" s="3" t="s">
        <v>304</v>
      </c>
      <c r="C59" s="367" t="s">
        <v>86</v>
      </c>
      <c r="D59" s="2" t="s">
        <v>87</v>
      </c>
      <c r="E59" s="367" t="s">
        <v>384</v>
      </c>
      <c r="F59" s="323"/>
      <c r="G59" s="323"/>
    </row>
    <row r="60" spans="1:13" x14ac:dyDescent="0.15">
      <c r="A60" s="165" t="s">
        <v>570</v>
      </c>
      <c r="B60" s="51"/>
      <c r="C60" s="52">
        <v>1</v>
      </c>
      <c r="D60" s="52">
        <v>0</v>
      </c>
      <c r="E60" s="52">
        <v>0</v>
      </c>
      <c r="F60" s="323"/>
      <c r="G60" s="323"/>
      <c r="H60" s="51"/>
    </row>
    <row r="61" spans="1:13" x14ac:dyDescent="0.15">
      <c r="A61" s="165" t="s">
        <v>305</v>
      </c>
      <c r="B61" s="51"/>
      <c r="C61" s="52">
        <v>0</v>
      </c>
      <c r="D61" s="52">
        <v>1</v>
      </c>
      <c r="E61" s="52">
        <v>1</v>
      </c>
      <c r="F61" s="323"/>
      <c r="G61" s="323"/>
      <c r="H61" s="51"/>
    </row>
    <row r="62" spans="1:13" x14ac:dyDescent="0.15">
      <c r="A62" s="165" t="s">
        <v>303</v>
      </c>
      <c r="B62" s="51"/>
      <c r="C62" s="53">
        <v>5</v>
      </c>
      <c r="D62" s="53">
        <v>9</v>
      </c>
      <c r="E62" s="53">
        <v>10</v>
      </c>
      <c r="F62" s="323"/>
      <c r="G62" s="323"/>
      <c r="H62" s="51"/>
    </row>
    <row r="63" spans="1:13" x14ac:dyDescent="0.15">
      <c r="C63" s="321"/>
      <c r="D63" s="49"/>
      <c r="E63" s="321"/>
      <c r="F63" s="323"/>
      <c r="G63" s="323"/>
    </row>
    <row r="64" spans="1:13" ht="14" x14ac:dyDescent="0.15">
      <c r="A64" s="2" t="s">
        <v>194</v>
      </c>
      <c r="B64" s="2"/>
      <c r="C64" s="367" t="s">
        <v>86</v>
      </c>
      <c r="D64" s="49" t="s">
        <v>87</v>
      </c>
      <c r="E64" s="367" t="s">
        <v>385</v>
      </c>
      <c r="F64" s="321" t="s">
        <v>386</v>
      </c>
      <c r="G64" s="323"/>
      <c r="H64" s="2"/>
      <c r="I64" s="224"/>
      <c r="J64" s="224"/>
      <c r="K64" s="224"/>
      <c r="L64" s="224"/>
      <c r="M64" s="224"/>
    </row>
    <row r="65" spans="1:14" x14ac:dyDescent="0.15">
      <c r="A65" s="66" t="str">
        <f>B4</f>
        <v>Analysis</v>
      </c>
      <c r="C65" s="322"/>
      <c r="D65" s="7">
        <v>0</v>
      </c>
      <c r="E65" s="7">
        <v>0</v>
      </c>
      <c r="F65" s="334">
        <v>0</v>
      </c>
      <c r="G65" s="323"/>
      <c r="I65"/>
      <c r="J65"/>
      <c r="K65"/>
      <c r="L65"/>
      <c r="M65"/>
      <c r="N65"/>
    </row>
    <row r="66" spans="1:14" ht="14" x14ac:dyDescent="0.15">
      <c r="A66" s="66" t="str">
        <f t="shared" ref="A66:A75" si="0">B5</f>
        <v>Architecture</v>
      </c>
      <c r="C66" s="322"/>
      <c r="D66" s="7">
        <v>0</v>
      </c>
      <c r="E66" s="7">
        <v>0</v>
      </c>
      <c r="F66" s="334">
        <v>0</v>
      </c>
      <c r="G66" s="323"/>
      <c r="I66" s="243"/>
      <c r="J66" s="243"/>
      <c r="K66" s="243"/>
      <c r="L66" s="243"/>
      <c r="M66" s="243"/>
      <c r="N66"/>
    </row>
    <row r="67" spans="1:14" ht="14" x14ac:dyDescent="0.15">
      <c r="A67" s="66" t="str">
        <f t="shared" si="0"/>
        <v>Project planning</v>
      </c>
      <c r="C67" s="322"/>
      <c r="D67" s="7">
        <v>105</v>
      </c>
      <c r="E67" s="7">
        <v>0</v>
      </c>
      <c r="F67" s="334">
        <v>0</v>
      </c>
      <c r="G67" s="323"/>
      <c r="I67" s="244"/>
      <c r="J67" s="243"/>
      <c r="K67" s="243"/>
      <c r="L67" s="243"/>
      <c r="M67" s="243"/>
      <c r="N67"/>
    </row>
    <row r="68" spans="1:14" ht="14" x14ac:dyDescent="0.15">
      <c r="A68" s="66" t="str">
        <f t="shared" si="0"/>
        <v>Interation planning</v>
      </c>
      <c r="C68" s="322"/>
      <c r="D68" s="7">
        <v>0</v>
      </c>
      <c r="E68" s="7">
        <v>0</v>
      </c>
      <c r="F68" s="334">
        <v>0</v>
      </c>
      <c r="G68" s="323"/>
      <c r="I68" s="243"/>
      <c r="J68" s="243"/>
      <c r="K68" s="243"/>
      <c r="L68" s="243"/>
      <c r="M68" s="243"/>
      <c r="N68"/>
    </row>
    <row r="69" spans="1:14" ht="14" x14ac:dyDescent="0.15">
      <c r="A69" s="66" t="str">
        <f t="shared" si="0"/>
        <v>Construction</v>
      </c>
      <c r="C69" s="322"/>
      <c r="D69" s="7">
        <v>230</v>
      </c>
      <c r="E69" s="7">
        <v>0</v>
      </c>
      <c r="F69" s="334">
        <v>0</v>
      </c>
      <c r="G69" s="323"/>
      <c r="I69" s="243"/>
      <c r="J69" s="243"/>
      <c r="K69" s="243"/>
      <c r="L69" s="243"/>
      <c r="M69" s="243"/>
      <c r="N69"/>
    </row>
    <row r="70" spans="1:14" ht="14" x14ac:dyDescent="0.15">
      <c r="A70" s="66" t="str">
        <f t="shared" si="0"/>
        <v>Refactoring</v>
      </c>
      <c r="C70" s="322"/>
      <c r="D70" s="7">
        <v>110</v>
      </c>
      <c r="E70" s="7">
        <v>0</v>
      </c>
      <c r="F70" s="334">
        <v>0</v>
      </c>
      <c r="G70" s="323"/>
      <c r="I70" s="243"/>
      <c r="J70" s="243"/>
      <c r="K70" s="243"/>
      <c r="L70" s="243"/>
      <c r="M70" s="243"/>
      <c r="N70"/>
    </row>
    <row r="71" spans="1:14" ht="14" x14ac:dyDescent="0.15">
      <c r="A71" s="66" t="str">
        <f t="shared" si="0"/>
        <v>Review</v>
      </c>
      <c r="C71" s="322"/>
      <c r="D71" s="7">
        <v>25</v>
      </c>
      <c r="E71" s="7">
        <v>0</v>
      </c>
      <c r="F71" s="334">
        <v>0</v>
      </c>
      <c r="G71" s="323"/>
      <c r="I71" s="243"/>
      <c r="J71" s="243"/>
      <c r="K71" s="243"/>
      <c r="L71" s="243"/>
      <c r="M71" s="243"/>
      <c r="N71"/>
    </row>
    <row r="72" spans="1:14" x14ac:dyDescent="0.15">
      <c r="A72" s="66" t="str">
        <f t="shared" si="0"/>
        <v>Integration test</v>
      </c>
      <c r="C72" s="322"/>
      <c r="D72" s="7">
        <v>0</v>
      </c>
      <c r="E72" s="7">
        <v>0</v>
      </c>
      <c r="F72" s="334">
        <v>0</v>
      </c>
      <c r="G72" s="323"/>
    </row>
    <row r="73" spans="1:14" x14ac:dyDescent="0.15">
      <c r="A73" s="66" t="str">
        <f t="shared" si="0"/>
        <v>Repatterning</v>
      </c>
      <c r="C73" s="322"/>
      <c r="D73" s="7">
        <v>0</v>
      </c>
      <c r="E73" s="7">
        <v>0</v>
      </c>
      <c r="F73" s="334">
        <v>0</v>
      </c>
      <c r="G73" s="323"/>
    </row>
    <row r="74" spans="1:14" x14ac:dyDescent="0.15">
      <c r="A74" s="66" t="str">
        <f t="shared" si="0"/>
        <v>Postmortem</v>
      </c>
      <c r="C74" s="322"/>
      <c r="D74" s="7">
        <v>15</v>
      </c>
      <c r="E74" s="7">
        <v>0</v>
      </c>
      <c r="F74" s="334">
        <v>0</v>
      </c>
      <c r="G74" s="323"/>
    </row>
    <row r="75" spans="1:14" x14ac:dyDescent="0.15">
      <c r="A75" s="66" t="str">
        <f t="shared" si="0"/>
        <v>Sandbox</v>
      </c>
      <c r="C75" s="322"/>
      <c r="D75" s="7">
        <v>55</v>
      </c>
      <c r="E75" s="7">
        <v>0</v>
      </c>
      <c r="F75" s="334">
        <v>0</v>
      </c>
      <c r="G75" s="323"/>
    </row>
    <row r="76" spans="1:14" x14ac:dyDescent="0.15">
      <c r="A76" s="66" t="s">
        <v>196</v>
      </c>
      <c r="C76" s="7">
        <v>655</v>
      </c>
      <c r="D76" s="7">
        <v>540</v>
      </c>
      <c r="E76" s="7">
        <f>SUM(E65:E75)</f>
        <v>0</v>
      </c>
      <c r="F76" s="334">
        <v>0</v>
      </c>
      <c r="G76" s="323"/>
    </row>
    <row r="77" spans="1:14" hidden="1" x14ac:dyDescent="0.15">
      <c r="A77" s="2"/>
      <c r="B77" s="2"/>
      <c r="C77" s="321"/>
      <c r="D77" s="49"/>
      <c r="F77" s="2"/>
      <c r="H77" s="2"/>
    </row>
    <row r="78" spans="1:14" hidden="1" x14ac:dyDescent="0.15">
      <c r="A78" s="2" t="s">
        <v>381</v>
      </c>
      <c r="C78" s="323"/>
      <c r="D78" s="223"/>
      <c r="E78" s="2" t="s">
        <v>384</v>
      </c>
      <c r="F78" s="2" t="s">
        <v>386</v>
      </c>
    </row>
    <row r="79" spans="1:14" hidden="1" x14ac:dyDescent="0.15">
      <c r="A79" s="3" t="str">
        <f>B4</f>
        <v>Analysis</v>
      </c>
      <c r="C79" s="8"/>
      <c r="D79" s="65"/>
      <c r="E79" s="7">
        <v>0</v>
      </c>
      <c r="F79" s="27">
        <f>IF(E79=0,0,E79/$E$90)</f>
        <v>0</v>
      </c>
    </row>
    <row r="80" spans="1:14" hidden="1" x14ac:dyDescent="0.15">
      <c r="A80" s="3" t="str">
        <f t="shared" ref="A80:A89" si="1">B5</f>
        <v>Architecture</v>
      </c>
      <c r="C80" s="8"/>
      <c r="D80" s="65"/>
      <c r="E80" s="7">
        <v>0</v>
      </c>
      <c r="F80" s="27">
        <f t="shared" ref="F80:F90" si="2">IF(E80=0,0,E80/$E$90)</f>
        <v>0</v>
      </c>
    </row>
    <row r="81" spans="1:8" hidden="1" x14ac:dyDescent="0.15">
      <c r="A81" s="3" t="str">
        <f t="shared" si="1"/>
        <v>Project planning</v>
      </c>
      <c r="B81" s="8"/>
      <c r="C81" s="8"/>
      <c r="D81" s="65"/>
      <c r="E81" s="7">
        <v>0</v>
      </c>
      <c r="F81" s="27">
        <f t="shared" si="2"/>
        <v>0</v>
      </c>
      <c r="H81" s="8"/>
    </row>
    <row r="82" spans="1:8" hidden="1" x14ac:dyDescent="0.15">
      <c r="A82" s="3" t="str">
        <f t="shared" si="1"/>
        <v>Interation planning</v>
      </c>
      <c r="C82" s="8"/>
      <c r="D82" s="65"/>
      <c r="E82" s="7">
        <v>0</v>
      </c>
      <c r="F82" s="27">
        <f t="shared" si="2"/>
        <v>0</v>
      </c>
    </row>
    <row r="83" spans="1:8" hidden="1" x14ac:dyDescent="0.15">
      <c r="A83" s="3" t="str">
        <f t="shared" si="1"/>
        <v>Construction</v>
      </c>
      <c r="C83" s="8"/>
      <c r="D83" s="65"/>
      <c r="E83" s="7">
        <v>0</v>
      </c>
      <c r="F83" s="27">
        <f t="shared" si="2"/>
        <v>0</v>
      </c>
    </row>
    <row r="84" spans="1:8" hidden="1" x14ac:dyDescent="0.15">
      <c r="A84" s="3" t="str">
        <f t="shared" si="1"/>
        <v>Refactoring</v>
      </c>
      <c r="C84" s="8"/>
      <c r="D84" s="65"/>
      <c r="E84" s="7">
        <v>0</v>
      </c>
      <c r="F84" s="27">
        <f t="shared" si="2"/>
        <v>0</v>
      </c>
    </row>
    <row r="85" spans="1:8" hidden="1" x14ac:dyDescent="0.15">
      <c r="A85" s="3" t="str">
        <f t="shared" si="1"/>
        <v>Review</v>
      </c>
      <c r="C85" s="8"/>
      <c r="D85" s="65"/>
      <c r="E85" s="7">
        <v>0</v>
      </c>
      <c r="F85" s="27">
        <f t="shared" si="2"/>
        <v>0</v>
      </c>
    </row>
    <row r="86" spans="1:8" hidden="1" x14ac:dyDescent="0.15">
      <c r="A86" s="3" t="str">
        <f t="shared" si="1"/>
        <v>Integration test</v>
      </c>
      <c r="C86" s="8"/>
      <c r="D86" s="65"/>
      <c r="E86" s="7">
        <v>0</v>
      </c>
      <c r="F86" s="27">
        <f t="shared" si="2"/>
        <v>0</v>
      </c>
    </row>
    <row r="87" spans="1:8" hidden="1" x14ac:dyDescent="0.15">
      <c r="A87" s="3" t="str">
        <f t="shared" si="1"/>
        <v>Repatterning</v>
      </c>
      <c r="C87" s="8"/>
      <c r="D87" s="65"/>
      <c r="E87" s="7">
        <v>0</v>
      </c>
      <c r="F87" s="27">
        <f t="shared" si="2"/>
        <v>0</v>
      </c>
    </row>
    <row r="88" spans="1:8" hidden="1" x14ac:dyDescent="0.15">
      <c r="A88" s="3" t="str">
        <f t="shared" si="1"/>
        <v>Postmortem</v>
      </c>
      <c r="C88" s="8"/>
      <c r="D88" s="65"/>
      <c r="E88" s="7">
        <v>0</v>
      </c>
      <c r="F88" s="27">
        <f t="shared" si="2"/>
        <v>0</v>
      </c>
    </row>
    <row r="89" spans="1:8" hidden="1" x14ac:dyDescent="0.15">
      <c r="A89" s="3" t="str">
        <f t="shared" si="1"/>
        <v>Sandbox</v>
      </c>
      <c r="C89" s="8"/>
      <c r="D89" s="8"/>
      <c r="E89" s="7">
        <v>0</v>
      </c>
      <c r="F89" s="27">
        <f t="shared" si="2"/>
        <v>0</v>
      </c>
    </row>
    <row r="90" spans="1:8" hidden="1" x14ac:dyDescent="0.15">
      <c r="A90" s="165" t="s">
        <v>196</v>
      </c>
      <c r="B90" s="2"/>
      <c r="C90" s="49"/>
      <c r="D90" s="215"/>
      <c r="E90" s="25">
        <f>SUM(E79:E89)</f>
        <v>0</v>
      </c>
      <c r="F90" s="27">
        <f t="shared" si="2"/>
        <v>0</v>
      </c>
      <c r="H90" s="2"/>
    </row>
    <row r="91" spans="1:8" hidden="1" x14ac:dyDescent="0.15">
      <c r="C91" s="8"/>
      <c r="D91" s="65"/>
    </row>
    <row r="92" spans="1:8" hidden="1" x14ac:dyDescent="0.15">
      <c r="A92" s="2" t="s">
        <v>382</v>
      </c>
      <c r="C92" s="8"/>
      <c r="D92" s="223"/>
      <c r="E92" s="2" t="s">
        <v>384</v>
      </c>
      <c r="F92" s="2" t="s">
        <v>386</v>
      </c>
    </row>
    <row r="93" spans="1:8" hidden="1" x14ac:dyDescent="0.15">
      <c r="A93" s="3" t="str">
        <f>B4</f>
        <v>Analysis</v>
      </c>
      <c r="C93" s="8"/>
      <c r="D93" s="65"/>
      <c r="E93" s="7">
        <v>0</v>
      </c>
      <c r="F93" s="27">
        <f>IF(E93=0,0,E93/$E$104)</f>
        <v>0</v>
      </c>
    </row>
    <row r="94" spans="1:8" hidden="1" x14ac:dyDescent="0.15">
      <c r="A94" s="3" t="str">
        <f t="shared" ref="A94:A103" si="3">B5</f>
        <v>Architecture</v>
      </c>
      <c r="C94" s="8"/>
      <c r="D94" s="65"/>
      <c r="E94" s="7">
        <v>0</v>
      </c>
      <c r="F94" s="27">
        <f t="shared" ref="F94:F104" si="4">IF(E94=0,0,E94/$E$104)</f>
        <v>0</v>
      </c>
    </row>
    <row r="95" spans="1:8" hidden="1" x14ac:dyDescent="0.15">
      <c r="A95" s="3" t="str">
        <f t="shared" si="3"/>
        <v>Project planning</v>
      </c>
      <c r="C95" s="8"/>
      <c r="D95" s="65"/>
      <c r="E95" s="7">
        <v>0</v>
      </c>
      <c r="F95" s="27">
        <f t="shared" si="4"/>
        <v>0</v>
      </c>
    </row>
    <row r="96" spans="1:8" hidden="1" x14ac:dyDescent="0.15">
      <c r="A96" s="3" t="str">
        <f t="shared" si="3"/>
        <v>Interation planning</v>
      </c>
      <c r="C96" s="8"/>
      <c r="D96" s="65"/>
      <c r="E96" s="7">
        <v>0</v>
      </c>
      <c r="F96" s="27">
        <f t="shared" si="4"/>
        <v>0</v>
      </c>
    </row>
    <row r="97" spans="1:9" hidden="1" x14ac:dyDescent="0.15">
      <c r="A97" s="3" t="str">
        <f t="shared" si="3"/>
        <v>Construction</v>
      </c>
      <c r="C97" s="8"/>
      <c r="D97" s="65"/>
      <c r="E97" s="7">
        <v>0</v>
      </c>
      <c r="F97" s="27">
        <f t="shared" si="4"/>
        <v>0</v>
      </c>
    </row>
    <row r="98" spans="1:9" hidden="1" x14ac:dyDescent="0.15">
      <c r="A98" s="3" t="str">
        <f t="shared" si="3"/>
        <v>Refactoring</v>
      </c>
      <c r="C98" s="8"/>
      <c r="D98" s="65"/>
      <c r="E98" s="7">
        <v>0</v>
      </c>
      <c r="F98" s="27">
        <f t="shared" si="4"/>
        <v>0</v>
      </c>
    </row>
    <row r="99" spans="1:9" hidden="1" x14ac:dyDescent="0.15">
      <c r="A99" s="3" t="str">
        <f t="shared" si="3"/>
        <v>Review</v>
      </c>
      <c r="C99" s="8"/>
      <c r="D99" s="65"/>
      <c r="E99" s="7">
        <v>0</v>
      </c>
      <c r="F99" s="27">
        <f t="shared" si="4"/>
        <v>0</v>
      </c>
    </row>
    <row r="100" spans="1:9" hidden="1" x14ac:dyDescent="0.15">
      <c r="A100" s="3" t="str">
        <f t="shared" si="3"/>
        <v>Integration test</v>
      </c>
      <c r="C100" s="8"/>
      <c r="D100" s="65"/>
      <c r="E100" s="7">
        <v>0</v>
      </c>
      <c r="F100" s="27">
        <f t="shared" si="4"/>
        <v>0</v>
      </c>
    </row>
    <row r="101" spans="1:9" hidden="1" x14ac:dyDescent="0.15">
      <c r="A101" s="3" t="str">
        <f t="shared" si="3"/>
        <v>Repatterning</v>
      </c>
      <c r="C101" s="8"/>
      <c r="D101" s="65"/>
      <c r="E101" s="7">
        <v>0</v>
      </c>
      <c r="F101" s="27">
        <f t="shared" si="4"/>
        <v>0</v>
      </c>
    </row>
    <row r="102" spans="1:9" hidden="1" x14ac:dyDescent="0.15">
      <c r="A102" s="3" t="str">
        <f t="shared" si="3"/>
        <v>Postmortem</v>
      </c>
      <c r="C102" s="8"/>
      <c r="D102" s="8"/>
      <c r="E102" s="7">
        <v>0</v>
      </c>
      <c r="F102" s="27">
        <f t="shared" si="4"/>
        <v>0</v>
      </c>
    </row>
    <row r="103" spans="1:9" hidden="1" x14ac:dyDescent="0.15">
      <c r="A103" s="3" t="str">
        <f t="shared" si="3"/>
        <v>Sandbox</v>
      </c>
      <c r="C103" s="8"/>
      <c r="D103" s="8"/>
      <c r="E103" s="7">
        <v>0</v>
      </c>
      <c r="F103" s="27">
        <f t="shared" si="4"/>
        <v>0</v>
      </c>
    </row>
    <row r="104" spans="1:9" hidden="1" x14ac:dyDescent="0.15">
      <c r="A104" s="165" t="s">
        <v>196</v>
      </c>
      <c r="C104" s="8"/>
      <c r="D104" s="8"/>
      <c r="E104" s="25">
        <f>SUM(E93:E103)</f>
        <v>0</v>
      </c>
      <c r="F104" s="27">
        <f t="shared" si="4"/>
        <v>0</v>
      </c>
    </row>
    <row r="105" spans="1:9" hidden="1" x14ac:dyDescent="0.15">
      <c r="C105" s="8"/>
      <c r="D105" s="8"/>
      <c r="F105" s="27"/>
    </row>
    <row r="106" spans="1:9" s="51" customFormat="1" ht="16" hidden="1" x14ac:dyDescent="0.2">
      <c r="A106" s="67" t="s">
        <v>80</v>
      </c>
      <c r="B106" s="68"/>
      <c r="C106" s="68"/>
      <c r="D106" s="68"/>
      <c r="E106" s="68"/>
      <c r="F106" s="68"/>
    </row>
    <row r="107" spans="1:9" s="51" customFormat="1" hidden="1" x14ac:dyDescent="0.15">
      <c r="A107" s="68"/>
      <c r="B107" s="45" t="str">
        <f>B38</f>
        <v>VS</v>
      </c>
      <c r="C107" s="45" t="str">
        <f>C38</f>
        <v>S</v>
      </c>
      <c r="D107" s="45" t="str">
        <f>D38</f>
        <v>M</v>
      </c>
      <c r="E107" s="45" t="str">
        <f>E38</f>
        <v>L</v>
      </c>
      <c r="F107" s="45" t="str">
        <f>F38</f>
        <v>VL</v>
      </c>
    </row>
    <row r="108" spans="1:9" s="51" customFormat="1" hidden="1" x14ac:dyDescent="0.15">
      <c r="A108" s="164" t="s">
        <v>344</v>
      </c>
      <c r="B108" s="209">
        <f t="shared" ref="B108:E109" si="5">CEILING(EXP($H$157+$H$158*B39),1)</f>
        <v>3</v>
      </c>
      <c r="C108" s="209">
        <f t="shared" si="5"/>
        <v>8</v>
      </c>
      <c r="D108" s="209">
        <f t="shared" si="5"/>
        <v>24</v>
      </c>
      <c r="E108" s="209">
        <f t="shared" si="5"/>
        <v>72</v>
      </c>
      <c r="F108" s="209" t="s">
        <v>391</v>
      </c>
    </row>
    <row r="109" spans="1:9" s="51" customFormat="1" hidden="1" x14ac:dyDescent="0.15">
      <c r="A109" s="208" t="s">
        <v>342</v>
      </c>
      <c r="B109" s="209">
        <f t="shared" si="5"/>
        <v>2</v>
      </c>
      <c r="C109" s="209">
        <f t="shared" si="5"/>
        <v>5</v>
      </c>
      <c r="D109" s="209">
        <f t="shared" si="5"/>
        <v>14</v>
      </c>
      <c r="E109" s="209">
        <f t="shared" si="5"/>
        <v>42</v>
      </c>
      <c r="F109" s="209">
        <f>CEILING(EXP($H$157+$H$158*F40),1)</f>
        <v>125</v>
      </c>
      <c r="G109" s="229"/>
    </row>
    <row r="110" spans="1:9" s="51" customFormat="1" hidden="1" x14ac:dyDescent="0.15">
      <c r="A110" s="208" t="s">
        <v>343</v>
      </c>
      <c r="B110" s="209">
        <v>0</v>
      </c>
      <c r="C110" s="209">
        <f>CEILING(EXP($H$157+$H$158*C41),1)</f>
        <v>3</v>
      </c>
      <c r="D110" s="209">
        <f>CEILING(EXP($H$157+$H$158*D41),1)</f>
        <v>8</v>
      </c>
      <c r="E110" s="209">
        <f>CEILING(EXP($H$157+$H$158*E41),1)</f>
        <v>24</v>
      </c>
      <c r="F110" s="209">
        <f>CEILING(EXP($H$157+$H$158*F41),1)</f>
        <v>72</v>
      </c>
    </row>
    <row r="111" spans="1:9" s="51" customFormat="1" hidden="1" x14ac:dyDescent="0.15">
      <c r="A111" s="208"/>
      <c r="B111" s="231" t="str">
        <f>B107</f>
        <v>VS</v>
      </c>
      <c r="C111" s="231" t="str">
        <f>C107</f>
        <v>S</v>
      </c>
      <c r="D111" s="231" t="str">
        <f>D107</f>
        <v>M</v>
      </c>
      <c r="E111" s="231" t="str">
        <f>E107</f>
        <v>L</v>
      </c>
      <c r="F111" s="231" t="str">
        <f>F107</f>
        <v>VL</v>
      </c>
    </row>
    <row r="112" spans="1:9" s="51" customFormat="1" hidden="1" x14ac:dyDescent="0.15">
      <c r="A112" s="68"/>
      <c r="B112" s="68"/>
      <c r="C112" s="68"/>
      <c r="E112" s="68"/>
      <c r="F112" s="68"/>
      <c r="G112" s="68"/>
      <c r="H112" s="68"/>
      <c r="I112" s="70"/>
    </row>
    <row r="113" spans="1:11" s="51" customFormat="1" ht="18" hidden="1" x14ac:dyDescent="0.2">
      <c r="A113" s="71" t="s">
        <v>81</v>
      </c>
      <c r="B113" s="68"/>
      <c r="C113" s="68"/>
      <c r="D113" s="68"/>
      <c r="E113" s="68"/>
      <c r="F113" s="68"/>
      <c r="G113" s="68"/>
      <c r="H113" s="45"/>
    </row>
    <row r="114" spans="1:11" s="51" customFormat="1" ht="18" hidden="1" x14ac:dyDescent="0.2">
      <c r="A114" s="71"/>
      <c r="B114" s="474" t="s">
        <v>82</v>
      </c>
      <c r="C114" s="475"/>
      <c r="D114" s="476"/>
      <c r="E114" s="474" t="s">
        <v>176</v>
      </c>
      <c r="F114" s="476"/>
      <c r="G114" s="68"/>
      <c r="H114" s="45"/>
    </row>
    <row r="115" spans="1:11" s="51" customFormat="1" hidden="1" x14ac:dyDescent="0.15">
      <c r="A115" s="72" t="s">
        <v>83</v>
      </c>
      <c r="B115" s="73" t="s">
        <v>280</v>
      </c>
      <c r="C115" s="74" t="s">
        <v>42</v>
      </c>
      <c r="D115" s="75" t="s">
        <v>177</v>
      </c>
      <c r="E115" s="73" t="s">
        <v>178</v>
      </c>
      <c r="F115" s="75" t="s">
        <v>179</v>
      </c>
      <c r="G115" s="89" t="s">
        <v>284</v>
      </c>
      <c r="H115" s="161" t="s">
        <v>285</v>
      </c>
      <c r="I115" s="162"/>
      <c r="J115" s="162"/>
      <c r="K115" s="162"/>
    </row>
    <row r="116" spans="1:11" s="51" customFormat="1" hidden="1" x14ac:dyDescent="0.15">
      <c r="A116" s="72" t="s">
        <v>100</v>
      </c>
      <c r="B116" s="80">
        <f>C116</f>
        <v>0</v>
      </c>
      <c r="C116" s="79"/>
      <c r="D116" s="79"/>
      <c r="E116" s="79"/>
      <c r="F116" s="79"/>
      <c r="G116" s="163">
        <f>IF(ISERR(D116/B116),0,D116/B116)</f>
        <v>0</v>
      </c>
      <c r="H116" s="163">
        <f>IF(ISERR(F116/D116),0,F116/D116)</f>
        <v>0</v>
      </c>
      <c r="I116" s="163"/>
      <c r="J116" s="162"/>
      <c r="K116" s="162"/>
    </row>
    <row r="117" spans="1:11" s="51" customFormat="1" hidden="1" x14ac:dyDescent="0.15">
      <c r="A117" s="72" t="s">
        <v>450</v>
      </c>
      <c r="B117" s="80">
        <f>C117</f>
        <v>0</v>
      </c>
      <c r="C117" s="79"/>
      <c r="D117" s="79"/>
      <c r="E117" s="79"/>
      <c r="F117" s="79"/>
      <c r="G117" s="163">
        <f>IF(ISERR(D117/B117),0,D117/B117)</f>
        <v>0</v>
      </c>
      <c r="H117" s="163">
        <f>IF(ISERR(F117/D117),0,F117/D117)</f>
        <v>0</v>
      </c>
      <c r="I117" s="163"/>
      <c r="J117" s="162"/>
      <c r="K117" s="162"/>
    </row>
    <row r="118" spans="1:11" s="51" customFormat="1" ht="12" hidden="1" customHeight="1" x14ac:dyDescent="0.15">
      <c r="A118" s="72" t="s">
        <v>84</v>
      </c>
      <c r="B118" s="80"/>
      <c r="C118" s="79"/>
      <c r="D118" s="79"/>
      <c r="E118" s="79"/>
      <c r="F118" s="79"/>
      <c r="G118" s="163">
        <f>IF(ISERR(D118/B118),0,D118/B118)</f>
        <v>0</v>
      </c>
      <c r="H118" s="163">
        <f>IF(ISERR(F118/D118),0,F118/D118)</f>
        <v>0</v>
      </c>
      <c r="I118" s="163"/>
      <c r="J118" s="162"/>
      <c r="K118" s="162"/>
    </row>
    <row r="119" spans="1:11" s="51" customFormat="1" ht="12" hidden="1" customHeight="1" x14ac:dyDescent="0.15">
      <c r="A119" s="72" t="s">
        <v>449</v>
      </c>
      <c r="B119" s="80">
        <f>C119</f>
        <v>0</v>
      </c>
      <c r="C119" s="79"/>
      <c r="D119" s="79"/>
      <c r="E119" s="79"/>
      <c r="F119" s="79"/>
      <c r="G119" s="163">
        <f>IF(ISERR(D119/B119),0,D119/B119)</f>
        <v>0</v>
      </c>
      <c r="H119" s="163">
        <f>IF(ISERR(F119/D119),0,F119/D119)</f>
        <v>0</v>
      </c>
      <c r="I119" s="163"/>
      <c r="J119" s="162"/>
      <c r="K119" s="162"/>
    </row>
    <row r="120" spans="1:11" s="51" customFormat="1" ht="12" hidden="1" customHeight="1" x14ac:dyDescent="0.15">
      <c r="A120" s="72" t="s">
        <v>452</v>
      </c>
      <c r="B120" s="79"/>
      <c r="C120" s="80">
        <f>C57</f>
        <v>80</v>
      </c>
      <c r="D120" s="80">
        <f>D57</f>
        <v>63</v>
      </c>
      <c r="E120" s="80">
        <f>C76</f>
        <v>655</v>
      </c>
      <c r="F120" s="80">
        <f>D76</f>
        <v>540</v>
      </c>
      <c r="G120" s="163">
        <f>IF(ISERR(D120/B120),0,D120/B120)</f>
        <v>0</v>
      </c>
      <c r="H120" s="163">
        <f>IF(ISERR(F120/D120),0,F120/D120)</f>
        <v>8.5714285714285712</v>
      </c>
      <c r="I120" s="76">
        <f>IF(ISERR(F120/C120),"",F120/C120)</f>
        <v>6.75</v>
      </c>
    </row>
    <row r="121" spans="1:11" s="51" customFormat="1" ht="12" hidden="1" customHeight="1" x14ac:dyDescent="0.15">
      <c r="A121" s="68"/>
      <c r="B121" s="68"/>
      <c r="C121" s="68"/>
      <c r="D121" s="68"/>
      <c r="E121" s="68"/>
      <c r="F121" s="68"/>
      <c r="G121" s="68"/>
    </row>
    <row r="122" spans="1:11" s="51" customFormat="1" ht="16" hidden="1" x14ac:dyDescent="0.2">
      <c r="A122" s="77" t="s">
        <v>109</v>
      </c>
      <c r="B122" s="68"/>
      <c r="C122" s="68"/>
      <c r="D122" s="68"/>
      <c r="E122" s="68"/>
      <c r="F122" s="68"/>
      <c r="G122" s="68"/>
    </row>
    <row r="123" spans="1:11" s="51" customFormat="1" hidden="1" x14ac:dyDescent="0.15">
      <c r="A123" s="72" t="s">
        <v>110</v>
      </c>
      <c r="B123" s="78" t="e">
        <f>IF(ISERR(SUM(D116:D120)/SUM(F116:F120)),"",SUM(D116:D118)/SUM(F116:F118)*60)</f>
        <v>#DIV/0!</v>
      </c>
      <c r="C123" s="68" t="s">
        <v>111</v>
      </c>
      <c r="D123" s="68"/>
      <c r="E123" s="68"/>
      <c r="F123" s="68"/>
      <c r="G123" s="68"/>
    </row>
    <row r="124" spans="1:11" s="51" customFormat="1" hidden="1" x14ac:dyDescent="0.15">
      <c r="A124" s="72" t="s">
        <v>282</v>
      </c>
      <c r="B124" s="68">
        <f>IF(ISERR(ROUNDUP(EXP(AVERAGE(H128:H156)),0)),"",ROUNDUP(EXP(AVERAGE(H128:H156)),0))</f>
        <v>14</v>
      </c>
      <c r="C124" s="68" t="s">
        <v>114</v>
      </c>
      <c r="D124" s="68"/>
      <c r="E124" s="68"/>
      <c r="F124" s="68"/>
      <c r="G124" s="68"/>
    </row>
    <row r="125" spans="1:11" s="51" customFormat="1" x14ac:dyDescent="0.15">
      <c r="A125" s="72"/>
      <c r="B125" s="68"/>
      <c r="C125" s="68"/>
      <c r="D125" s="68"/>
      <c r="E125" s="68"/>
      <c r="F125" s="68"/>
      <c r="G125" s="68"/>
    </row>
    <row r="126" spans="1:11" s="51" customFormat="1" ht="16" x14ac:dyDescent="0.2">
      <c r="A126" s="67" t="s">
        <v>321</v>
      </c>
      <c r="B126" s="68"/>
      <c r="C126" s="68"/>
      <c r="D126" s="68"/>
      <c r="E126" s="68"/>
      <c r="F126" s="68"/>
      <c r="G126" s="68"/>
      <c r="H126" s="68"/>
      <c r="I126" s="70"/>
      <c r="J126" s="45"/>
    </row>
    <row r="127" spans="1:11" s="51" customFormat="1" x14ac:dyDescent="0.15">
      <c r="A127" s="477" t="s">
        <v>322</v>
      </c>
      <c r="B127" s="477"/>
      <c r="C127" s="68" t="s">
        <v>112</v>
      </c>
      <c r="D127" s="68" t="s">
        <v>314</v>
      </c>
      <c r="E127" s="68" t="s">
        <v>92</v>
      </c>
      <c r="F127" s="317" t="s">
        <v>113</v>
      </c>
      <c r="G127" s="317" t="s">
        <v>114</v>
      </c>
      <c r="H127" s="317" t="s">
        <v>115</v>
      </c>
      <c r="I127" s="70"/>
      <c r="J127" s="70"/>
    </row>
    <row r="128" spans="1:11" s="51" customFormat="1" x14ac:dyDescent="0.15">
      <c r="A128" s="464" t="s">
        <v>1130</v>
      </c>
      <c r="B128" s="464"/>
      <c r="C128" s="79">
        <v>113</v>
      </c>
      <c r="D128" s="79">
        <v>1</v>
      </c>
      <c r="E128" s="179" t="s">
        <v>57</v>
      </c>
      <c r="F128" s="318" t="str">
        <f>IF($C$48&gt;5,IF(G128="","-",HLOOKUP(G128,$B$110:$F$111,2)),IF(ISBLANK(A128),"-","M"))</f>
        <v>VL</v>
      </c>
      <c r="G128" s="319">
        <f>IF(OR(ISBLANK(C128),ISBLANK(D128)),"",CEILING(C128/D128,1))</f>
        <v>113</v>
      </c>
      <c r="H128" s="320">
        <f t="shared" ref="H128:H156" si="6">IF(OR(ISBLANK(C128),ISBLANK(D128)),"",LN(G128))</f>
        <v>4.7273878187123408</v>
      </c>
      <c r="I128" s="70"/>
      <c r="J128" s="215"/>
    </row>
    <row r="129" spans="1:15" s="51" customFormat="1" x14ac:dyDescent="0.15">
      <c r="A129" s="464" t="s">
        <v>1131</v>
      </c>
      <c r="B129" s="464"/>
      <c r="C129" s="79">
        <v>34</v>
      </c>
      <c r="D129" s="79">
        <v>1</v>
      </c>
      <c r="E129" s="179" t="s">
        <v>57</v>
      </c>
      <c r="F129" s="318" t="str">
        <f t="shared" ref="F129:F156" si="7">IF($C$48&gt;5,IF(G129="","-",HLOOKUP(G129,$B$110:$F$111,2)),IF(ISBLANK(A129),"-","M"))</f>
        <v>L</v>
      </c>
      <c r="G129" s="319">
        <f t="shared" ref="G129:G156" si="8">IF(OR(ISBLANK(C129),ISBLANK(D129)),"",CEILING(C129/D129,1))</f>
        <v>34</v>
      </c>
      <c r="H129" s="320">
        <f t="shared" si="6"/>
        <v>3.5263605246161616</v>
      </c>
      <c r="I129" s="70"/>
      <c r="J129" s="215"/>
    </row>
    <row r="130" spans="1:15" s="51" customFormat="1" x14ac:dyDescent="0.15">
      <c r="A130" s="464" t="s">
        <v>1130</v>
      </c>
      <c r="B130" s="464"/>
      <c r="C130" s="79">
        <v>81</v>
      </c>
      <c r="D130" s="79">
        <v>1</v>
      </c>
      <c r="E130" s="179" t="s">
        <v>57</v>
      </c>
      <c r="F130" s="318" t="str">
        <f t="shared" si="7"/>
        <v>VL</v>
      </c>
      <c r="G130" s="319">
        <f t="shared" si="8"/>
        <v>81</v>
      </c>
      <c r="H130" s="320">
        <f t="shared" si="6"/>
        <v>4.3944491546724391</v>
      </c>
      <c r="I130" s="70"/>
      <c r="J130" s="215"/>
      <c r="L130" s="165" t="s">
        <v>392</v>
      </c>
    </row>
    <row r="131" spans="1:15" s="51" customFormat="1" x14ac:dyDescent="0.15">
      <c r="A131" s="464" t="s">
        <v>1132</v>
      </c>
      <c r="B131" s="464"/>
      <c r="C131" s="79">
        <v>7</v>
      </c>
      <c r="D131" s="79">
        <v>1</v>
      </c>
      <c r="E131" s="179" t="s">
        <v>97</v>
      </c>
      <c r="F131" s="318" t="str">
        <f t="shared" si="7"/>
        <v>S</v>
      </c>
      <c r="G131" s="319">
        <f t="shared" si="8"/>
        <v>7</v>
      </c>
      <c r="H131" s="320">
        <f t="shared" si="6"/>
        <v>1.9459101490553132</v>
      </c>
      <c r="I131" s="70"/>
      <c r="J131" s="70"/>
      <c r="L131" s="471"/>
      <c r="M131" s="471"/>
      <c r="N131" s="471"/>
      <c r="O131" s="471"/>
    </row>
    <row r="132" spans="1:15" s="51" customFormat="1" x14ac:dyDescent="0.15">
      <c r="A132" s="464" t="s">
        <v>1133</v>
      </c>
      <c r="B132" s="464"/>
      <c r="C132" s="79">
        <v>7</v>
      </c>
      <c r="D132" s="79">
        <v>1</v>
      </c>
      <c r="E132" s="179" t="s">
        <v>59</v>
      </c>
      <c r="F132" s="318" t="str">
        <f t="shared" si="7"/>
        <v>S</v>
      </c>
      <c r="G132" s="319">
        <f t="shared" si="8"/>
        <v>7</v>
      </c>
      <c r="H132" s="320">
        <f t="shared" si="6"/>
        <v>1.9459101490553132</v>
      </c>
      <c r="I132" s="70"/>
      <c r="J132" s="70"/>
      <c r="L132" s="471"/>
      <c r="M132" s="471"/>
      <c r="N132" s="471"/>
      <c r="O132" s="471"/>
    </row>
    <row r="133" spans="1:15" s="51" customFormat="1" x14ac:dyDescent="0.15">
      <c r="A133" s="464" t="s">
        <v>1134</v>
      </c>
      <c r="B133" s="464"/>
      <c r="C133" s="79">
        <v>6</v>
      </c>
      <c r="D133" s="79">
        <v>1</v>
      </c>
      <c r="E133" s="179" t="s">
        <v>59</v>
      </c>
      <c r="F133" s="318" t="str">
        <f t="shared" si="7"/>
        <v>S</v>
      </c>
      <c r="G133" s="319">
        <f t="shared" si="8"/>
        <v>6</v>
      </c>
      <c r="H133" s="320">
        <f t="shared" si="6"/>
        <v>1.791759469228055</v>
      </c>
      <c r="I133" s="70"/>
      <c r="J133" s="70"/>
      <c r="L133" s="471"/>
      <c r="M133" s="471"/>
      <c r="N133" s="471"/>
      <c r="O133" s="471"/>
    </row>
    <row r="134" spans="1:15" s="51" customFormat="1" x14ac:dyDescent="0.15">
      <c r="A134" s="472" t="s">
        <v>1135</v>
      </c>
      <c r="B134" s="464"/>
      <c r="C134" s="79">
        <v>8</v>
      </c>
      <c r="D134" s="79">
        <v>1</v>
      </c>
      <c r="E134" s="179" t="s">
        <v>57</v>
      </c>
      <c r="F134" s="318" t="str">
        <f t="shared" si="7"/>
        <v>M</v>
      </c>
      <c r="G134" s="319">
        <f t="shared" si="8"/>
        <v>8</v>
      </c>
      <c r="H134" s="320">
        <f t="shared" si="6"/>
        <v>2.0794415416798357</v>
      </c>
      <c r="I134" s="70"/>
      <c r="J134" s="70"/>
    </row>
    <row r="135" spans="1:15" s="51" customFormat="1" x14ac:dyDescent="0.15">
      <c r="A135" s="464" t="s">
        <v>1136</v>
      </c>
      <c r="B135" s="464"/>
      <c r="C135" s="79">
        <v>10</v>
      </c>
      <c r="D135" s="79">
        <v>1</v>
      </c>
      <c r="E135" s="179" t="s">
        <v>57</v>
      </c>
      <c r="F135" s="318" t="str">
        <f t="shared" si="7"/>
        <v>M</v>
      </c>
      <c r="G135" s="319">
        <f t="shared" si="8"/>
        <v>10</v>
      </c>
      <c r="H135" s="320">
        <f t="shared" si="6"/>
        <v>2.3025850929940459</v>
      </c>
      <c r="I135" s="70"/>
      <c r="J135" s="70"/>
    </row>
    <row r="136" spans="1:15" s="51" customFormat="1" x14ac:dyDescent="0.15">
      <c r="A136" s="464" t="s">
        <v>1137</v>
      </c>
      <c r="B136" s="464"/>
      <c r="C136" s="79">
        <v>15</v>
      </c>
      <c r="D136" s="79">
        <v>1</v>
      </c>
      <c r="E136" s="179" t="s">
        <v>57</v>
      </c>
      <c r="F136" s="318" t="str">
        <f t="shared" si="7"/>
        <v>M</v>
      </c>
      <c r="G136" s="319">
        <f t="shared" si="8"/>
        <v>15</v>
      </c>
      <c r="H136" s="320">
        <f t="shared" si="6"/>
        <v>2.7080502011022101</v>
      </c>
      <c r="I136" s="70"/>
      <c r="J136" s="70"/>
    </row>
    <row r="137" spans="1:15" s="51" customFormat="1" x14ac:dyDescent="0.15">
      <c r="A137" s="464" t="s">
        <v>1138</v>
      </c>
      <c r="B137" s="464"/>
      <c r="C137" s="79">
        <v>6</v>
      </c>
      <c r="D137" s="79">
        <v>1</v>
      </c>
      <c r="E137" s="179" t="s">
        <v>57</v>
      </c>
      <c r="F137" s="318" t="str">
        <f t="shared" si="7"/>
        <v>S</v>
      </c>
      <c r="G137" s="319">
        <f t="shared" si="8"/>
        <v>6</v>
      </c>
      <c r="H137" s="320">
        <f t="shared" si="6"/>
        <v>1.791759469228055</v>
      </c>
      <c r="I137" s="70"/>
      <c r="J137" s="70"/>
    </row>
    <row r="138" spans="1:15" s="51" customFormat="1" x14ac:dyDescent="0.15">
      <c r="A138" s="464" t="s">
        <v>1139</v>
      </c>
      <c r="B138" s="464"/>
      <c r="C138" s="79">
        <v>5</v>
      </c>
      <c r="D138" s="79">
        <v>1</v>
      </c>
      <c r="E138" s="179" t="s">
        <v>57</v>
      </c>
      <c r="F138" s="318" t="str">
        <f t="shared" si="7"/>
        <v>S</v>
      </c>
      <c r="G138" s="319">
        <f t="shared" si="8"/>
        <v>5</v>
      </c>
      <c r="H138" s="320">
        <f t="shared" si="6"/>
        <v>1.6094379124341003</v>
      </c>
      <c r="I138" s="70"/>
      <c r="J138" s="70"/>
    </row>
    <row r="139" spans="1:15" s="51" customFormat="1" x14ac:dyDescent="0.15">
      <c r="A139" s="464"/>
      <c r="B139" s="464"/>
      <c r="C139" s="79"/>
      <c r="D139" s="79"/>
      <c r="E139" s="179" t="s">
        <v>383</v>
      </c>
      <c r="F139" s="318" t="str">
        <f t="shared" si="7"/>
        <v>-</v>
      </c>
      <c r="G139" s="319" t="str">
        <f t="shared" si="8"/>
        <v/>
      </c>
      <c r="H139" s="320" t="str">
        <f t="shared" si="6"/>
        <v/>
      </c>
      <c r="I139" s="70"/>
      <c r="J139" s="70"/>
    </row>
    <row r="140" spans="1:15" s="51" customFormat="1" x14ac:dyDescent="0.15">
      <c r="A140" s="464"/>
      <c r="B140" s="464"/>
      <c r="C140" s="79"/>
      <c r="D140" s="79"/>
      <c r="E140" s="179" t="s">
        <v>383</v>
      </c>
      <c r="F140" s="318" t="str">
        <f t="shared" si="7"/>
        <v>-</v>
      </c>
      <c r="G140" s="319" t="str">
        <f t="shared" si="8"/>
        <v/>
      </c>
      <c r="H140" s="320" t="str">
        <f t="shared" si="6"/>
        <v/>
      </c>
      <c r="I140" s="70"/>
      <c r="J140" s="70"/>
    </row>
    <row r="141" spans="1:15" s="51" customFormat="1" x14ac:dyDescent="0.15">
      <c r="A141" s="464"/>
      <c r="B141" s="464"/>
      <c r="C141" s="79"/>
      <c r="D141" s="79"/>
      <c r="E141" s="179" t="s">
        <v>383</v>
      </c>
      <c r="F141" s="318" t="str">
        <f t="shared" si="7"/>
        <v>-</v>
      </c>
      <c r="G141" s="319" t="str">
        <f t="shared" si="8"/>
        <v/>
      </c>
      <c r="H141" s="320" t="str">
        <f t="shared" si="6"/>
        <v/>
      </c>
      <c r="I141" s="70"/>
      <c r="J141" s="70"/>
    </row>
    <row r="142" spans="1:15" s="51" customFormat="1" x14ac:dyDescent="0.15">
      <c r="A142" s="464"/>
      <c r="B142" s="464"/>
      <c r="C142" s="79"/>
      <c r="D142" s="79"/>
      <c r="E142" s="179" t="s">
        <v>383</v>
      </c>
      <c r="F142" s="318" t="str">
        <f t="shared" si="7"/>
        <v>-</v>
      </c>
      <c r="G142" s="319" t="str">
        <f t="shared" si="8"/>
        <v/>
      </c>
      <c r="H142" s="320" t="str">
        <f t="shared" si="6"/>
        <v/>
      </c>
      <c r="I142" s="70"/>
      <c r="J142" s="70"/>
    </row>
    <row r="143" spans="1:15" s="51" customFormat="1" x14ac:dyDescent="0.15">
      <c r="A143" s="464"/>
      <c r="B143" s="464"/>
      <c r="C143" s="79"/>
      <c r="D143" s="79"/>
      <c r="E143" s="179" t="s">
        <v>383</v>
      </c>
      <c r="F143" s="318" t="str">
        <f t="shared" si="7"/>
        <v>-</v>
      </c>
      <c r="G143" s="319" t="str">
        <f t="shared" si="8"/>
        <v/>
      </c>
      <c r="H143" s="320" t="str">
        <f t="shared" si="6"/>
        <v/>
      </c>
      <c r="I143" s="70"/>
      <c r="J143" s="70"/>
    </row>
    <row r="144" spans="1:15" s="51" customFormat="1" x14ac:dyDescent="0.15">
      <c r="A144" s="464"/>
      <c r="B144" s="464"/>
      <c r="C144" s="79"/>
      <c r="D144" s="79"/>
      <c r="E144" s="179" t="s">
        <v>383</v>
      </c>
      <c r="F144" s="318" t="str">
        <f t="shared" si="7"/>
        <v>-</v>
      </c>
      <c r="G144" s="319" t="str">
        <f t="shared" si="8"/>
        <v/>
      </c>
      <c r="H144" s="320" t="str">
        <f t="shared" si="6"/>
        <v/>
      </c>
      <c r="I144" s="70"/>
      <c r="J144" s="70"/>
    </row>
    <row r="145" spans="1:10" s="51" customFormat="1" x14ac:dyDescent="0.15">
      <c r="A145" s="464"/>
      <c r="B145" s="464"/>
      <c r="C145" s="79"/>
      <c r="D145" s="79"/>
      <c r="E145" s="179" t="s">
        <v>383</v>
      </c>
      <c r="F145" s="318" t="str">
        <f t="shared" si="7"/>
        <v>-</v>
      </c>
      <c r="G145" s="319" t="str">
        <f t="shared" si="8"/>
        <v/>
      </c>
      <c r="H145" s="320" t="str">
        <f t="shared" si="6"/>
        <v/>
      </c>
      <c r="I145" s="70"/>
      <c r="J145" s="70"/>
    </row>
    <row r="146" spans="1:10" s="51" customFormat="1" x14ac:dyDescent="0.15">
      <c r="A146" s="464"/>
      <c r="B146" s="464"/>
      <c r="C146" s="79"/>
      <c r="D146" s="79"/>
      <c r="E146" s="179" t="s">
        <v>383</v>
      </c>
      <c r="F146" s="318" t="str">
        <f t="shared" si="7"/>
        <v>-</v>
      </c>
      <c r="G146" s="319" t="str">
        <f t="shared" si="8"/>
        <v/>
      </c>
      <c r="H146" s="320" t="str">
        <f t="shared" si="6"/>
        <v/>
      </c>
      <c r="I146" s="70"/>
      <c r="J146" s="70"/>
    </row>
    <row r="147" spans="1:10" s="51" customFormat="1" x14ac:dyDescent="0.15">
      <c r="A147" s="464"/>
      <c r="B147" s="464"/>
      <c r="C147" s="79"/>
      <c r="D147" s="79"/>
      <c r="E147" s="179" t="s">
        <v>383</v>
      </c>
      <c r="F147" s="318" t="str">
        <f t="shared" si="7"/>
        <v>-</v>
      </c>
      <c r="G147" s="319" t="str">
        <f t="shared" si="8"/>
        <v/>
      </c>
      <c r="H147" s="320" t="str">
        <f t="shared" si="6"/>
        <v/>
      </c>
      <c r="I147" s="70"/>
      <c r="J147" s="70"/>
    </row>
    <row r="148" spans="1:10" s="51" customFormat="1" x14ac:dyDescent="0.15">
      <c r="A148" s="464"/>
      <c r="B148" s="464"/>
      <c r="C148" s="79"/>
      <c r="D148" s="79"/>
      <c r="E148" s="179" t="s">
        <v>383</v>
      </c>
      <c r="F148" s="318" t="str">
        <f t="shared" si="7"/>
        <v>-</v>
      </c>
      <c r="G148" s="319" t="str">
        <f t="shared" si="8"/>
        <v/>
      </c>
      <c r="H148" s="320" t="str">
        <f t="shared" si="6"/>
        <v/>
      </c>
      <c r="I148" s="70"/>
      <c r="J148" s="70"/>
    </row>
    <row r="149" spans="1:10" s="51" customFormat="1" x14ac:dyDescent="0.15">
      <c r="A149" s="464"/>
      <c r="B149" s="464"/>
      <c r="C149" s="79"/>
      <c r="D149" s="79"/>
      <c r="E149" s="179" t="s">
        <v>383</v>
      </c>
      <c r="F149" s="318" t="str">
        <f t="shared" si="7"/>
        <v>-</v>
      </c>
      <c r="G149" s="319" t="str">
        <f t="shared" si="8"/>
        <v/>
      </c>
      <c r="H149" s="320" t="str">
        <f t="shared" si="6"/>
        <v/>
      </c>
      <c r="I149" s="70"/>
      <c r="J149" s="70"/>
    </row>
    <row r="150" spans="1:10" s="51" customFormat="1" x14ac:dyDescent="0.15">
      <c r="A150" s="464"/>
      <c r="B150" s="464"/>
      <c r="C150" s="79"/>
      <c r="D150" s="79"/>
      <c r="E150" s="179" t="s">
        <v>383</v>
      </c>
      <c r="F150" s="318" t="str">
        <f t="shared" si="7"/>
        <v>-</v>
      </c>
      <c r="G150" s="319" t="str">
        <f t="shared" si="8"/>
        <v/>
      </c>
      <c r="H150" s="320" t="str">
        <f t="shared" si="6"/>
        <v/>
      </c>
      <c r="I150" s="70"/>
      <c r="J150" s="70"/>
    </row>
    <row r="151" spans="1:10" s="51" customFormat="1" x14ac:dyDescent="0.15">
      <c r="A151" s="464"/>
      <c r="B151" s="464"/>
      <c r="C151" s="79"/>
      <c r="D151" s="79"/>
      <c r="E151" s="179" t="s">
        <v>383</v>
      </c>
      <c r="F151" s="318" t="str">
        <f t="shared" si="7"/>
        <v>-</v>
      </c>
      <c r="G151" s="319" t="str">
        <f t="shared" si="8"/>
        <v/>
      </c>
      <c r="H151" s="320" t="str">
        <f t="shared" si="6"/>
        <v/>
      </c>
      <c r="I151" s="70"/>
      <c r="J151" s="70"/>
    </row>
    <row r="152" spans="1:10" s="51" customFormat="1" x14ac:dyDescent="0.15">
      <c r="A152" s="464"/>
      <c r="B152" s="464"/>
      <c r="C152" s="79"/>
      <c r="D152" s="79"/>
      <c r="E152" s="179" t="s">
        <v>383</v>
      </c>
      <c r="F152" s="318" t="str">
        <f t="shared" si="7"/>
        <v>-</v>
      </c>
      <c r="G152" s="319" t="str">
        <f t="shared" si="8"/>
        <v/>
      </c>
      <c r="H152" s="320" t="str">
        <f t="shared" si="6"/>
        <v/>
      </c>
      <c r="I152" s="70"/>
      <c r="J152" s="70"/>
    </row>
    <row r="153" spans="1:10" s="51" customFormat="1" x14ac:dyDescent="0.15">
      <c r="A153" s="464"/>
      <c r="B153" s="464"/>
      <c r="C153" s="79"/>
      <c r="D153" s="79"/>
      <c r="E153" s="179" t="s">
        <v>383</v>
      </c>
      <c r="F153" s="318" t="str">
        <f t="shared" si="7"/>
        <v>-</v>
      </c>
      <c r="G153" s="319" t="str">
        <f t="shared" si="8"/>
        <v/>
      </c>
      <c r="H153" s="320" t="str">
        <f t="shared" si="6"/>
        <v/>
      </c>
      <c r="I153" s="70"/>
      <c r="J153" s="70"/>
    </row>
    <row r="154" spans="1:10" s="51" customFormat="1" x14ac:dyDescent="0.15">
      <c r="A154" s="464"/>
      <c r="B154" s="464"/>
      <c r="C154" s="79"/>
      <c r="D154" s="79"/>
      <c r="E154" s="179" t="s">
        <v>383</v>
      </c>
      <c r="F154" s="318" t="str">
        <f t="shared" si="7"/>
        <v>-</v>
      </c>
      <c r="G154" s="319" t="str">
        <f t="shared" si="8"/>
        <v/>
      </c>
      <c r="H154" s="320" t="str">
        <f t="shared" si="6"/>
        <v/>
      </c>
      <c r="I154" s="70"/>
      <c r="J154" s="70"/>
    </row>
    <row r="155" spans="1:10" s="51" customFormat="1" x14ac:dyDescent="0.15">
      <c r="A155" s="464"/>
      <c r="B155" s="464"/>
      <c r="C155" s="79"/>
      <c r="D155" s="79"/>
      <c r="E155" s="179" t="s">
        <v>383</v>
      </c>
      <c r="F155" s="318" t="str">
        <f t="shared" si="7"/>
        <v>-</v>
      </c>
      <c r="G155" s="319" t="str">
        <f t="shared" si="8"/>
        <v/>
      </c>
      <c r="H155" s="320" t="str">
        <f t="shared" si="6"/>
        <v/>
      </c>
      <c r="I155" s="70"/>
      <c r="J155" s="70"/>
    </row>
    <row r="156" spans="1:10" s="51" customFormat="1" x14ac:dyDescent="0.15">
      <c r="A156" s="464"/>
      <c r="B156" s="464"/>
      <c r="C156" s="79"/>
      <c r="D156" s="79"/>
      <c r="E156" s="179" t="s">
        <v>383</v>
      </c>
      <c r="F156" s="318" t="str">
        <f t="shared" si="7"/>
        <v>-</v>
      </c>
      <c r="G156" s="319" t="str">
        <f t="shared" si="8"/>
        <v/>
      </c>
      <c r="H156" s="320" t="str">
        <f t="shared" si="6"/>
        <v/>
      </c>
      <c r="I156" s="70"/>
      <c r="J156" s="70"/>
    </row>
    <row r="157" spans="1:10" x14ac:dyDescent="0.15">
      <c r="F157" s="314"/>
      <c r="G157" s="315" t="s">
        <v>283</v>
      </c>
      <c r="H157" s="316">
        <f>IF(ISERR(AVERAGE(H128:H156)),0,AVERAGE(H128:H156))</f>
        <v>2.6202774075252608</v>
      </c>
    </row>
    <row r="158" spans="1:10" x14ac:dyDescent="0.15">
      <c r="F158" s="314"/>
      <c r="G158" s="315" t="s">
        <v>281</v>
      </c>
      <c r="H158" s="316">
        <f>IF(ISERR(STDEV(H128:H156)),0,STDEV(H128:H156))</f>
        <v>1.1006336821923945</v>
      </c>
    </row>
  </sheetData>
  <sheetProtection sheet="1" objects="1" scenarios="1"/>
  <mergeCells count="37">
    <mergeCell ref="A128:B128"/>
    <mergeCell ref="A45:C45"/>
    <mergeCell ref="A50:C50"/>
    <mergeCell ref="B114:D114"/>
    <mergeCell ref="E114:F114"/>
    <mergeCell ref="A127:B127"/>
    <mergeCell ref="A137:B137"/>
    <mergeCell ref="A129:B129"/>
    <mergeCell ref="A130:B130"/>
    <mergeCell ref="A131:B131"/>
    <mergeCell ref="L131:O131"/>
    <mergeCell ref="A132:B132"/>
    <mergeCell ref="L132:O132"/>
    <mergeCell ref="A133:B133"/>
    <mergeCell ref="L133:O133"/>
    <mergeCell ref="A134:B134"/>
    <mergeCell ref="A135:B135"/>
    <mergeCell ref="A136:B136"/>
    <mergeCell ref="A149:B149"/>
    <mergeCell ref="A138:B138"/>
    <mergeCell ref="A139:B139"/>
    <mergeCell ref="A140:B140"/>
    <mergeCell ref="A141:B141"/>
    <mergeCell ref="A142:B142"/>
    <mergeCell ref="A143:B143"/>
    <mergeCell ref="A144:B144"/>
    <mergeCell ref="A145:B145"/>
    <mergeCell ref="A146:B146"/>
    <mergeCell ref="A147:B147"/>
    <mergeCell ref="A148:B148"/>
    <mergeCell ref="A156:B156"/>
    <mergeCell ref="A150:B150"/>
    <mergeCell ref="A151:B151"/>
    <mergeCell ref="A152:B152"/>
    <mergeCell ref="A153:B153"/>
    <mergeCell ref="A154:B154"/>
    <mergeCell ref="A155:B155"/>
  </mergeCells>
  <phoneticPr fontId="14" type="noConversion"/>
  <dataValidations count="3">
    <dataValidation type="whole" operator="greaterThanOrEqual" allowBlank="1" showErrorMessage="1" errorTitle=".GE. zero" error="Value must be an integer greater than or equal to zero." sqref="E101 D78:D88 D91:D101 E88 D65:D75">
      <formula1>0</formula1>
    </dataValidation>
    <dataValidation operator="greaterThanOrEqual" allowBlank="1" showErrorMessage="1" errorTitle=".GE. zero integer" error="Value must be an integer greater than or equal to zero." sqref="C65:C75"/>
    <dataValidation type="list" allowBlank="1" showInputMessage="1" showErrorMessage="1" sqref="E128:E156">
      <formula1>$B$32:$B$36</formula1>
    </dataValidation>
  </dataValidations>
  <pageMargins left="0.7" right="0.7" top="0.75" bottom="0.75" header="0.5" footer="0.5"/>
  <pageSetup scale="58"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151"/>
  <sheetViews>
    <sheetView showGridLines="0" workbookViewId="0">
      <selection activeCell="E53" sqref="E53"/>
    </sheetView>
  </sheetViews>
  <sheetFormatPr baseColWidth="10" defaultColWidth="3.6640625" defaultRowHeight="13" x14ac:dyDescent="0.15"/>
  <cols>
    <col min="1" max="1" width="5" style="3" customWidth="1"/>
    <col min="2" max="2" width="8.83203125" style="3" customWidth="1"/>
    <col min="3" max="3" width="7.33203125" style="3" customWidth="1"/>
    <col min="4" max="4" width="20.6640625" style="3" customWidth="1"/>
    <col min="5" max="5" width="7" style="3" customWidth="1"/>
    <col min="6" max="6" width="4.1640625" style="3" customWidth="1"/>
    <col min="7" max="7" width="5" style="3" customWidth="1"/>
    <col min="8" max="16384" width="3.6640625" style="3"/>
  </cols>
  <sheetData>
    <row r="1" spans="1:10" ht="20" x14ac:dyDescent="0.2">
      <c r="A1" s="463" t="s">
        <v>143</v>
      </c>
      <c r="B1" s="463"/>
      <c r="C1" s="1"/>
      <c r="D1" s="1"/>
      <c r="E1" s="1"/>
      <c r="F1" s="1"/>
      <c r="G1" s="1"/>
    </row>
    <row r="2" spans="1:10" hidden="1" x14ac:dyDescent="0.15">
      <c r="A2" s="33"/>
      <c r="B2" s="33"/>
      <c r="C2" s="33"/>
      <c r="D2" s="33"/>
      <c r="E2" s="33"/>
      <c r="F2" s="33"/>
      <c r="G2" s="33"/>
      <c r="H2" s="33"/>
      <c r="I2" s="33"/>
      <c r="J2" s="33"/>
    </row>
    <row r="3" spans="1:10" hidden="1" x14ac:dyDescent="0.15">
      <c r="A3" s="299" t="str">
        <f>Constants!A1</f>
        <v>Constants</v>
      </c>
      <c r="B3" s="299" t="str">
        <f>Constants!B1</f>
        <v xml:space="preserve"> </v>
      </c>
      <c r="C3" s="299" t="str">
        <f>Constants!C1</f>
        <v xml:space="preserve"> </v>
      </c>
      <c r="D3" s="299" t="str">
        <f>Constants!D1</f>
        <v xml:space="preserve"> </v>
      </c>
      <c r="E3" s="299" t="str">
        <f>Constants!E1</f>
        <v xml:space="preserve"> </v>
      </c>
      <c r="F3" s="299" t="str">
        <f>Constants!F1</f>
        <v>CA02</v>
      </c>
      <c r="G3" s="299" t="str">
        <f>Constants!G1</f>
        <v xml:space="preserve"> </v>
      </c>
      <c r="H3" s="299" t="str">
        <f>Constants!H1</f>
        <v xml:space="preserve"> </v>
      </c>
      <c r="I3" s="299" t="str">
        <f>Constants!I1</f>
        <v xml:space="preserve"> </v>
      </c>
      <c r="J3" s="299">
        <f>Constants!J1</f>
        <v>0</v>
      </c>
    </row>
    <row r="4" spans="1:10" hidden="1" x14ac:dyDescent="0.15">
      <c r="A4" s="299" t="str">
        <f>Constants!A2</f>
        <v>Start date:</v>
      </c>
      <c r="B4" s="299">
        <f>Constants!B2</f>
        <v>36526</v>
      </c>
      <c r="C4" s="299" t="str">
        <f>Constants!C2</f>
        <v xml:space="preserve"> </v>
      </c>
      <c r="D4" s="299" t="str">
        <f>Constants!D2</f>
        <v>Grades:</v>
      </c>
      <c r="E4" s="299" t="str">
        <f>Constants!E2</f>
        <v>AA</v>
      </c>
      <c r="F4" s="299">
        <f>Constants!F2</f>
        <v>1</v>
      </c>
      <c r="G4" s="299">
        <f>Constants!G2</f>
        <v>0</v>
      </c>
      <c r="H4" s="299">
        <f>Constants!H2</f>
        <v>0</v>
      </c>
      <c r="I4" s="299">
        <f>Constants!I2</f>
        <v>0</v>
      </c>
      <c r="J4" s="299">
        <f>Constants!J2</f>
        <v>0</v>
      </c>
    </row>
    <row r="5" spans="1:10" hidden="1" x14ac:dyDescent="0.15">
      <c r="A5" s="299" t="str">
        <f>Constants!A3</f>
        <v>End date:</v>
      </c>
      <c r="B5" s="299">
        <f>Constants!B3</f>
        <v>73051</v>
      </c>
      <c r="C5" s="299" t="str">
        <f>Constants!C3</f>
        <v xml:space="preserve"> </v>
      </c>
      <c r="D5" s="299" t="str">
        <f>Constants!D3</f>
        <v xml:space="preserve"> </v>
      </c>
      <c r="E5" s="299" t="str">
        <f>Constants!E3</f>
        <v>A</v>
      </c>
      <c r="F5" s="299">
        <f>Constants!F3</f>
        <v>0.95</v>
      </c>
      <c r="G5" s="299">
        <f>Constants!G3</f>
        <v>0</v>
      </c>
      <c r="H5" s="299">
        <f>Constants!H3</f>
        <v>0</v>
      </c>
      <c r="I5" s="299">
        <f>Constants!I3</f>
        <v>0</v>
      </c>
      <c r="J5" s="299">
        <f>Constants!J3</f>
        <v>0</v>
      </c>
    </row>
    <row r="6" spans="1:10" hidden="1" x14ac:dyDescent="0.15">
      <c r="A6" s="299" t="str">
        <f>Constants!A4</f>
        <v>Phases:</v>
      </c>
      <c r="B6" s="299" t="str">
        <f>Constants!B4</f>
        <v>Analysis</v>
      </c>
      <c r="C6" s="299" t="str">
        <f>Constants!C4</f>
        <v xml:space="preserve"> </v>
      </c>
      <c r="D6" s="299" t="str">
        <f>Constants!D4</f>
        <v xml:space="preserve"> </v>
      </c>
      <c r="E6" s="299" t="str">
        <f>Constants!E4</f>
        <v>AB</v>
      </c>
      <c r="F6" s="299">
        <f>Constants!F4</f>
        <v>0.9</v>
      </c>
      <c r="G6" s="299">
        <f>Constants!G4</f>
        <v>0</v>
      </c>
      <c r="H6" s="299">
        <f>Constants!H4</f>
        <v>0</v>
      </c>
      <c r="I6" s="299">
        <f>Constants!I4</f>
        <v>0</v>
      </c>
      <c r="J6" s="299">
        <f>Constants!J4</f>
        <v>0</v>
      </c>
    </row>
    <row r="7" spans="1:10" hidden="1" x14ac:dyDescent="0.15">
      <c r="A7" s="299" t="str">
        <f>Constants!A5</f>
        <v xml:space="preserve"> </v>
      </c>
      <c r="B7" s="299" t="str">
        <f>Constants!B5</f>
        <v>Architecture</v>
      </c>
      <c r="C7" s="299" t="str">
        <f>Constants!C5</f>
        <v xml:space="preserve"> </v>
      </c>
      <c r="D7" s="299" t="str">
        <f>Constants!D5</f>
        <v xml:space="preserve"> </v>
      </c>
      <c r="E7" s="299" t="str">
        <f>Constants!E5</f>
        <v>B</v>
      </c>
      <c r="F7" s="299">
        <f>Constants!F5</f>
        <v>0.85</v>
      </c>
      <c r="G7" s="299">
        <f>Constants!G5</f>
        <v>0</v>
      </c>
      <c r="H7" s="299">
        <f>Constants!H5</f>
        <v>0</v>
      </c>
      <c r="I7" s="299">
        <f>Constants!I5</f>
        <v>0</v>
      </c>
      <c r="J7" s="299">
        <f>Constants!J5</f>
        <v>0</v>
      </c>
    </row>
    <row r="8" spans="1:10" hidden="1" x14ac:dyDescent="0.15">
      <c r="A8" s="299" t="str">
        <f>Constants!A6</f>
        <v xml:space="preserve"> </v>
      </c>
      <c r="B8" s="299" t="str">
        <f>Constants!B6</f>
        <v>Project planning</v>
      </c>
      <c r="C8" s="299" t="str">
        <f>Constants!C6</f>
        <v xml:space="preserve"> </v>
      </c>
      <c r="D8" s="299" t="str">
        <f>Constants!D6</f>
        <v xml:space="preserve"> </v>
      </c>
      <c r="E8" s="299" t="str">
        <f>Constants!E6</f>
        <v>BC</v>
      </c>
      <c r="F8" s="299">
        <f>Constants!F6</f>
        <v>0.8</v>
      </c>
      <c r="G8" s="299">
        <f>Constants!G6</f>
        <v>0</v>
      </c>
      <c r="H8" s="299">
        <f>Constants!H6</f>
        <v>0</v>
      </c>
      <c r="I8" s="299">
        <f>Constants!I6</f>
        <v>0</v>
      </c>
      <c r="J8" s="299">
        <f>Constants!J6</f>
        <v>0</v>
      </c>
    </row>
    <row r="9" spans="1:10" hidden="1" x14ac:dyDescent="0.15">
      <c r="A9" s="299" t="str">
        <f>Constants!A7</f>
        <v xml:space="preserve"> </v>
      </c>
      <c r="B9" s="299" t="str">
        <f>Constants!B7</f>
        <v>Interation planning</v>
      </c>
      <c r="C9" s="299" t="str">
        <f>Constants!C7</f>
        <v xml:space="preserve"> </v>
      </c>
      <c r="D9" s="299" t="str">
        <f>Constants!D7</f>
        <v xml:space="preserve"> </v>
      </c>
      <c r="E9" s="299" t="str">
        <f>Constants!E7</f>
        <v>C</v>
      </c>
      <c r="F9" s="299">
        <f>Constants!F7</f>
        <v>0.75</v>
      </c>
      <c r="G9" s="299">
        <f>Constants!G7</f>
        <v>0</v>
      </c>
      <c r="H9" s="299">
        <f>Constants!H7</f>
        <v>0</v>
      </c>
      <c r="I9" s="299">
        <f>Constants!I7</f>
        <v>0</v>
      </c>
      <c r="J9" s="299">
        <f>Constants!J7</f>
        <v>0</v>
      </c>
    </row>
    <row r="10" spans="1:10" hidden="1" x14ac:dyDescent="0.15">
      <c r="A10" s="299" t="str">
        <f>Constants!A8</f>
        <v xml:space="preserve"> </v>
      </c>
      <c r="B10" s="299" t="str">
        <f>Constants!B8</f>
        <v>Construction</v>
      </c>
      <c r="C10" s="299" t="str">
        <f>Constants!C8</f>
        <v xml:space="preserve"> </v>
      </c>
      <c r="D10" s="299" t="str">
        <f>Constants!D8</f>
        <v xml:space="preserve"> </v>
      </c>
      <c r="E10" s="299" t="str">
        <f>Constants!E8</f>
        <v>CD</v>
      </c>
      <c r="F10" s="299">
        <f>Constants!F8</f>
        <v>0.7</v>
      </c>
      <c r="G10" s="299">
        <f>Constants!G8</f>
        <v>0</v>
      </c>
      <c r="H10" s="299">
        <f>Constants!H8</f>
        <v>0</v>
      </c>
      <c r="I10" s="299">
        <f>Constants!I8</f>
        <v>0</v>
      </c>
      <c r="J10" s="299">
        <f>Constants!J8</f>
        <v>0</v>
      </c>
    </row>
    <row r="11" spans="1:10" hidden="1" x14ac:dyDescent="0.15">
      <c r="A11" s="299" t="str">
        <f>Constants!A9</f>
        <v xml:space="preserve"> </v>
      </c>
      <c r="B11" s="299" t="str">
        <f>Constants!B9</f>
        <v>Refactoring</v>
      </c>
      <c r="C11" s="299" t="str">
        <f>Constants!C9</f>
        <v xml:space="preserve"> </v>
      </c>
      <c r="D11" s="299" t="str">
        <f>Constants!D9</f>
        <v xml:space="preserve"> </v>
      </c>
      <c r="E11" s="299" t="str">
        <f>Constants!E9</f>
        <v>D</v>
      </c>
      <c r="F11" s="299">
        <f>Constants!F9</f>
        <v>0.65</v>
      </c>
      <c r="G11" s="299">
        <f>Constants!G9</f>
        <v>0</v>
      </c>
      <c r="H11" s="299">
        <f>Constants!H9</f>
        <v>0</v>
      </c>
      <c r="I11" s="299">
        <f>Constants!I9</f>
        <v>0</v>
      </c>
      <c r="J11" s="299">
        <f>Constants!J9</f>
        <v>0</v>
      </c>
    </row>
    <row r="12" spans="1:10" hidden="1" x14ac:dyDescent="0.15">
      <c r="A12" s="299" t="str">
        <f>Constants!A10</f>
        <v xml:space="preserve"> </v>
      </c>
      <c r="B12" s="299" t="str">
        <f>Constants!B10</f>
        <v>Review</v>
      </c>
      <c r="C12" s="299" t="str">
        <f>Constants!C10</f>
        <v xml:space="preserve"> </v>
      </c>
      <c r="D12" s="299" t="str">
        <f>Constants!D10</f>
        <v xml:space="preserve"> </v>
      </c>
      <c r="E12" s="299" t="str">
        <f>Constants!E10</f>
        <v>F</v>
      </c>
      <c r="F12" s="299">
        <f>Constants!F10</f>
        <v>0.5</v>
      </c>
      <c r="G12" s="299">
        <f>Constants!G10</f>
        <v>0</v>
      </c>
      <c r="H12" s="299">
        <f>Constants!H10</f>
        <v>0</v>
      </c>
      <c r="I12" s="299">
        <f>Constants!I10</f>
        <v>0</v>
      </c>
      <c r="J12" s="299">
        <f>Constants!J10</f>
        <v>0</v>
      </c>
    </row>
    <row r="13" spans="1:10" hidden="1" x14ac:dyDescent="0.15">
      <c r="A13" s="299" t="str">
        <f>Constants!A11</f>
        <v xml:space="preserve"> </v>
      </c>
      <c r="B13" s="299" t="str">
        <f>Constants!B11</f>
        <v>Integration test</v>
      </c>
      <c r="C13" s="299" t="str">
        <f>Constants!C11</f>
        <v xml:space="preserve"> </v>
      </c>
      <c r="D13" s="299" t="str">
        <f>Constants!D11</f>
        <v xml:space="preserve"> </v>
      </c>
      <c r="E13" s="299" t="str">
        <f>Constants!E11</f>
        <v xml:space="preserve"> </v>
      </c>
      <c r="F13" s="299" t="str">
        <f>Constants!F11</f>
        <v xml:space="preserve"> </v>
      </c>
      <c r="G13" s="299">
        <f>Constants!G11</f>
        <v>0</v>
      </c>
      <c r="H13" s="299">
        <f>Constants!H11</f>
        <v>0</v>
      </c>
      <c r="I13" s="299">
        <f>Constants!I11</f>
        <v>0</v>
      </c>
      <c r="J13" s="299">
        <f>Constants!J11</f>
        <v>0</v>
      </c>
    </row>
    <row r="14" spans="1:10" hidden="1" x14ac:dyDescent="0.15">
      <c r="A14" s="299" t="str">
        <f>Constants!A12</f>
        <v xml:space="preserve"> </v>
      </c>
      <c r="B14" s="299" t="str">
        <f>Constants!B12</f>
        <v>Repatterning</v>
      </c>
      <c r="C14" s="299" t="str">
        <f>Constants!C12</f>
        <v xml:space="preserve"> </v>
      </c>
      <c r="D14" s="299" t="str">
        <f>Constants!D12</f>
        <v xml:space="preserve"> </v>
      </c>
      <c r="E14" s="299" t="str">
        <f>Constants!E12</f>
        <v xml:space="preserve"> </v>
      </c>
      <c r="F14" s="299" t="str">
        <f>Constants!F12</f>
        <v xml:space="preserve"> </v>
      </c>
      <c r="G14" s="299">
        <f>Constants!G12</f>
        <v>0</v>
      </c>
      <c r="H14" s="299">
        <f>Constants!H12</f>
        <v>0</v>
      </c>
      <c r="I14" s="299">
        <f>Constants!I12</f>
        <v>0</v>
      </c>
      <c r="J14" s="299">
        <f>Constants!J12</f>
        <v>0</v>
      </c>
    </row>
    <row r="15" spans="1:10" hidden="1" x14ac:dyDescent="0.15">
      <c r="A15" s="299" t="str">
        <f>Constants!A13</f>
        <v xml:space="preserve"> </v>
      </c>
      <c r="B15" s="299" t="str">
        <f>Constants!B13</f>
        <v>Postmortem</v>
      </c>
      <c r="C15" s="299" t="str">
        <f>Constants!C13</f>
        <v xml:space="preserve"> </v>
      </c>
      <c r="D15" s="299" t="str">
        <f>Constants!D13</f>
        <v xml:space="preserve"> </v>
      </c>
      <c r="E15" s="299" t="str">
        <f>Constants!E13</f>
        <v xml:space="preserve"> </v>
      </c>
      <c r="F15" s="299" t="str">
        <f>Constants!F13</f>
        <v xml:space="preserve"> </v>
      </c>
      <c r="G15" s="299">
        <f>Constants!G13</f>
        <v>0</v>
      </c>
      <c r="H15" s="299">
        <f>Constants!H13</f>
        <v>0</v>
      </c>
      <c r="I15" s="299">
        <f>Constants!I13</f>
        <v>0</v>
      </c>
      <c r="J15" s="299">
        <f>Constants!J13</f>
        <v>0</v>
      </c>
    </row>
    <row r="16" spans="1:10" hidden="1" x14ac:dyDescent="0.15">
      <c r="A16" s="299" t="str">
        <f>Constants!A14</f>
        <v xml:space="preserve"> </v>
      </c>
      <c r="B16" s="299" t="str">
        <f>Constants!B14</f>
        <v>Sandbox</v>
      </c>
      <c r="C16" s="299" t="str">
        <f>Constants!C14</f>
        <v xml:space="preserve"> </v>
      </c>
      <c r="D16" s="299" t="str">
        <f>Constants!D14</f>
        <v xml:space="preserve"> </v>
      </c>
      <c r="E16" s="299" t="str">
        <f>Constants!E14</f>
        <v xml:space="preserve"> </v>
      </c>
      <c r="F16" s="299" t="str">
        <f>Constants!F14</f>
        <v xml:space="preserve"> </v>
      </c>
      <c r="G16" s="299">
        <f>Constants!G14</f>
        <v>0</v>
      </c>
      <c r="H16" s="299">
        <f>Constants!H14</f>
        <v>0</v>
      </c>
      <c r="I16" s="299">
        <f>Constants!I14</f>
        <v>0</v>
      </c>
      <c r="J16" s="299">
        <f>Constants!J14</f>
        <v>0</v>
      </c>
    </row>
    <row r="17" spans="1:10" hidden="1" x14ac:dyDescent="0.15">
      <c r="A17" s="299" t="str">
        <f>Constants!A15</f>
        <v xml:space="preserve"> </v>
      </c>
      <c r="B17" s="299" t="str">
        <f>Constants!B15</f>
        <v xml:space="preserve"> </v>
      </c>
      <c r="C17" s="299" t="str">
        <f>Constants!C15</f>
        <v xml:space="preserve"> </v>
      </c>
      <c r="D17" s="299" t="str">
        <f>Constants!D15</f>
        <v xml:space="preserve"> </v>
      </c>
      <c r="E17" s="299" t="str">
        <f>Constants!E15</f>
        <v xml:space="preserve"> </v>
      </c>
      <c r="F17" s="299" t="str">
        <f>Constants!F15</f>
        <v xml:space="preserve"> </v>
      </c>
      <c r="G17" s="299">
        <f>Constants!G15</f>
        <v>0</v>
      </c>
      <c r="H17" s="299">
        <f>Constants!H15</f>
        <v>0</v>
      </c>
      <c r="I17" s="299">
        <f>Constants!I15</f>
        <v>0</v>
      </c>
      <c r="J17" s="299">
        <f>Constants!J15</f>
        <v>0</v>
      </c>
    </row>
    <row r="18" spans="1:10" hidden="1" x14ac:dyDescent="0.15">
      <c r="A18" s="299" t="str">
        <f>Constants!A16</f>
        <v xml:space="preserve"> </v>
      </c>
      <c r="B18" s="299" t="str">
        <f>Constants!B16</f>
        <v xml:space="preserve"> </v>
      </c>
      <c r="C18" s="299" t="str">
        <f>Constants!C16</f>
        <v xml:space="preserve"> </v>
      </c>
      <c r="D18" s="299" t="str">
        <f>Constants!D16</f>
        <v xml:space="preserve"> </v>
      </c>
      <c r="E18" s="299" t="str">
        <f>Constants!E16</f>
        <v xml:space="preserve"> </v>
      </c>
      <c r="F18" s="299" t="str">
        <f>Constants!F16</f>
        <v xml:space="preserve"> </v>
      </c>
      <c r="G18" s="299">
        <f>Constants!G16</f>
        <v>0</v>
      </c>
      <c r="H18" s="299">
        <f>Constants!H16</f>
        <v>0</v>
      </c>
      <c r="I18" s="299">
        <f>Constants!I16</f>
        <v>0</v>
      </c>
      <c r="J18" s="299">
        <f>Constants!J16</f>
        <v>0</v>
      </c>
    </row>
    <row r="19" spans="1:10" hidden="1" x14ac:dyDescent="0.15">
      <c r="A19" s="299" t="str">
        <f>Constants!A17</f>
        <v xml:space="preserve"> </v>
      </c>
      <c r="B19" s="299" t="str">
        <f>Constants!B17</f>
        <v xml:space="preserve"> </v>
      </c>
      <c r="C19" s="299" t="str">
        <f>Constants!C17</f>
        <v xml:space="preserve"> </v>
      </c>
      <c r="D19" s="299" t="str">
        <f>Constants!D17</f>
        <v xml:space="preserve"> </v>
      </c>
      <c r="E19" s="299" t="str">
        <f>Constants!E17</f>
        <v xml:space="preserve"> </v>
      </c>
      <c r="F19" s="299" t="str">
        <f>Constants!F17</f>
        <v xml:space="preserve"> </v>
      </c>
      <c r="G19" s="299">
        <f>Constants!G17</f>
        <v>0</v>
      </c>
      <c r="H19" s="299">
        <f>Constants!H17</f>
        <v>0</v>
      </c>
      <c r="I19" s="299">
        <f>Constants!I17</f>
        <v>0</v>
      </c>
      <c r="J19" s="299">
        <f>Constants!J17</f>
        <v>0</v>
      </c>
    </row>
    <row r="20" spans="1:10" hidden="1" x14ac:dyDescent="0.15">
      <c r="A20" s="299" t="str">
        <f>Constants!A18</f>
        <v xml:space="preserve"> </v>
      </c>
      <c r="B20" s="299" t="str">
        <f>Constants!B18</f>
        <v xml:space="preserve"> </v>
      </c>
      <c r="C20" s="299" t="str">
        <f>Constants!C18</f>
        <v xml:space="preserve"> </v>
      </c>
      <c r="D20" s="299" t="str">
        <f>Constants!D18</f>
        <v xml:space="preserve"> </v>
      </c>
      <c r="E20" s="299" t="str">
        <f>Constants!E18</f>
        <v xml:space="preserve"> </v>
      </c>
      <c r="F20" s="299" t="str">
        <f>Constants!F18</f>
        <v xml:space="preserve"> </v>
      </c>
      <c r="G20" s="299">
        <f>Constants!G18</f>
        <v>0</v>
      </c>
      <c r="H20" s="299">
        <f>Constants!H18</f>
        <v>0</v>
      </c>
      <c r="I20" s="299">
        <f>Constants!I18</f>
        <v>0</v>
      </c>
      <c r="J20" s="299">
        <f>Constants!J18</f>
        <v>0</v>
      </c>
    </row>
    <row r="21" spans="1:10" hidden="1" x14ac:dyDescent="0.15">
      <c r="A21" s="299" t="str">
        <f>Constants!A19</f>
        <v>Defect Types:</v>
      </c>
      <c r="B21" s="299" t="str">
        <f>Constants!B19</f>
        <v>Requirements Change</v>
      </c>
      <c r="C21" s="299" t="str">
        <f>Constants!C19</f>
        <v>Changes to requirements</v>
      </c>
      <c r="D21" s="299" t="str">
        <f>Constants!D19</f>
        <v>Iteration</v>
      </c>
      <c r="E21" s="299" t="str">
        <f>Constants!E19</f>
        <v>NA</v>
      </c>
      <c r="F21" s="299" t="str">
        <f>Constants!F19</f>
        <v xml:space="preserve">did not follow </v>
      </c>
      <c r="G21" s="299">
        <f>Constants!G19</f>
        <v>0</v>
      </c>
      <c r="H21" s="299">
        <f>Constants!H19</f>
        <v>0</v>
      </c>
      <c r="I21" s="299">
        <f>Constants!I19</f>
        <v>0</v>
      </c>
      <c r="J21" s="299">
        <f>Constants!J19</f>
        <v>0</v>
      </c>
    </row>
    <row r="22" spans="1:10" hidden="1" x14ac:dyDescent="0.15">
      <c r="A22" s="299" t="str">
        <f>Constants!A20</f>
        <v xml:space="preserve"> </v>
      </c>
      <c r="B22" s="299" t="str">
        <f>Constants!B20</f>
        <v>Requirements Clarification</v>
      </c>
      <c r="C22" s="299" t="str">
        <f>Constants!C20</f>
        <v>Clarifications to requirements</v>
      </c>
      <c r="D22" s="299" t="str">
        <f>Constants!D20</f>
        <v xml:space="preserve"> </v>
      </c>
      <c r="E22" s="299">
        <f>Constants!E20</f>
        <v>1</v>
      </c>
      <c r="F22" s="299" t="str">
        <f>Constants!F20</f>
        <v>very painful</v>
      </c>
      <c r="G22" s="299">
        <f>Constants!G20</f>
        <v>0</v>
      </c>
      <c r="H22" s="299">
        <f>Constants!H20</f>
        <v>0</v>
      </c>
      <c r="I22" s="299">
        <f>Constants!I20</f>
        <v>0</v>
      </c>
      <c r="J22" s="299">
        <f>Constants!J20</f>
        <v>0</v>
      </c>
    </row>
    <row r="23" spans="1:10" hidden="1" x14ac:dyDescent="0.15">
      <c r="A23" s="299" t="str">
        <f>Constants!A21</f>
        <v xml:space="preserve"> </v>
      </c>
      <c r="B23" s="299" t="str">
        <f>Constants!B21</f>
        <v>Product syntax</v>
      </c>
      <c r="C23" s="299" t="str">
        <f>Constants!C21</f>
        <v>Syntax flaws in the deliverable product</v>
      </c>
      <c r="D23" s="299" t="str">
        <f>Constants!D21</f>
        <v xml:space="preserve"> </v>
      </c>
      <c r="E23" s="299">
        <f>Constants!E21</f>
        <v>2</v>
      </c>
      <c r="F23" s="299" t="str">
        <f>Constants!F21</f>
        <v>painful</v>
      </c>
      <c r="G23" s="299">
        <f>Constants!G21</f>
        <v>0</v>
      </c>
      <c r="H23" s="299">
        <f>Constants!H21</f>
        <v>0</v>
      </c>
      <c r="I23" s="299">
        <f>Constants!I21</f>
        <v>0</v>
      </c>
      <c r="J23" s="299">
        <f>Constants!J21</f>
        <v>0</v>
      </c>
    </row>
    <row r="24" spans="1:10" hidden="1" x14ac:dyDescent="0.15">
      <c r="A24" s="299" t="str">
        <f>Constants!A22</f>
        <v xml:space="preserve"> </v>
      </c>
      <c r="B24" s="299" t="str">
        <f>Constants!B22</f>
        <v>Product logic</v>
      </c>
      <c r="C24" s="299" t="str">
        <f>Constants!C22</f>
        <v>Logic flaws in the deliverable product</v>
      </c>
      <c r="D24" s="299" t="str">
        <f>Constants!D22</f>
        <v xml:space="preserve"> </v>
      </c>
      <c r="E24" s="299">
        <f>Constants!E22</f>
        <v>3</v>
      </c>
      <c r="F24" s="299" t="str">
        <f>Constants!F22</f>
        <v>neutral</v>
      </c>
      <c r="G24" s="299">
        <f>Constants!G22</f>
        <v>0</v>
      </c>
      <c r="H24" s="299">
        <f>Constants!H22</f>
        <v>0</v>
      </c>
      <c r="I24" s="299">
        <f>Constants!I22</f>
        <v>0</v>
      </c>
      <c r="J24" s="299">
        <f>Constants!J22</f>
        <v>0</v>
      </c>
    </row>
    <row r="25" spans="1:10" hidden="1" x14ac:dyDescent="0.15">
      <c r="A25" s="299" t="str">
        <f>Constants!A23</f>
        <v xml:space="preserve"> </v>
      </c>
      <c r="B25" s="299" t="str">
        <f>Constants!B23</f>
        <v>Product interface</v>
      </c>
      <c r="C25" s="299" t="str">
        <f>Constants!C23</f>
        <v>Flaws in the interface of a component of the deliverable product</v>
      </c>
      <c r="D25" s="299" t="str">
        <f>Constants!D23</f>
        <v xml:space="preserve"> </v>
      </c>
      <c r="E25" s="299">
        <f>Constants!E23</f>
        <v>4</v>
      </c>
      <c r="F25" s="299" t="str">
        <f>Constants!F23</f>
        <v>helpful</v>
      </c>
      <c r="G25" s="299">
        <f>Constants!G23</f>
        <v>0</v>
      </c>
      <c r="H25" s="299">
        <f>Constants!H23</f>
        <v>0</v>
      </c>
      <c r="I25" s="299">
        <f>Constants!I23</f>
        <v>0</v>
      </c>
      <c r="J25" s="299">
        <f>Constants!J23</f>
        <v>0</v>
      </c>
    </row>
    <row r="26" spans="1:10" hidden="1" x14ac:dyDescent="0.15">
      <c r="A26" s="299" t="str">
        <f>Constants!A24</f>
        <v xml:space="preserve"> </v>
      </c>
      <c r="B26" s="299" t="str">
        <f>Constants!B24</f>
        <v>Product checking</v>
      </c>
      <c r="C26" s="299" t="str">
        <f>Constants!C24</f>
        <v>Flaws with boundary/type checking within a component of the deliverable product</v>
      </c>
      <c r="D26" s="299" t="str">
        <f>Constants!D24</f>
        <v xml:space="preserve"> </v>
      </c>
      <c r="E26" s="299">
        <f>Constants!E24</f>
        <v>5</v>
      </c>
      <c r="F26" s="299" t="str">
        <f>Constants!F24</f>
        <v>very helpful</v>
      </c>
      <c r="G26" s="299">
        <f>Constants!G24</f>
        <v>0</v>
      </c>
      <c r="H26" s="299">
        <f>Constants!H24</f>
        <v>0</v>
      </c>
      <c r="I26" s="299">
        <f>Constants!I24</f>
        <v>0</v>
      </c>
      <c r="J26" s="299">
        <f>Constants!J24</f>
        <v>0</v>
      </c>
    </row>
    <row r="27" spans="1:10" s="23" customFormat="1" hidden="1" x14ac:dyDescent="0.15">
      <c r="A27" s="299" t="str">
        <f>Constants!A25</f>
        <v xml:space="preserve"> </v>
      </c>
      <c r="B27" s="299" t="str">
        <f>Constants!B25</f>
        <v>Test syntax</v>
      </c>
      <c r="C27" s="299" t="str">
        <f>Constants!C25</f>
        <v xml:space="preserve">Syntax flaws in the test code </v>
      </c>
      <c r="D27" s="299" t="str">
        <f>Constants!D25</f>
        <v xml:space="preserve"> </v>
      </c>
      <c r="E27" s="299">
        <f>Constants!E25</f>
        <v>6</v>
      </c>
      <c r="F27" s="299" t="str">
        <f>Constants!F25</f>
        <v xml:space="preserve"> </v>
      </c>
      <c r="G27" s="299">
        <f>Constants!G25</f>
        <v>0</v>
      </c>
      <c r="H27" s="299">
        <f>Constants!H25</f>
        <v>0</v>
      </c>
      <c r="I27" s="299">
        <f>Constants!I25</f>
        <v>0</v>
      </c>
      <c r="J27" s="299">
        <f>Constants!J25</f>
        <v>0</v>
      </c>
    </row>
    <row r="28" spans="1:10" hidden="1" x14ac:dyDescent="0.15">
      <c r="A28" s="299" t="str">
        <f>Constants!A26</f>
        <v xml:space="preserve"> </v>
      </c>
      <c r="B28" s="299" t="str">
        <f>Constants!B26</f>
        <v>Test logic</v>
      </c>
      <c r="C28" s="299" t="str">
        <f>Constants!C26</f>
        <v>Logic flaws in the test code</v>
      </c>
      <c r="D28" s="299" t="str">
        <f>Constants!D26</f>
        <v xml:space="preserve"> </v>
      </c>
      <c r="E28" s="299">
        <f>Constants!E26</f>
        <v>7</v>
      </c>
      <c r="F28" s="299" t="str">
        <f>Constants!F26</f>
        <v xml:space="preserve"> </v>
      </c>
      <c r="G28" s="299">
        <f>Constants!G26</f>
        <v>0</v>
      </c>
      <c r="H28" s="299">
        <f>Constants!H26</f>
        <v>0</v>
      </c>
      <c r="I28" s="299">
        <f>Constants!I26</f>
        <v>0</v>
      </c>
      <c r="J28" s="299">
        <f>Constants!J26</f>
        <v>0</v>
      </c>
    </row>
    <row r="29" spans="1:10" hidden="1" x14ac:dyDescent="0.15">
      <c r="A29" s="299" t="str">
        <f>Constants!A27</f>
        <v xml:space="preserve"> </v>
      </c>
      <c r="B29" s="299" t="str">
        <f>Constants!B27</f>
        <v>Test interface</v>
      </c>
      <c r="C29" s="299" t="str">
        <f>Constants!C27</f>
        <v>Flaws in the interface of a component of the test code</v>
      </c>
      <c r="D29" s="299" t="str">
        <f>Constants!D27</f>
        <v xml:space="preserve"> </v>
      </c>
      <c r="E29" s="299">
        <f>Constants!E27</f>
        <v>8</v>
      </c>
      <c r="F29" s="299" t="str">
        <f>Constants!F27</f>
        <v xml:space="preserve"> </v>
      </c>
      <c r="G29" s="299">
        <f>Constants!G27</f>
        <v>0</v>
      </c>
      <c r="H29" s="299">
        <f>Constants!H27</f>
        <v>0</v>
      </c>
      <c r="I29" s="299">
        <f>Constants!I27</f>
        <v>0</v>
      </c>
      <c r="J29" s="299">
        <f>Constants!J27</f>
        <v>0</v>
      </c>
    </row>
    <row r="30" spans="1:10" hidden="1" x14ac:dyDescent="0.15">
      <c r="A30" s="299" t="str">
        <f>Constants!A28</f>
        <v xml:space="preserve"> </v>
      </c>
      <c r="B30" s="299" t="str">
        <f>Constants!B28</f>
        <v>Test checking</v>
      </c>
      <c r="C30" s="299" t="str">
        <f>Constants!C28</f>
        <v>Flaws with boundary/type checking within a component of the test code</v>
      </c>
      <c r="D30" s="299" t="str">
        <f>Constants!D28</f>
        <v xml:space="preserve"> </v>
      </c>
      <c r="E30" s="299">
        <f>Constants!E28</f>
        <v>9</v>
      </c>
      <c r="F30" s="299" t="str">
        <f>Constants!F28</f>
        <v xml:space="preserve"> </v>
      </c>
      <c r="G30" s="299">
        <f>Constants!G28</f>
        <v>0</v>
      </c>
      <c r="H30" s="299">
        <f>Constants!H28</f>
        <v>0</v>
      </c>
      <c r="I30" s="299">
        <f>Constants!I28</f>
        <v>0</v>
      </c>
      <c r="J30" s="299">
        <f>Constants!J28</f>
        <v>0</v>
      </c>
    </row>
    <row r="31" spans="1:10" hidden="1" x14ac:dyDescent="0.15">
      <c r="A31" s="299" t="str">
        <f>Constants!A29</f>
        <v xml:space="preserve"> </v>
      </c>
      <c r="B31" s="299" t="str">
        <f>Constants!B29</f>
        <v>Bad Smell</v>
      </c>
      <c r="C31" s="299" t="str">
        <f>Constants!C29</f>
        <v>Refactoring changes (please note the bad smell in the defect description)</v>
      </c>
      <c r="D31" s="299" t="str">
        <f>Constants!D29</f>
        <v xml:space="preserve"> </v>
      </c>
      <c r="E31" s="299">
        <f>Constants!E29</f>
        <v>10</v>
      </c>
      <c r="F31" s="299">
        <f>Constants!F29</f>
        <v>0</v>
      </c>
      <c r="G31" s="299">
        <f>Constants!G29</f>
        <v>0</v>
      </c>
      <c r="H31" s="299">
        <f>Constants!H29</f>
        <v>0</v>
      </c>
      <c r="I31" s="299">
        <f>Constants!I29</f>
        <v>0</v>
      </c>
      <c r="J31" s="299">
        <f>Constants!J29</f>
        <v>0</v>
      </c>
    </row>
    <row r="32" spans="1:10" hidden="1" x14ac:dyDescent="0.15">
      <c r="A32" s="299" t="str">
        <f>Constants!A30</f>
        <v>Y/N:</v>
      </c>
      <c r="B32" s="299" t="str">
        <f>Constants!B30</f>
        <v>Yes</v>
      </c>
      <c r="C32" s="299" t="str">
        <f>Constants!C30</f>
        <v xml:space="preserve"> </v>
      </c>
      <c r="D32" s="299" t="str">
        <f>Constants!D30</f>
        <v xml:space="preserve"> </v>
      </c>
      <c r="E32" s="299" t="str">
        <f>Constants!E30</f>
        <v>Passed</v>
      </c>
      <c r="F32" s="299">
        <f>Constants!F30</f>
        <v>0</v>
      </c>
      <c r="G32" s="299">
        <f>Constants!G30</f>
        <v>0</v>
      </c>
      <c r="H32" s="299">
        <f>Constants!H30</f>
        <v>0</v>
      </c>
      <c r="I32" s="299">
        <f>Constants!I30</f>
        <v>0</v>
      </c>
      <c r="J32" s="299">
        <f>Constants!J30</f>
        <v>0</v>
      </c>
    </row>
    <row r="33" spans="1:10" hidden="1" x14ac:dyDescent="0.15">
      <c r="A33" s="299" t="str">
        <f>Constants!A31</f>
        <v xml:space="preserve"> </v>
      </c>
      <c r="B33" s="299" t="str">
        <f>Constants!B31</f>
        <v>No</v>
      </c>
      <c r="C33" s="299" t="str">
        <f>Constants!C31</f>
        <v xml:space="preserve"> </v>
      </c>
      <c r="D33" s="299" t="str">
        <f>Constants!D31</f>
        <v xml:space="preserve"> </v>
      </c>
      <c r="E33" s="299" t="str">
        <f>Constants!E31</f>
        <v>Passed with issues</v>
      </c>
      <c r="F33" s="299">
        <f>Constants!F31</f>
        <v>0</v>
      </c>
      <c r="G33" s="299">
        <f>Constants!G31</f>
        <v>0</v>
      </c>
      <c r="H33" s="299">
        <f>Constants!H31</f>
        <v>0</v>
      </c>
      <c r="I33" s="299">
        <f>Constants!I31</f>
        <v>0</v>
      </c>
      <c r="J33" s="299">
        <f>Constants!J31</f>
        <v>0</v>
      </c>
    </row>
    <row r="34" spans="1:10" hidden="1" x14ac:dyDescent="0.15">
      <c r="A34" s="299" t="str">
        <f>Constants!A32</f>
        <v>Proxy Types:</v>
      </c>
      <c r="B34" s="299" t="str">
        <f>Constants!B32</f>
        <v>-</v>
      </c>
      <c r="C34" s="299" t="str">
        <f>Constants!C32</f>
        <v xml:space="preserve"> </v>
      </c>
      <c r="D34" s="299" t="str">
        <f>Constants!D32</f>
        <v xml:space="preserve"> </v>
      </c>
      <c r="E34" s="299" t="str">
        <f>Constants!E32</f>
        <v>Failed</v>
      </c>
      <c r="F34" s="299" t="str">
        <f>Constants!F32</f>
        <v xml:space="preserve"> </v>
      </c>
      <c r="G34" s="299">
        <f>Constants!G32</f>
        <v>0</v>
      </c>
      <c r="H34" s="299">
        <f>Constants!H32</f>
        <v>0</v>
      </c>
      <c r="I34" s="299">
        <f>Constants!I32</f>
        <v>0</v>
      </c>
      <c r="J34" s="299">
        <f>Constants!J32</f>
        <v>0</v>
      </c>
    </row>
    <row r="35" spans="1:10" hidden="1" x14ac:dyDescent="0.15">
      <c r="A35" s="299" t="str">
        <f>Constants!A33</f>
        <v xml:space="preserve"> </v>
      </c>
      <c r="B35" s="299" t="str">
        <f>Constants!B33</f>
        <v>Calculation</v>
      </c>
      <c r="C35" s="299" t="str">
        <f>Constants!C33</f>
        <v xml:space="preserve"> </v>
      </c>
      <c r="D35" s="299" t="str">
        <f>Constants!D33</f>
        <v xml:space="preserve"> </v>
      </c>
      <c r="E35" s="299" t="str">
        <f>Constants!E33</f>
        <v>Not tested</v>
      </c>
      <c r="F35" s="299" t="str">
        <f>Constants!F33</f>
        <v xml:space="preserve"> </v>
      </c>
      <c r="G35" s="299">
        <f>Constants!G33</f>
        <v>0</v>
      </c>
      <c r="H35" s="299">
        <f>Constants!H33</f>
        <v>0</v>
      </c>
      <c r="I35" s="299">
        <f>Constants!I33</f>
        <v>0</v>
      </c>
      <c r="J35" s="299">
        <f>Constants!J33</f>
        <v>0</v>
      </c>
    </row>
    <row r="36" spans="1:10" hidden="1" x14ac:dyDescent="0.15">
      <c r="A36" s="299" t="str">
        <f>Constants!A34</f>
        <v xml:space="preserve"> </v>
      </c>
      <c r="B36" s="299" t="str">
        <f>Constants!B34</f>
        <v>Data</v>
      </c>
      <c r="C36" s="299" t="str">
        <f>Constants!C34</f>
        <v xml:space="preserve"> </v>
      </c>
      <c r="D36" s="299" t="str">
        <f>Constants!D34</f>
        <v xml:space="preserve"> </v>
      </c>
      <c r="E36" s="299" t="str">
        <f>Constants!E34</f>
        <v>Not applicable</v>
      </c>
      <c r="F36" s="299" t="str">
        <f>Constants!F34</f>
        <v xml:space="preserve"> </v>
      </c>
      <c r="G36" s="299">
        <f>Constants!G34</f>
        <v>0</v>
      </c>
      <c r="H36" s="299">
        <f>Constants!H34</f>
        <v>0</v>
      </c>
      <c r="I36" s="299">
        <f>Constants!I34</f>
        <v>0</v>
      </c>
      <c r="J36" s="299">
        <f>Constants!J34</f>
        <v>0</v>
      </c>
    </row>
    <row r="37" spans="1:10" hidden="1" x14ac:dyDescent="0.15">
      <c r="A37" s="299" t="str">
        <f>Constants!A35</f>
        <v xml:space="preserve"> </v>
      </c>
      <c r="B37" s="299" t="str">
        <f>Constants!B35</f>
        <v>I/O</v>
      </c>
      <c r="C37" s="299" t="str">
        <f>Constants!C35</f>
        <v xml:space="preserve"> </v>
      </c>
      <c r="D37" s="299" t="str">
        <f>Constants!D35</f>
        <v xml:space="preserve"> </v>
      </c>
      <c r="E37" s="299" t="str">
        <f>Constants!E35</f>
        <v xml:space="preserve"> </v>
      </c>
      <c r="F37" s="299" t="str">
        <f>Constants!F35</f>
        <v xml:space="preserve"> </v>
      </c>
      <c r="G37" s="299">
        <f>Constants!G35</f>
        <v>0</v>
      </c>
      <c r="H37" s="299">
        <f>Constants!H35</f>
        <v>0</v>
      </c>
      <c r="I37" s="299">
        <f>Constants!I35</f>
        <v>0</v>
      </c>
      <c r="J37" s="299">
        <f>Constants!J35</f>
        <v>0</v>
      </c>
    </row>
    <row r="38" spans="1:10" hidden="1" x14ac:dyDescent="0.15">
      <c r="A38" s="299" t="str">
        <f>Constants!A36</f>
        <v xml:space="preserve"> </v>
      </c>
      <c r="B38" s="299" t="str">
        <f>Constants!B36</f>
        <v>Logic</v>
      </c>
      <c r="C38" s="299" t="str">
        <f>Constants!C36</f>
        <v xml:space="preserve"> </v>
      </c>
      <c r="D38" s="299" t="str">
        <f>Constants!D36</f>
        <v xml:space="preserve"> </v>
      </c>
      <c r="E38" s="299" t="str">
        <f>Constants!E36</f>
        <v xml:space="preserve"> </v>
      </c>
      <c r="F38" s="299" t="str">
        <f>Constants!F36</f>
        <v xml:space="preserve"> </v>
      </c>
      <c r="G38" s="299">
        <f>Constants!G36</f>
        <v>0</v>
      </c>
      <c r="H38" s="299">
        <f>Constants!H36</f>
        <v>0</v>
      </c>
      <c r="I38" s="299">
        <f>Constants!I36</f>
        <v>0</v>
      </c>
      <c r="J38" s="299">
        <f>Constants!J36</f>
        <v>0</v>
      </c>
    </row>
    <row r="39" spans="1:10" hidden="1" x14ac:dyDescent="0.15">
      <c r="A39" s="299" t="str">
        <f>Constants!A37</f>
        <v xml:space="preserve"> </v>
      </c>
      <c r="B39" s="299" t="str">
        <f>Constants!B37</f>
        <v xml:space="preserve"> </v>
      </c>
      <c r="C39" s="299" t="str">
        <f>Constants!C37</f>
        <v xml:space="preserve"> </v>
      </c>
      <c r="D39" s="299" t="str">
        <f>Constants!D37</f>
        <v xml:space="preserve"> </v>
      </c>
      <c r="E39" s="299" t="str">
        <f>Constants!E37</f>
        <v xml:space="preserve"> </v>
      </c>
      <c r="F39" s="299" t="str">
        <f>Constants!F37</f>
        <v xml:space="preserve"> </v>
      </c>
      <c r="G39" s="299">
        <f>Constants!G37</f>
        <v>0</v>
      </c>
      <c r="H39" s="299">
        <f>Constants!H37</f>
        <v>0</v>
      </c>
      <c r="I39" s="299">
        <f>Constants!I37</f>
        <v>0</v>
      </c>
      <c r="J39" s="299">
        <f>Constants!J37</f>
        <v>0</v>
      </c>
    </row>
    <row r="40" spans="1:10" hidden="1" x14ac:dyDescent="0.15">
      <c r="A40" s="299" t="str">
        <f>Constants!A38</f>
        <v>Sizes:</v>
      </c>
      <c r="B40" s="299" t="str">
        <f>Constants!B38</f>
        <v>VS</v>
      </c>
      <c r="C40" s="299" t="str">
        <f>Constants!C38</f>
        <v>S</v>
      </c>
      <c r="D40" s="299" t="str">
        <f>Constants!D38</f>
        <v>M</v>
      </c>
      <c r="E40" s="299" t="str">
        <f>Constants!E38</f>
        <v>L</v>
      </c>
      <c r="F40" s="299" t="str">
        <f>Constants!F38</f>
        <v>VL</v>
      </c>
      <c r="G40" s="299">
        <f>Constants!G38</f>
        <v>0</v>
      </c>
      <c r="H40" s="299">
        <f>Constants!H38</f>
        <v>0</v>
      </c>
      <c r="I40" s="299">
        <f>Constants!I38</f>
        <v>0</v>
      </c>
      <c r="J40" s="299">
        <f>Constants!J38</f>
        <v>0</v>
      </c>
    </row>
    <row r="41" spans="1:10" hidden="1" x14ac:dyDescent="0.15">
      <c r="A41" s="299" t="str">
        <f>Constants!A39</f>
        <v>upper</v>
      </c>
      <c r="B41" s="299">
        <f>Constants!B39</f>
        <v>-1.5</v>
      </c>
      <c r="C41" s="299">
        <f>Constants!C39</f>
        <v>-0.5</v>
      </c>
      <c r="D41" s="299">
        <f>Constants!D39</f>
        <v>0.5</v>
      </c>
      <c r="E41" s="299">
        <f>Constants!E39</f>
        <v>1.5</v>
      </c>
      <c r="F41" s="299">
        <f>Constants!F39</f>
        <v>99999</v>
      </c>
      <c r="G41" s="299">
        <f>Constants!G39</f>
        <v>0</v>
      </c>
      <c r="H41" s="299">
        <f>Constants!H39</f>
        <v>0</v>
      </c>
      <c r="I41" s="299">
        <f>Constants!I39</f>
        <v>0</v>
      </c>
      <c r="J41" s="299">
        <f>Constants!J39</f>
        <v>0</v>
      </c>
    </row>
    <row r="42" spans="1:10" hidden="1" x14ac:dyDescent="0.15">
      <c r="A42" s="299" t="str">
        <f>Constants!A40</f>
        <v>mid</v>
      </c>
      <c r="B42" s="299">
        <f>Constants!B40</f>
        <v>-2</v>
      </c>
      <c r="C42" s="299">
        <f>Constants!C40</f>
        <v>-1</v>
      </c>
      <c r="D42" s="299">
        <f>Constants!D40</f>
        <v>0</v>
      </c>
      <c r="E42" s="299">
        <f>Constants!E40</f>
        <v>1</v>
      </c>
      <c r="F42" s="299">
        <f>Constants!F40</f>
        <v>2</v>
      </c>
      <c r="G42" s="299">
        <f>Constants!G40</f>
        <v>0</v>
      </c>
      <c r="H42" s="299">
        <f>Constants!H40</f>
        <v>0</v>
      </c>
      <c r="I42" s="299">
        <f>Constants!I40</f>
        <v>0</v>
      </c>
      <c r="J42" s="299">
        <f>Constants!J40</f>
        <v>0</v>
      </c>
    </row>
    <row r="43" spans="1:10" hidden="1" x14ac:dyDescent="0.15">
      <c r="A43" s="299" t="str">
        <f>Constants!A41</f>
        <v>lower</v>
      </c>
      <c r="B43" s="299">
        <f>Constants!B41</f>
        <v>0</v>
      </c>
      <c r="C43" s="299">
        <f>Constants!C41</f>
        <v>-1.5</v>
      </c>
      <c r="D43" s="299">
        <f>Constants!D41</f>
        <v>-0.5</v>
      </c>
      <c r="E43" s="299">
        <f>Constants!E41</f>
        <v>0.5</v>
      </c>
      <c r="F43" s="299">
        <f>Constants!F41</f>
        <v>1.5</v>
      </c>
      <c r="G43" s="299">
        <f>Constants!G41</f>
        <v>0</v>
      </c>
      <c r="H43" s="299">
        <f>Constants!H41</f>
        <v>0</v>
      </c>
      <c r="I43" s="299">
        <f>Constants!I41</f>
        <v>0</v>
      </c>
      <c r="J43" s="299">
        <f>Constants!J41</f>
        <v>0</v>
      </c>
    </row>
    <row r="44" spans="1:10" hidden="1" x14ac:dyDescent="0.15">
      <c r="A44" s="299" t="str">
        <f>Constants!A42</f>
        <v xml:space="preserve"> </v>
      </c>
      <c r="B44" s="299">
        <f>Constants!B42</f>
        <v>0</v>
      </c>
      <c r="C44" s="299">
        <f>Constants!C42</f>
        <v>0</v>
      </c>
      <c r="D44" s="299">
        <f>Constants!D42</f>
        <v>0</v>
      </c>
      <c r="E44" s="299">
        <f>Constants!E42</f>
        <v>0</v>
      </c>
      <c r="F44" s="299" t="str">
        <f>Constants!F42</f>
        <v xml:space="preserve"> </v>
      </c>
      <c r="G44" s="299">
        <f>Constants!G42</f>
        <v>0</v>
      </c>
      <c r="H44" s="299">
        <f>Constants!H42</f>
        <v>0</v>
      </c>
      <c r="I44" s="299">
        <f>Constants!I42</f>
        <v>0</v>
      </c>
      <c r="J44" s="299">
        <f>Constants!J42</f>
        <v>0</v>
      </c>
    </row>
    <row r="45" spans="1:10" hidden="1" x14ac:dyDescent="0.15">
      <c r="A45" s="299" t="str">
        <f>Constants!A43</f>
        <v xml:space="preserve"> </v>
      </c>
      <c r="B45" s="299" t="str">
        <f>Constants!B43</f>
        <v xml:space="preserve"> </v>
      </c>
      <c r="C45" s="299" t="str">
        <f>Constants!C43</f>
        <v xml:space="preserve"> </v>
      </c>
      <c r="D45" s="299" t="str">
        <f>Constants!D43</f>
        <v xml:space="preserve"> </v>
      </c>
      <c r="E45" s="299" t="str">
        <f>Constants!E43</f>
        <v xml:space="preserve"> </v>
      </c>
      <c r="F45" s="299" t="str">
        <f>Constants!F43</f>
        <v xml:space="preserve"> </v>
      </c>
      <c r="G45" s="299">
        <f>Constants!G43</f>
        <v>0</v>
      </c>
      <c r="H45" s="299">
        <f>Constants!H43</f>
        <v>0</v>
      </c>
      <c r="I45" s="299">
        <f>Constants!I43</f>
        <v>0</v>
      </c>
      <c r="J45" s="299">
        <f>Constants!J43</f>
        <v>0</v>
      </c>
    </row>
    <row r="46" spans="1:10" hidden="1" x14ac:dyDescent="0.15">
      <c r="A46" s="299" t="str">
        <f>Constants!A44</f>
        <v>&lt;-- Mandatory</v>
      </c>
      <c r="B46" s="299" t="str">
        <f>Constants!B44</f>
        <v xml:space="preserve"> </v>
      </c>
      <c r="C46" s="299" t="str">
        <f>Constants!C44</f>
        <v>✔</v>
      </c>
      <c r="D46" s="299" t="str">
        <f>Constants!D44</f>
        <v xml:space="preserve"> </v>
      </c>
      <c r="E46" s="299" t="str">
        <f>Constants!E44</f>
        <v xml:space="preserve"> </v>
      </c>
      <c r="F46" s="299" t="str">
        <f>Constants!F44</f>
        <v xml:space="preserve"> </v>
      </c>
      <c r="G46" s="299">
        <f>Constants!G44</f>
        <v>0</v>
      </c>
      <c r="H46" s="299">
        <f>Constants!H44</f>
        <v>0</v>
      </c>
      <c r="I46" s="299">
        <f>Constants!I44</f>
        <v>0</v>
      </c>
      <c r="J46" s="299">
        <f>Constants!J44</f>
        <v>0</v>
      </c>
    </row>
    <row r="47" spans="1:10" hidden="1" x14ac:dyDescent="0.15">
      <c r="A47" s="299">
        <f>Constants!A45</f>
        <v>0</v>
      </c>
      <c r="B47" s="299">
        <f>Constants!B45</f>
        <v>0</v>
      </c>
      <c r="C47" s="299">
        <f>Constants!C45</f>
        <v>0</v>
      </c>
      <c r="D47" s="299">
        <f>Constants!D45</f>
        <v>0</v>
      </c>
      <c r="E47" s="299">
        <f>Constants!E45</f>
        <v>0</v>
      </c>
      <c r="F47" s="299" t="str">
        <f>Constants!F45</f>
        <v xml:space="preserve"> </v>
      </c>
      <c r="G47" s="299">
        <f>Constants!G45</f>
        <v>0</v>
      </c>
      <c r="H47" s="299">
        <f>Constants!H45</f>
        <v>0</v>
      </c>
      <c r="I47" s="299">
        <f>Constants!I45</f>
        <v>0</v>
      </c>
      <c r="J47" s="299">
        <f>Constants!J45</f>
        <v>0</v>
      </c>
    </row>
    <row r="48" spans="1:10" hidden="1" x14ac:dyDescent="0.15">
      <c r="A48" s="299">
        <f>Constants!A46</f>
        <v>0</v>
      </c>
      <c r="B48" s="299">
        <f>Constants!B46</f>
        <v>0</v>
      </c>
      <c r="C48" s="299">
        <f>Constants!C46</f>
        <v>0</v>
      </c>
      <c r="D48" s="299">
        <f>Constants!D46</f>
        <v>0</v>
      </c>
      <c r="E48" s="299">
        <f>Constants!E46</f>
        <v>0</v>
      </c>
      <c r="F48" s="299" t="str">
        <f>Constants!F46</f>
        <v xml:space="preserve"> </v>
      </c>
      <c r="G48" s="299">
        <f>Constants!G46</f>
        <v>0</v>
      </c>
      <c r="H48" s="299">
        <f>Constants!H46</f>
        <v>0</v>
      </c>
      <c r="I48" s="299">
        <f>Constants!I46</f>
        <v>0</v>
      </c>
      <c r="J48" s="299">
        <f>Constants!J46</f>
        <v>0</v>
      </c>
    </row>
    <row r="49" spans="1:10" hidden="1" x14ac:dyDescent="0.15">
      <c r="A49" s="299">
        <f>Constants!A47</f>
        <v>0</v>
      </c>
      <c r="B49" s="299">
        <f>Constants!B47</f>
        <v>0</v>
      </c>
      <c r="C49" s="299">
        <f>Constants!C47</f>
        <v>0</v>
      </c>
      <c r="D49" s="299">
        <f>Constants!D47</f>
        <v>0</v>
      </c>
      <c r="E49" s="299">
        <f>Constants!E47</f>
        <v>0</v>
      </c>
      <c r="F49" s="299" t="str">
        <f>Constants!F47</f>
        <v xml:space="preserve"> </v>
      </c>
      <c r="G49" s="299">
        <f>Constants!G47</f>
        <v>0</v>
      </c>
      <c r="H49" s="299">
        <f>Constants!H47</f>
        <v>0</v>
      </c>
      <c r="I49" s="299">
        <f>Constants!I47</f>
        <v>0</v>
      </c>
      <c r="J49" s="299">
        <f>Constants!J47</f>
        <v>0</v>
      </c>
    </row>
    <row r="50" spans="1:10" s="8" customFormat="1" ht="20" x14ac:dyDescent="0.2">
      <c r="A50" s="84"/>
      <c r="B50" s="84"/>
      <c r="C50" s="84"/>
      <c r="D50" s="84"/>
      <c r="E50" s="84"/>
      <c r="F50" s="84"/>
      <c r="G50" s="84"/>
    </row>
    <row r="51" spans="1:10" s="70" customFormat="1" x14ac:dyDescent="0.15">
      <c r="A51" s="85" t="s">
        <v>48</v>
      </c>
      <c r="B51" s="86"/>
      <c r="C51" s="86"/>
      <c r="D51" s="86"/>
      <c r="E51" s="86"/>
      <c r="F51" s="8"/>
      <c r="G51" s="8"/>
      <c r="H51" s="8"/>
      <c r="I51" s="8"/>
    </row>
    <row r="52" spans="1:10" s="70" customFormat="1" x14ac:dyDescent="0.15">
      <c r="A52" s="87"/>
      <c r="B52" s="88" t="s">
        <v>92</v>
      </c>
      <c r="C52" s="88" t="s">
        <v>94</v>
      </c>
      <c r="D52" s="88"/>
      <c r="E52" s="88" t="s">
        <v>10</v>
      </c>
      <c r="F52" s="89" t="s">
        <v>21</v>
      </c>
      <c r="G52" s="8"/>
      <c r="H52" s="8"/>
      <c r="I52" s="8"/>
    </row>
    <row r="53" spans="1:10" s="70" customFormat="1" ht="12.75" customHeight="1" x14ac:dyDescent="0.15">
      <c r="A53" s="87"/>
      <c r="B53" s="18" t="str">
        <f t="shared" ref="B53:C63" si="0">B21</f>
        <v>Requirements Change</v>
      </c>
      <c r="C53" s="18" t="str">
        <f t="shared" si="0"/>
        <v>Changes to requirements</v>
      </c>
      <c r="D53" s="86"/>
      <c r="E53" s="91"/>
      <c r="F53" s="92" t="str">
        <f>IF(ISERR(E53/$E$64),"",E53/$E$64)</f>
        <v/>
      </c>
      <c r="G53" s="86"/>
      <c r="H53" s="8"/>
      <c r="I53" s="8"/>
    </row>
    <row r="54" spans="1:10" s="70" customFormat="1" ht="12.75" customHeight="1" x14ac:dyDescent="0.15">
      <c r="A54" s="87"/>
      <c r="B54" s="18" t="str">
        <f t="shared" si="0"/>
        <v>Requirements Clarification</v>
      </c>
      <c r="C54" s="18" t="str">
        <f t="shared" si="0"/>
        <v>Clarifications to requirements</v>
      </c>
      <c r="D54" s="86"/>
      <c r="E54" s="91"/>
      <c r="F54" s="92" t="str">
        <f t="shared" ref="F54:F63" si="1">IF(ISERR(E54/$E$64),"",E54/$E$64)</f>
        <v/>
      </c>
      <c r="G54" s="86"/>
      <c r="H54" s="8"/>
      <c r="I54" s="8"/>
    </row>
    <row r="55" spans="1:10" s="70" customFormat="1" ht="12.75" customHeight="1" x14ac:dyDescent="0.15">
      <c r="A55" s="87"/>
      <c r="B55" s="18" t="str">
        <f t="shared" si="0"/>
        <v>Product syntax</v>
      </c>
      <c r="C55" s="18" t="str">
        <f t="shared" si="0"/>
        <v>Syntax flaws in the deliverable product</v>
      </c>
      <c r="D55" s="86"/>
      <c r="E55" s="91"/>
      <c r="F55" s="92" t="str">
        <f t="shared" si="1"/>
        <v/>
      </c>
      <c r="G55" s="93"/>
      <c r="H55" s="8"/>
      <c r="I55" s="8"/>
    </row>
    <row r="56" spans="1:10" s="70" customFormat="1" ht="12.75" customHeight="1" x14ac:dyDescent="0.15">
      <c r="A56" s="87"/>
      <c r="B56" s="18" t="str">
        <f t="shared" si="0"/>
        <v>Product logic</v>
      </c>
      <c r="C56" s="18" t="str">
        <f t="shared" si="0"/>
        <v>Logic flaws in the deliverable product</v>
      </c>
      <c r="D56" s="86"/>
      <c r="E56" s="91"/>
      <c r="F56" s="92" t="str">
        <f t="shared" si="1"/>
        <v/>
      </c>
      <c r="G56" s="93"/>
      <c r="H56" s="8"/>
      <c r="I56" s="8"/>
    </row>
    <row r="57" spans="1:10" s="70" customFormat="1" ht="12.75" customHeight="1" x14ac:dyDescent="0.15">
      <c r="A57" s="87"/>
      <c r="B57" s="18" t="str">
        <f t="shared" si="0"/>
        <v>Product interface</v>
      </c>
      <c r="C57" s="18" t="str">
        <f t="shared" si="0"/>
        <v>Flaws in the interface of a component of the deliverable product</v>
      </c>
      <c r="D57" s="86"/>
      <c r="E57" s="91"/>
      <c r="F57" s="92" t="str">
        <f t="shared" si="1"/>
        <v/>
      </c>
      <c r="G57" s="93"/>
      <c r="H57" s="8"/>
      <c r="I57" s="8"/>
    </row>
    <row r="58" spans="1:10" s="70" customFormat="1" ht="12.75" customHeight="1" x14ac:dyDescent="0.15">
      <c r="A58" s="87"/>
      <c r="B58" s="18" t="str">
        <f t="shared" si="0"/>
        <v>Product checking</v>
      </c>
      <c r="C58" s="18" t="str">
        <f t="shared" si="0"/>
        <v>Flaws with boundary/type checking within a component of the deliverable product</v>
      </c>
      <c r="D58" s="86"/>
      <c r="E58" s="91"/>
      <c r="F58" s="92" t="str">
        <f t="shared" si="1"/>
        <v/>
      </c>
      <c r="G58" s="93"/>
      <c r="H58" s="8"/>
      <c r="I58" s="8"/>
    </row>
    <row r="59" spans="1:10" s="70" customFormat="1" ht="12.75" customHeight="1" x14ac:dyDescent="0.15">
      <c r="A59" s="87"/>
      <c r="B59" s="18" t="str">
        <f t="shared" si="0"/>
        <v>Test syntax</v>
      </c>
      <c r="C59" s="18" t="str">
        <f t="shared" si="0"/>
        <v xml:space="preserve">Syntax flaws in the test code </v>
      </c>
      <c r="D59" s="86"/>
      <c r="E59" s="91"/>
      <c r="F59" s="92" t="str">
        <f t="shared" si="1"/>
        <v/>
      </c>
      <c r="G59" s="86"/>
      <c r="H59" s="8"/>
      <c r="I59" s="8"/>
    </row>
    <row r="60" spans="1:10" s="70" customFormat="1" ht="12.75" customHeight="1" x14ac:dyDescent="0.15">
      <c r="A60" s="87"/>
      <c r="B60" s="18" t="str">
        <f t="shared" si="0"/>
        <v>Test logic</v>
      </c>
      <c r="C60" s="18" t="str">
        <f t="shared" si="0"/>
        <v>Logic flaws in the test code</v>
      </c>
      <c r="D60" s="86"/>
      <c r="E60" s="91"/>
      <c r="F60" s="92" t="str">
        <f t="shared" si="1"/>
        <v/>
      </c>
      <c r="G60" s="93"/>
      <c r="H60" s="8"/>
      <c r="I60" s="8"/>
    </row>
    <row r="61" spans="1:10" s="70" customFormat="1" ht="12.75" customHeight="1" x14ac:dyDescent="0.15">
      <c r="A61" s="87"/>
      <c r="B61" s="18" t="str">
        <f t="shared" si="0"/>
        <v>Test interface</v>
      </c>
      <c r="C61" s="18" t="str">
        <f t="shared" si="0"/>
        <v>Flaws in the interface of a component of the test code</v>
      </c>
      <c r="D61" s="86"/>
      <c r="E61" s="91"/>
      <c r="F61" s="92" t="str">
        <f t="shared" si="1"/>
        <v/>
      </c>
      <c r="G61" s="93"/>
      <c r="H61" s="8"/>
      <c r="I61" s="8"/>
    </row>
    <row r="62" spans="1:10" s="70" customFormat="1" ht="12.75" customHeight="1" x14ac:dyDescent="0.15">
      <c r="A62" s="87"/>
      <c r="B62" s="18" t="str">
        <f t="shared" si="0"/>
        <v>Test checking</v>
      </c>
      <c r="C62" s="18" t="str">
        <f t="shared" si="0"/>
        <v>Flaws with boundary/type checking within a component of the test code</v>
      </c>
      <c r="D62" s="86"/>
      <c r="E62" s="91"/>
      <c r="F62" s="92" t="str">
        <f t="shared" si="1"/>
        <v/>
      </c>
      <c r="G62" s="93"/>
      <c r="H62" s="8"/>
      <c r="I62" s="8"/>
    </row>
    <row r="63" spans="1:10" s="70" customFormat="1" ht="12.75" customHeight="1" x14ac:dyDescent="0.15">
      <c r="A63" s="87"/>
      <c r="B63" s="18" t="str">
        <f t="shared" si="0"/>
        <v>Bad Smell</v>
      </c>
      <c r="C63" s="18" t="str">
        <f t="shared" si="0"/>
        <v>Refactoring changes (please note the bad smell in the defect description)</v>
      </c>
      <c r="D63" s="86"/>
      <c r="E63" s="91"/>
      <c r="F63" s="92" t="str">
        <f t="shared" si="1"/>
        <v/>
      </c>
      <c r="G63" s="93"/>
      <c r="H63" s="8"/>
      <c r="I63" s="8"/>
    </row>
    <row r="64" spans="1:10" s="70" customFormat="1" ht="35" customHeight="1" x14ac:dyDescent="0.15">
      <c r="A64" s="87"/>
      <c r="B64" s="8"/>
      <c r="C64" s="94"/>
      <c r="D64" s="95" t="s">
        <v>12</v>
      </c>
      <c r="E64" s="86">
        <f>SUM(E53:E63)</f>
        <v>0</v>
      </c>
      <c r="F64" s="92">
        <f>IF(E64='Historical Data'!E90,,"&lt;-- Warning, defect count doesn't match Historical Data")</f>
        <v>0</v>
      </c>
      <c r="G64" s="93"/>
      <c r="H64" s="8"/>
      <c r="I64" s="8"/>
    </row>
    <row r="65" spans="1:10" s="70" customFormat="1" ht="12.75" customHeight="1" x14ac:dyDescent="0.15">
      <c r="A65" s="85" t="s">
        <v>13</v>
      </c>
      <c r="B65" s="8"/>
      <c r="C65" s="86"/>
      <c r="D65" s="86"/>
      <c r="E65" s="86"/>
      <c r="F65" s="86"/>
      <c r="G65" s="86"/>
      <c r="H65" s="8"/>
      <c r="I65" s="8"/>
    </row>
    <row r="66" spans="1:10" s="70" customFormat="1" ht="36" customHeight="1" x14ac:dyDescent="0.15">
      <c r="A66" s="87"/>
      <c r="B66" s="481" t="s">
        <v>14</v>
      </c>
      <c r="C66" s="481"/>
      <c r="D66" s="86"/>
      <c r="E66" s="97" t="s">
        <v>23</v>
      </c>
      <c r="F66" s="86"/>
      <c r="G66" s="93"/>
      <c r="H66" s="8"/>
      <c r="I66" s="8"/>
    </row>
    <row r="67" spans="1:10" s="70" customFormat="1" ht="27" customHeight="1" x14ac:dyDescent="0.15">
      <c r="A67" s="87"/>
      <c r="B67" s="478"/>
      <c r="C67" s="479"/>
      <c r="D67" s="480"/>
      <c r="E67" s="42"/>
      <c r="F67" s="86"/>
      <c r="G67" s="93"/>
      <c r="H67" s="8"/>
      <c r="I67" s="8"/>
    </row>
    <row r="68" spans="1:10" s="70" customFormat="1" ht="27" customHeight="1" x14ac:dyDescent="0.15">
      <c r="A68" s="87"/>
      <c r="B68" s="478"/>
      <c r="C68" s="479"/>
      <c r="D68" s="480"/>
      <c r="E68" s="42"/>
      <c r="F68" s="86"/>
      <c r="G68" s="93"/>
      <c r="H68" s="8"/>
      <c r="I68" s="8"/>
      <c r="J68" s="8"/>
    </row>
    <row r="69" spans="1:10" s="70" customFormat="1" ht="27" customHeight="1" x14ac:dyDescent="0.15">
      <c r="A69" s="87"/>
      <c r="B69" s="478"/>
      <c r="C69" s="479"/>
      <c r="D69" s="480"/>
      <c r="E69" s="42"/>
      <c r="F69" s="86"/>
      <c r="G69" s="93"/>
      <c r="H69" s="8"/>
      <c r="I69" s="8"/>
      <c r="J69" s="8"/>
    </row>
    <row r="70" spans="1:10" s="70" customFormat="1" ht="27" customHeight="1" x14ac:dyDescent="0.15">
      <c r="A70" s="87"/>
      <c r="B70" s="478"/>
      <c r="C70" s="479"/>
      <c r="D70" s="480"/>
      <c r="E70" s="42"/>
      <c r="F70" s="86"/>
      <c r="G70" s="93"/>
      <c r="H70" s="8"/>
      <c r="I70" s="8"/>
      <c r="J70" s="8"/>
    </row>
    <row r="71" spans="1:10" s="70" customFormat="1" ht="27" customHeight="1" x14ac:dyDescent="0.15">
      <c r="A71" s="87"/>
      <c r="B71" s="478"/>
      <c r="C71" s="479"/>
      <c r="D71" s="480"/>
      <c r="E71" s="42"/>
      <c r="F71" s="86"/>
      <c r="G71" s="93"/>
      <c r="H71" s="8"/>
      <c r="I71" s="8"/>
      <c r="J71" s="8"/>
    </row>
    <row r="72" spans="1:10" s="70" customFormat="1" ht="27" customHeight="1" x14ac:dyDescent="0.15">
      <c r="A72" s="87"/>
      <c r="B72" s="478"/>
      <c r="C72" s="479"/>
      <c r="D72" s="480"/>
      <c r="E72" s="42"/>
      <c r="F72" s="86"/>
      <c r="G72" s="93"/>
      <c r="H72" s="8"/>
      <c r="I72" s="8"/>
      <c r="J72" s="8"/>
    </row>
    <row r="73" spans="1:10" s="70" customFormat="1" ht="27" customHeight="1" x14ac:dyDescent="0.15">
      <c r="A73" s="87"/>
      <c r="B73" s="478"/>
      <c r="C73" s="479"/>
      <c r="D73" s="480"/>
      <c r="E73" s="42"/>
      <c r="F73" s="86"/>
      <c r="G73" s="93"/>
      <c r="H73" s="8"/>
      <c r="I73" s="8"/>
      <c r="J73" s="8"/>
    </row>
    <row r="74" spans="1:10" s="70" customFormat="1" ht="27" customHeight="1" x14ac:dyDescent="0.15">
      <c r="A74" s="87"/>
      <c r="B74" s="478"/>
      <c r="C74" s="479"/>
      <c r="D74" s="480"/>
      <c r="E74" s="42"/>
      <c r="F74" s="86"/>
      <c r="G74" s="93"/>
      <c r="H74" s="8"/>
      <c r="I74" s="8"/>
      <c r="J74" s="8"/>
    </row>
    <row r="75" spans="1:10" s="70" customFormat="1" ht="27" customHeight="1" x14ac:dyDescent="0.15">
      <c r="A75" s="87"/>
      <c r="B75" s="478"/>
      <c r="C75" s="479"/>
      <c r="D75" s="480"/>
      <c r="E75" s="42"/>
      <c r="F75" s="86"/>
      <c r="G75" s="93"/>
      <c r="H75" s="8"/>
      <c r="I75" s="8"/>
      <c r="J75" s="8"/>
    </row>
    <row r="76" spans="1:10" s="70" customFormat="1" ht="27" customHeight="1" x14ac:dyDescent="0.15">
      <c r="A76" s="87"/>
      <c r="B76" s="478"/>
      <c r="C76" s="479"/>
      <c r="D76" s="480"/>
      <c r="E76" s="42"/>
      <c r="F76" s="86"/>
      <c r="G76" s="93"/>
      <c r="H76" s="8"/>
      <c r="I76" s="8"/>
      <c r="J76" s="8"/>
    </row>
    <row r="77" spans="1:10" s="70" customFormat="1" ht="27" customHeight="1" x14ac:dyDescent="0.15">
      <c r="A77" s="87"/>
      <c r="B77" s="478"/>
      <c r="C77" s="479"/>
      <c r="D77" s="480"/>
      <c r="E77" s="42"/>
      <c r="F77" s="86"/>
      <c r="G77" s="93"/>
      <c r="H77" s="8"/>
      <c r="I77" s="8"/>
      <c r="J77" s="8"/>
    </row>
    <row r="78" spans="1:10" s="70" customFormat="1" ht="27" customHeight="1" x14ac:dyDescent="0.15">
      <c r="A78" s="87"/>
      <c r="B78" s="478"/>
      <c r="C78" s="479"/>
      <c r="D78" s="480"/>
      <c r="E78" s="42"/>
      <c r="F78" s="86"/>
      <c r="G78" s="93"/>
      <c r="H78" s="8"/>
      <c r="I78" s="8"/>
      <c r="J78" s="8"/>
    </row>
    <row r="79" spans="1:10" s="70" customFormat="1" ht="27" customHeight="1" x14ac:dyDescent="0.15">
      <c r="A79" s="87"/>
      <c r="B79" s="478"/>
      <c r="C79" s="479"/>
      <c r="D79" s="480"/>
      <c r="E79" s="42"/>
      <c r="F79" s="86"/>
      <c r="G79" s="93"/>
      <c r="H79" s="8"/>
      <c r="I79" s="8"/>
      <c r="J79" s="8"/>
    </row>
    <row r="80" spans="1:10" s="70" customFormat="1" ht="27" customHeight="1" x14ac:dyDescent="0.15">
      <c r="A80" s="87"/>
      <c r="B80" s="478"/>
      <c r="C80" s="479"/>
      <c r="D80" s="480"/>
      <c r="E80" s="42"/>
      <c r="F80" s="86"/>
      <c r="G80" s="93"/>
      <c r="H80" s="8"/>
      <c r="I80" s="8"/>
      <c r="J80" s="8"/>
    </row>
    <row r="81" spans="1:10" s="70" customFormat="1" ht="27" customHeight="1" x14ac:dyDescent="0.15">
      <c r="A81" s="87"/>
      <c r="B81" s="478"/>
      <c r="C81" s="479"/>
      <c r="D81" s="480"/>
      <c r="E81" s="42"/>
      <c r="F81" s="86"/>
      <c r="G81" s="93"/>
      <c r="H81" s="8"/>
      <c r="I81" s="8"/>
      <c r="J81" s="8"/>
    </row>
    <row r="82" spans="1:10" s="70" customFormat="1" ht="27" customHeight="1" x14ac:dyDescent="0.15">
      <c r="A82" s="87"/>
      <c r="B82" s="478"/>
      <c r="C82" s="479"/>
      <c r="D82" s="480"/>
      <c r="E82" s="42"/>
      <c r="F82" s="86"/>
      <c r="G82" s="93"/>
      <c r="H82" s="8"/>
      <c r="I82" s="8"/>
      <c r="J82" s="8"/>
    </row>
    <row r="83" spans="1:10" s="70" customFormat="1" ht="27" customHeight="1" x14ac:dyDescent="0.15">
      <c r="A83" s="87"/>
      <c r="B83" s="478"/>
      <c r="C83" s="479"/>
      <c r="D83" s="480"/>
      <c r="E83" s="42"/>
      <c r="F83" s="86"/>
      <c r="G83" s="93"/>
      <c r="H83" s="8"/>
      <c r="I83" s="8"/>
      <c r="J83" s="8"/>
    </row>
    <row r="84" spans="1:10" s="70" customFormat="1" ht="27" customHeight="1" x14ac:dyDescent="0.15">
      <c r="A84" s="87"/>
      <c r="B84" s="478"/>
      <c r="C84" s="479"/>
      <c r="D84" s="480"/>
      <c r="E84" s="42"/>
      <c r="F84" s="86"/>
      <c r="G84" s="93"/>
      <c r="H84" s="8"/>
      <c r="I84" s="8"/>
      <c r="J84" s="8"/>
    </row>
    <row r="85" spans="1:10" s="70" customFormat="1" ht="27" customHeight="1" x14ac:dyDescent="0.15">
      <c r="A85" s="87"/>
      <c r="B85" s="478"/>
      <c r="C85" s="479"/>
      <c r="D85" s="480"/>
      <c r="E85" s="42"/>
      <c r="F85" s="86"/>
      <c r="G85" s="93"/>
      <c r="H85" s="8"/>
      <c r="I85" s="8"/>
      <c r="J85" s="8"/>
    </row>
    <row r="86" spans="1:10" s="70" customFormat="1" ht="27" customHeight="1" x14ac:dyDescent="0.15">
      <c r="A86" s="87"/>
      <c r="B86" s="478"/>
      <c r="C86" s="479"/>
      <c r="D86" s="480"/>
      <c r="E86" s="42"/>
      <c r="F86" s="86"/>
      <c r="G86" s="93"/>
      <c r="H86" s="8"/>
      <c r="I86" s="8"/>
      <c r="J86" s="8"/>
    </row>
    <row r="87" spans="1:10" s="70" customFormat="1" ht="27" customHeight="1" x14ac:dyDescent="0.15">
      <c r="A87" s="87"/>
      <c r="B87" s="478"/>
      <c r="C87" s="479"/>
      <c r="D87" s="480"/>
      <c r="E87" s="42"/>
      <c r="F87" s="86"/>
      <c r="G87" s="93"/>
      <c r="H87" s="8"/>
      <c r="I87" s="8"/>
      <c r="J87" s="8"/>
    </row>
    <row r="88" spans="1:10" s="70" customFormat="1" ht="27" customHeight="1" x14ac:dyDescent="0.15">
      <c r="A88" s="87"/>
      <c r="B88" s="478"/>
      <c r="C88" s="479"/>
      <c r="D88" s="480"/>
      <c r="E88" s="42"/>
      <c r="F88" s="86"/>
      <c r="G88" s="93"/>
      <c r="H88" s="8"/>
      <c r="I88" s="8"/>
      <c r="J88" s="8"/>
    </row>
    <row r="89" spans="1:10" s="70" customFormat="1" ht="27" customHeight="1" x14ac:dyDescent="0.15">
      <c r="A89" s="87"/>
      <c r="B89" s="478"/>
      <c r="C89" s="479"/>
      <c r="D89" s="480"/>
      <c r="E89" s="42"/>
      <c r="F89" s="86"/>
      <c r="G89" s="93"/>
      <c r="H89" s="8"/>
      <c r="I89" s="8"/>
      <c r="J89" s="8"/>
    </row>
    <row r="90" spans="1:10" s="70" customFormat="1" ht="27" customHeight="1" x14ac:dyDescent="0.15">
      <c r="A90" s="87"/>
      <c r="B90" s="478"/>
      <c r="C90" s="479"/>
      <c r="D90" s="480"/>
      <c r="E90" s="42"/>
      <c r="F90" s="86"/>
      <c r="G90" s="93"/>
      <c r="H90" s="8"/>
      <c r="I90" s="8"/>
      <c r="J90" s="8"/>
    </row>
    <row r="91" spans="1:10" s="70" customFormat="1" ht="12.75" customHeight="1" x14ac:dyDescent="0.15">
      <c r="A91" s="87"/>
      <c r="B91" s="8"/>
      <c r="C91" s="86"/>
      <c r="D91" s="86"/>
      <c r="E91" s="86"/>
      <c r="F91" s="86"/>
      <c r="G91" s="93"/>
      <c r="H91" s="8"/>
      <c r="I91" s="8"/>
      <c r="J91" s="8"/>
    </row>
    <row r="92" spans="1:10" s="70" customFormat="1" ht="12.75" customHeight="1" x14ac:dyDescent="0.15">
      <c r="A92" s="87"/>
      <c r="B92" s="8"/>
      <c r="C92" s="86"/>
      <c r="D92" s="86"/>
      <c r="E92" s="86"/>
      <c r="F92" s="86"/>
      <c r="G92" s="86"/>
      <c r="H92" s="8"/>
      <c r="I92" s="8"/>
      <c r="J92" s="8"/>
    </row>
    <row r="93" spans="1:10" s="70" customFormat="1" ht="12.75" customHeight="1" x14ac:dyDescent="0.15">
      <c r="A93" s="87"/>
      <c r="B93" s="8"/>
      <c r="C93" s="86"/>
      <c r="D93" s="86"/>
      <c r="E93" s="86"/>
      <c r="F93" s="86"/>
      <c r="G93" s="93"/>
      <c r="H93" s="8"/>
      <c r="I93" s="8"/>
      <c r="J93" s="8"/>
    </row>
    <row r="94" spans="1:10" s="70" customFormat="1" ht="12.75" customHeight="1" x14ac:dyDescent="0.15">
      <c r="A94" s="87"/>
      <c r="B94" s="8"/>
      <c r="C94" s="86"/>
      <c r="D94" s="86"/>
      <c r="E94" s="86"/>
      <c r="F94" s="86"/>
      <c r="G94" s="86"/>
      <c r="H94" s="8"/>
      <c r="I94" s="8"/>
      <c r="J94" s="8"/>
    </row>
    <row r="95" spans="1:10" s="70" customFormat="1" ht="12.75" customHeight="1" x14ac:dyDescent="0.15">
      <c r="A95" s="87"/>
      <c r="B95" s="8"/>
      <c r="C95" s="86"/>
      <c r="D95" s="86"/>
      <c r="E95" s="86"/>
      <c r="F95" s="86"/>
      <c r="G95" s="86"/>
      <c r="H95" s="8"/>
      <c r="I95" s="8"/>
      <c r="J95" s="8"/>
    </row>
    <row r="96" spans="1:10" s="70" customFormat="1" ht="12.75" customHeight="1" x14ac:dyDescent="0.15">
      <c r="A96" s="87"/>
      <c r="B96" s="8"/>
      <c r="C96" s="86"/>
      <c r="D96" s="86"/>
      <c r="E96" s="86"/>
      <c r="F96" s="86"/>
      <c r="G96" s="93"/>
      <c r="H96" s="8"/>
      <c r="I96" s="8"/>
      <c r="J96" s="8"/>
    </row>
    <row r="97" spans="1:10" s="70" customFormat="1" ht="12.75" customHeight="1" x14ac:dyDescent="0.15">
      <c r="A97" s="87"/>
      <c r="B97" s="8"/>
      <c r="C97" s="86"/>
      <c r="D97" s="86"/>
      <c r="E97" s="86"/>
      <c r="F97" s="86"/>
      <c r="G97" s="93"/>
      <c r="H97" s="8"/>
      <c r="I97" s="8"/>
      <c r="J97" s="8"/>
    </row>
    <row r="98" spans="1:10" s="70" customFormat="1" ht="12.75" customHeight="1" x14ac:dyDescent="0.15">
      <c r="A98" s="87"/>
      <c r="B98" s="8"/>
      <c r="C98" s="86"/>
      <c r="D98" s="86"/>
      <c r="E98" s="86"/>
      <c r="F98" s="86"/>
      <c r="G98" s="93"/>
      <c r="H98" s="8"/>
      <c r="I98" s="8"/>
      <c r="J98" s="8"/>
    </row>
    <row r="99" spans="1:10" s="70" customFormat="1" ht="12.75" customHeight="1" x14ac:dyDescent="0.15">
      <c r="A99" s="87"/>
      <c r="B99" s="8"/>
      <c r="C99" s="86"/>
      <c r="D99" s="86"/>
      <c r="E99" s="86"/>
      <c r="F99" s="86"/>
      <c r="G99" s="93"/>
      <c r="H99" s="8"/>
      <c r="I99" s="8"/>
      <c r="J99" s="8"/>
    </row>
    <row r="100" spans="1:10" s="70" customFormat="1" ht="12.75" customHeight="1" x14ac:dyDescent="0.15">
      <c r="A100" s="87"/>
      <c r="B100" s="8"/>
      <c r="C100" s="86"/>
      <c r="D100" s="86"/>
      <c r="E100" s="86"/>
      <c r="F100" s="86"/>
      <c r="G100" s="86"/>
      <c r="H100" s="8"/>
      <c r="I100" s="8"/>
      <c r="J100" s="8"/>
    </row>
    <row r="101" spans="1:10" s="70" customFormat="1" ht="12.75" customHeight="1" x14ac:dyDescent="0.15">
      <c r="A101" s="87"/>
      <c r="B101" s="8"/>
      <c r="C101" s="86"/>
      <c r="D101" s="86"/>
      <c r="E101" s="86"/>
      <c r="F101" s="86"/>
      <c r="G101" s="93"/>
      <c r="H101" s="8"/>
      <c r="I101" s="8"/>
      <c r="J101" s="8"/>
    </row>
    <row r="102" spans="1:10" s="70" customFormat="1" ht="12.75" customHeight="1" x14ac:dyDescent="0.15">
      <c r="A102" s="87"/>
      <c r="B102" s="8"/>
      <c r="C102" s="86"/>
      <c r="D102" s="86"/>
      <c r="E102" s="86"/>
      <c r="F102" s="86"/>
      <c r="G102" s="93"/>
      <c r="H102" s="8"/>
      <c r="I102" s="8"/>
      <c r="J102" s="8"/>
    </row>
    <row r="103" spans="1:10" s="70" customFormat="1" ht="12.75" customHeight="1" x14ac:dyDescent="0.15">
      <c r="A103" s="87"/>
      <c r="B103" s="8"/>
      <c r="C103" s="86"/>
      <c r="D103" s="86"/>
      <c r="E103" s="86"/>
      <c r="F103" s="86"/>
      <c r="G103" s="86"/>
      <c r="H103" s="8"/>
      <c r="I103" s="8"/>
      <c r="J103" s="8"/>
    </row>
    <row r="104" spans="1:10" s="70" customFormat="1" ht="12.75" customHeight="1" x14ac:dyDescent="0.15">
      <c r="A104" s="87"/>
      <c r="B104" s="8"/>
      <c r="C104" s="86"/>
      <c r="D104" s="86"/>
      <c r="E104" s="86"/>
      <c r="F104" s="86"/>
      <c r="G104" s="86"/>
      <c r="H104" s="8"/>
      <c r="I104" s="8"/>
      <c r="J104" s="8"/>
    </row>
    <row r="105" spans="1:10" s="70" customFormat="1" ht="12.75" customHeight="1" x14ac:dyDescent="0.15">
      <c r="A105" s="87"/>
      <c r="B105" s="8"/>
      <c r="C105" s="86"/>
      <c r="D105" s="86"/>
      <c r="E105" s="86"/>
      <c r="F105" s="86"/>
      <c r="G105" s="93"/>
      <c r="H105" s="8"/>
      <c r="I105" s="8"/>
      <c r="J105" s="8"/>
    </row>
    <row r="106" spans="1:10" s="70" customFormat="1" ht="12.75" customHeight="1" x14ac:dyDescent="0.15">
      <c r="A106" s="87"/>
      <c r="B106" s="8"/>
      <c r="C106" s="86"/>
      <c r="D106" s="86"/>
      <c r="E106" s="86"/>
      <c r="F106" s="86"/>
      <c r="G106" s="93"/>
      <c r="H106" s="8"/>
      <c r="I106" s="8"/>
      <c r="J106" s="8"/>
    </row>
    <row r="107" spans="1:10" s="70" customFormat="1" ht="12.75" customHeight="1" x14ac:dyDescent="0.15">
      <c r="A107" s="87"/>
      <c r="B107" s="8"/>
      <c r="C107" s="86"/>
      <c r="D107" s="86"/>
      <c r="E107" s="86"/>
      <c r="F107" s="86"/>
      <c r="G107" s="93"/>
      <c r="H107" s="8"/>
      <c r="I107" s="8"/>
      <c r="J107" s="8"/>
    </row>
    <row r="108" spans="1:10" s="70" customFormat="1" ht="12.75" customHeight="1" x14ac:dyDescent="0.15">
      <c r="A108" s="87"/>
      <c r="B108" s="8"/>
      <c r="C108" s="86"/>
      <c r="D108" s="86"/>
      <c r="E108" s="86"/>
      <c r="F108" s="86"/>
      <c r="G108" s="93"/>
      <c r="H108" s="8"/>
      <c r="I108" s="8"/>
      <c r="J108" s="8"/>
    </row>
    <row r="109" spans="1:10" s="70" customFormat="1" ht="12.75" customHeight="1" x14ac:dyDescent="0.15">
      <c r="A109" s="87"/>
      <c r="B109" s="8"/>
      <c r="C109" s="86"/>
      <c r="D109" s="86"/>
      <c r="E109" s="86"/>
      <c r="F109" s="86"/>
      <c r="G109" s="86"/>
      <c r="H109" s="8"/>
      <c r="I109" s="8"/>
      <c r="J109" s="8"/>
    </row>
    <row r="110" spans="1:10" s="70" customFormat="1" ht="12.75" customHeight="1" x14ac:dyDescent="0.15">
      <c r="A110" s="87"/>
      <c r="B110" s="8"/>
      <c r="C110" s="86"/>
      <c r="D110" s="86"/>
      <c r="E110" s="86"/>
      <c r="F110" s="86"/>
      <c r="G110" s="93"/>
      <c r="H110" s="8"/>
      <c r="I110" s="8"/>
      <c r="J110" s="8"/>
    </row>
    <row r="111" spans="1:10" s="70" customFormat="1" ht="12.75" customHeight="1" x14ac:dyDescent="0.15">
      <c r="A111" s="87"/>
      <c r="B111" s="8"/>
      <c r="C111" s="86"/>
      <c r="D111" s="86"/>
      <c r="E111" s="86"/>
      <c r="F111" s="86"/>
      <c r="G111" s="93"/>
      <c r="H111" s="8"/>
      <c r="I111" s="8"/>
      <c r="J111" s="8"/>
    </row>
    <row r="112" spans="1:10" s="70" customFormat="1" ht="12.75" customHeight="1" x14ac:dyDescent="0.15">
      <c r="A112" s="87"/>
      <c r="B112" s="8"/>
      <c r="C112" s="86"/>
      <c r="D112" s="86"/>
      <c r="E112" s="86"/>
      <c r="F112" s="86"/>
      <c r="G112" s="93"/>
      <c r="H112" s="8"/>
      <c r="I112" s="8"/>
      <c r="J112" s="8"/>
    </row>
    <row r="113" spans="1:10" s="70" customFormat="1" ht="12.75" customHeight="1" x14ac:dyDescent="0.15">
      <c r="A113" s="87"/>
      <c r="B113" s="8"/>
      <c r="C113" s="86"/>
      <c r="D113" s="86"/>
      <c r="E113" s="86"/>
      <c r="F113" s="86"/>
      <c r="G113" s="93"/>
      <c r="H113" s="8"/>
      <c r="I113" s="8"/>
      <c r="J113" s="8"/>
    </row>
    <row r="114" spans="1:10" s="70" customFormat="1" ht="12.75" customHeight="1" x14ac:dyDescent="0.15">
      <c r="A114" s="87"/>
      <c r="B114" s="8"/>
      <c r="C114" s="86"/>
      <c r="D114" s="86"/>
      <c r="E114" s="86"/>
      <c r="F114" s="86"/>
      <c r="G114" s="86"/>
      <c r="H114" s="8"/>
      <c r="I114" s="8"/>
      <c r="J114" s="8"/>
    </row>
    <row r="115" spans="1:10" s="70" customFormat="1" ht="12.75" customHeight="1" x14ac:dyDescent="0.15">
      <c r="A115" s="87"/>
      <c r="B115" s="8"/>
      <c r="C115" s="86"/>
      <c r="D115" s="86"/>
      <c r="E115" s="86"/>
      <c r="F115" s="86"/>
      <c r="G115" s="93"/>
      <c r="H115" s="8"/>
      <c r="I115" s="8"/>
      <c r="J115" s="8"/>
    </row>
    <row r="116" spans="1:10" s="70" customFormat="1" ht="12.75" customHeight="1" x14ac:dyDescent="0.15">
      <c r="A116" s="87"/>
      <c r="B116" s="8"/>
      <c r="C116" s="86"/>
      <c r="D116" s="86"/>
      <c r="E116" s="86"/>
      <c r="F116" s="86"/>
      <c r="G116" s="93"/>
      <c r="H116" s="8"/>
      <c r="I116" s="8"/>
      <c r="J116" s="8"/>
    </row>
    <row r="117" spans="1:10" s="70" customFormat="1" ht="12.75" customHeight="1" x14ac:dyDescent="0.15">
      <c r="A117" s="87"/>
      <c r="B117" s="8"/>
      <c r="C117" s="86"/>
      <c r="D117" s="86"/>
      <c r="E117" s="86"/>
      <c r="F117" s="86"/>
      <c r="G117" s="93"/>
      <c r="H117" s="8"/>
      <c r="I117" s="8"/>
      <c r="J117" s="8"/>
    </row>
    <row r="118" spans="1:10" s="70" customFormat="1" ht="12.75" customHeight="1" x14ac:dyDescent="0.15">
      <c r="A118" s="87"/>
      <c r="B118" s="8"/>
      <c r="C118" s="86"/>
      <c r="D118" s="86"/>
      <c r="E118" s="86"/>
      <c r="F118" s="86"/>
      <c r="G118" s="86"/>
      <c r="H118" s="8"/>
      <c r="I118" s="8"/>
      <c r="J118" s="8"/>
    </row>
    <row r="119" spans="1:10" s="70" customFormat="1" ht="12.75" customHeight="1" x14ac:dyDescent="0.15">
      <c r="A119" s="87"/>
      <c r="B119" s="8"/>
      <c r="C119" s="86"/>
      <c r="D119" s="86"/>
      <c r="E119" s="86"/>
      <c r="F119" s="86"/>
      <c r="G119" s="93"/>
      <c r="H119" s="8"/>
      <c r="I119" s="8"/>
      <c r="J119" s="8"/>
    </row>
    <row r="120" spans="1:10" s="70" customFormat="1" ht="12.75" customHeight="1" x14ac:dyDescent="0.15">
      <c r="A120" s="87"/>
      <c r="B120" s="8"/>
      <c r="C120" s="86"/>
      <c r="D120" s="86"/>
      <c r="E120" s="86"/>
      <c r="F120" s="86"/>
      <c r="G120" s="93"/>
      <c r="H120" s="8"/>
      <c r="I120" s="8"/>
      <c r="J120" s="8"/>
    </row>
    <row r="121" spans="1:10" s="70" customFormat="1" ht="12.75" customHeight="1" x14ac:dyDescent="0.15">
      <c r="A121" s="87"/>
      <c r="B121" s="8"/>
      <c r="C121" s="86"/>
      <c r="D121" s="86"/>
      <c r="E121" s="86"/>
      <c r="F121" s="86"/>
      <c r="G121" s="93"/>
      <c r="H121" s="8"/>
      <c r="I121" s="8"/>
      <c r="J121" s="8"/>
    </row>
    <row r="122" spans="1:10" s="70" customFormat="1" ht="12.75" customHeight="1" x14ac:dyDescent="0.15">
      <c r="A122" s="87"/>
      <c r="B122" s="8"/>
      <c r="C122" s="86"/>
      <c r="D122" s="86"/>
      <c r="E122" s="86"/>
      <c r="F122" s="86"/>
      <c r="G122" s="93"/>
      <c r="H122" s="8"/>
      <c r="I122" s="8"/>
      <c r="J122" s="8"/>
    </row>
    <row r="123" spans="1:10" s="70" customFormat="1" ht="12.75" customHeight="1" x14ac:dyDescent="0.15">
      <c r="A123" s="87"/>
      <c r="B123" s="8"/>
      <c r="C123" s="86"/>
      <c r="D123" s="86"/>
      <c r="E123" s="86"/>
      <c r="F123" s="86"/>
      <c r="G123" s="93"/>
      <c r="H123" s="8"/>
      <c r="I123" s="8"/>
      <c r="J123" s="8"/>
    </row>
    <row r="124" spans="1:10" s="70" customFormat="1" ht="12.75" customHeight="1" x14ac:dyDescent="0.15">
      <c r="A124" s="87"/>
      <c r="B124" s="8"/>
      <c r="C124" s="86"/>
      <c r="D124" s="86"/>
      <c r="E124" s="86"/>
      <c r="F124" s="86"/>
      <c r="G124" s="93"/>
      <c r="H124" s="8"/>
      <c r="I124" s="8"/>
      <c r="J124" s="8"/>
    </row>
    <row r="125" spans="1:10" s="70" customFormat="1" ht="12.75" customHeight="1" x14ac:dyDescent="0.15">
      <c r="A125" s="87"/>
      <c r="B125" s="8"/>
      <c r="C125" s="86"/>
      <c r="D125" s="86"/>
      <c r="E125" s="86"/>
      <c r="F125" s="86"/>
      <c r="G125" s="93"/>
      <c r="H125" s="8"/>
      <c r="I125" s="8"/>
      <c r="J125" s="8"/>
    </row>
    <row r="126" spans="1:10" s="70" customFormat="1" ht="12.75" customHeight="1" x14ac:dyDescent="0.15">
      <c r="A126" s="87"/>
      <c r="B126" s="8"/>
      <c r="C126" s="86"/>
      <c r="D126" s="86"/>
      <c r="E126" s="86"/>
      <c r="F126" s="86"/>
      <c r="G126" s="93"/>
      <c r="H126" s="8"/>
      <c r="I126" s="8"/>
      <c r="J126" s="8"/>
    </row>
    <row r="127" spans="1:10" s="70" customFormat="1" ht="12.75" customHeight="1" x14ac:dyDescent="0.15">
      <c r="A127" s="87"/>
      <c r="B127" s="8"/>
      <c r="C127" s="86"/>
      <c r="D127" s="86"/>
      <c r="E127" s="86"/>
      <c r="F127" s="86"/>
      <c r="G127" s="93"/>
      <c r="H127" s="8"/>
      <c r="I127" s="8"/>
      <c r="J127" s="8"/>
    </row>
    <row r="128" spans="1:10" s="70" customFormat="1" ht="12.75" customHeight="1" x14ac:dyDescent="0.15">
      <c r="A128" s="87"/>
      <c r="B128" s="8"/>
      <c r="C128" s="86"/>
      <c r="D128" s="86"/>
      <c r="E128" s="86"/>
      <c r="F128" s="86"/>
      <c r="G128" s="93"/>
      <c r="H128" s="8"/>
      <c r="I128" s="8"/>
      <c r="J128" s="8"/>
    </row>
    <row r="129" spans="1:10" s="70" customFormat="1" ht="12.75" customHeight="1" x14ac:dyDescent="0.15">
      <c r="A129" s="87"/>
      <c r="B129" s="8"/>
      <c r="C129" s="86"/>
      <c r="D129" s="86"/>
      <c r="E129" s="86"/>
      <c r="F129" s="86"/>
      <c r="G129" s="93"/>
      <c r="H129" s="8"/>
      <c r="I129" s="8"/>
      <c r="J129" s="8"/>
    </row>
    <row r="130" spans="1:10" s="70" customFormat="1" ht="12.75" customHeight="1" x14ac:dyDescent="0.15">
      <c r="A130" s="87"/>
      <c r="B130" s="8"/>
      <c r="C130" s="86"/>
      <c r="D130" s="86"/>
      <c r="E130" s="86"/>
      <c r="F130" s="86"/>
      <c r="G130" s="93"/>
      <c r="H130" s="8"/>
      <c r="I130" s="8"/>
      <c r="J130" s="8"/>
    </row>
    <row r="131" spans="1:10" s="70" customFormat="1" ht="12.75" customHeight="1" x14ac:dyDescent="0.15">
      <c r="A131" s="87"/>
      <c r="B131" s="8"/>
      <c r="C131" s="86"/>
      <c r="D131" s="86"/>
      <c r="E131" s="86"/>
      <c r="F131" s="86"/>
      <c r="G131" s="93"/>
      <c r="H131" s="8"/>
      <c r="I131" s="8"/>
      <c r="J131" s="8"/>
    </row>
    <row r="132" spans="1:10" s="70" customFormat="1" ht="12.75" customHeight="1" x14ac:dyDescent="0.15">
      <c r="A132" s="87"/>
      <c r="B132" s="8"/>
      <c r="C132" s="86"/>
      <c r="D132" s="86"/>
      <c r="E132" s="86"/>
      <c r="F132" s="86"/>
      <c r="G132" s="93"/>
      <c r="H132" s="8"/>
      <c r="I132" s="8"/>
      <c r="J132" s="8"/>
    </row>
    <row r="133" spans="1:10" s="70" customFormat="1" ht="12.75" customHeight="1" x14ac:dyDescent="0.15">
      <c r="A133" s="87"/>
      <c r="B133" s="8"/>
      <c r="C133" s="86"/>
      <c r="D133" s="86"/>
      <c r="E133" s="86"/>
      <c r="F133" s="86"/>
      <c r="G133" s="93"/>
      <c r="H133" s="8"/>
      <c r="I133" s="8"/>
      <c r="J133" s="8"/>
    </row>
    <row r="134" spans="1:10" s="70" customFormat="1" ht="12.75" customHeight="1" x14ac:dyDescent="0.15">
      <c r="A134" s="87"/>
      <c r="B134" s="8"/>
      <c r="C134" s="86"/>
      <c r="D134" s="86"/>
      <c r="E134" s="86"/>
      <c r="F134" s="86"/>
      <c r="G134" s="93"/>
      <c r="H134" s="8"/>
      <c r="I134" s="8"/>
      <c r="J134" s="8"/>
    </row>
    <row r="135" spans="1:10" s="70" customFormat="1" ht="12.75" customHeight="1" x14ac:dyDescent="0.15">
      <c r="A135" s="87"/>
      <c r="B135" s="8"/>
      <c r="C135" s="86"/>
      <c r="D135" s="86"/>
      <c r="E135" s="86"/>
      <c r="F135" s="86"/>
      <c r="G135" s="93"/>
      <c r="H135" s="8"/>
      <c r="I135" s="8"/>
      <c r="J135" s="8"/>
    </row>
    <row r="136" spans="1:10" s="70" customFormat="1" ht="12.75" customHeight="1" x14ac:dyDescent="0.15">
      <c r="A136" s="87"/>
      <c r="B136" s="8"/>
      <c r="C136" s="86"/>
      <c r="D136" s="86"/>
      <c r="E136" s="86"/>
      <c r="F136" s="86"/>
      <c r="G136" s="93"/>
      <c r="H136" s="8"/>
      <c r="I136" s="8"/>
      <c r="J136" s="8"/>
    </row>
    <row r="137" spans="1:10" s="70" customFormat="1" ht="12.75" customHeight="1" x14ac:dyDescent="0.15">
      <c r="A137" s="87"/>
      <c r="B137" s="8"/>
      <c r="C137" s="86"/>
      <c r="D137" s="86"/>
      <c r="E137" s="86"/>
      <c r="F137" s="86"/>
      <c r="G137" s="93"/>
      <c r="H137" s="8"/>
      <c r="I137" s="8"/>
      <c r="J137" s="8"/>
    </row>
    <row r="138" spans="1:10" s="70" customFormat="1" ht="12.75" customHeight="1" x14ac:dyDescent="0.15">
      <c r="A138" s="87"/>
      <c r="B138" s="8"/>
      <c r="C138" s="86"/>
      <c r="D138" s="86"/>
      <c r="E138" s="86"/>
      <c r="F138" s="86"/>
      <c r="G138" s="93"/>
      <c r="H138" s="8"/>
      <c r="I138" s="8"/>
      <c r="J138" s="8"/>
    </row>
    <row r="139" spans="1:10" s="70" customFormat="1" x14ac:dyDescent="0.15">
      <c r="A139" s="87"/>
      <c r="B139" s="8"/>
      <c r="C139" s="8"/>
      <c r="D139" s="8"/>
      <c r="E139" s="8"/>
      <c r="F139" s="8"/>
      <c r="G139" s="8"/>
      <c r="H139" s="8"/>
      <c r="I139" s="8"/>
      <c r="J139" s="8"/>
    </row>
    <row r="140" spans="1:10" s="70" customFormat="1" x14ac:dyDescent="0.15">
      <c r="A140" s="87"/>
      <c r="B140" s="8"/>
      <c r="C140" s="8"/>
      <c r="D140" s="8"/>
      <c r="E140" s="8"/>
      <c r="F140" s="8"/>
      <c r="G140" s="8"/>
      <c r="H140" s="8"/>
      <c r="I140" s="8"/>
      <c r="J140" s="8"/>
    </row>
    <row r="141" spans="1:10" s="70" customFormat="1" x14ac:dyDescent="0.15">
      <c r="A141" s="87"/>
      <c r="B141" s="8"/>
      <c r="C141" s="8"/>
      <c r="D141" s="8"/>
      <c r="E141" s="8"/>
      <c r="F141" s="8"/>
      <c r="G141" s="8"/>
      <c r="H141" s="8"/>
      <c r="I141" s="8"/>
      <c r="J141" s="8"/>
    </row>
    <row r="142" spans="1:10" s="70" customFormat="1" x14ac:dyDescent="0.15">
      <c r="A142" s="87"/>
      <c r="B142" s="8"/>
      <c r="C142" s="8"/>
      <c r="D142" s="8"/>
      <c r="E142" s="8"/>
      <c r="F142" s="8"/>
      <c r="G142" s="8"/>
      <c r="H142" s="8"/>
      <c r="I142" s="8"/>
      <c r="J142" s="8"/>
    </row>
    <row r="143" spans="1:10" s="70" customFormat="1" x14ac:dyDescent="0.15">
      <c r="A143" s="87"/>
      <c r="B143" s="8"/>
      <c r="C143" s="8"/>
      <c r="D143" s="8"/>
      <c r="E143" s="8"/>
      <c r="F143" s="8"/>
      <c r="G143" s="8"/>
      <c r="H143" s="8"/>
      <c r="I143" s="8"/>
      <c r="J143" s="8"/>
    </row>
    <row r="144" spans="1:10" s="70" customFormat="1" x14ac:dyDescent="0.15">
      <c r="A144" s="87"/>
      <c r="B144" s="8"/>
      <c r="C144" s="8"/>
      <c r="D144" s="8"/>
      <c r="E144" s="8"/>
      <c r="F144" s="8"/>
      <c r="G144" s="8"/>
      <c r="H144" s="8"/>
      <c r="I144" s="8"/>
      <c r="J144" s="8"/>
    </row>
    <row r="145" spans="1:10" s="70" customFormat="1" x14ac:dyDescent="0.15">
      <c r="A145" s="87"/>
      <c r="B145" s="8"/>
      <c r="C145" s="8"/>
      <c r="D145" s="8"/>
      <c r="E145" s="8"/>
      <c r="F145" s="8"/>
      <c r="G145" s="8"/>
      <c r="H145" s="8"/>
      <c r="I145" s="8"/>
      <c r="J145" s="8"/>
    </row>
    <row r="146" spans="1:10" s="70" customFormat="1" x14ac:dyDescent="0.15">
      <c r="A146" s="87"/>
      <c r="B146" s="8"/>
      <c r="C146" s="8"/>
      <c r="D146" s="8"/>
      <c r="E146" s="8"/>
      <c r="F146" s="8"/>
      <c r="G146" s="8"/>
      <c r="H146" s="8"/>
      <c r="I146" s="8"/>
      <c r="J146" s="8"/>
    </row>
    <row r="147" spans="1:10" s="70" customFormat="1" x14ac:dyDescent="0.15">
      <c r="A147" s="87"/>
      <c r="B147" s="8"/>
      <c r="C147" s="8"/>
      <c r="D147" s="8"/>
      <c r="E147" s="8"/>
      <c r="F147" s="8"/>
      <c r="G147" s="8"/>
      <c r="H147" s="8"/>
      <c r="I147" s="8"/>
      <c r="J147" s="8"/>
    </row>
    <row r="148" spans="1:10" s="8" customFormat="1" x14ac:dyDescent="0.15"/>
    <row r="149" spans="1:10" s="8" customFormat="1" x14ac:dyDescent="0.15"/>
    <row r="150" spans="1:10" s="8" customFormat="1" x14ac:dyDescent="0.15"/>
    <row r="151" spans="1:10" s="8" customFormat="1" x14ac:dyDescent="0.15"/>
  </sheetData>
  <sheetProtection sheet="1" objects="1" scenarios="1"/>
  <mergeCells count="26">
    <mergeCell ref="B76:D76"/>
    <mergeCell ref="A1:B1"/>
    <mergeCell ref="B66:C66"/>
    <mergeCell ref="B67:D67"/>
    <mergeCell ref="B68:D68"/>
    <mergeCell ref="B69:D69"/>
    <mergeCell ref="B70:D70"/>
    <mergeCell ref="B71:D71"/>
    <mergeCell ref="B72:D72"/>
    <mergeCell ref="B73:D73"/>
    <mergeCell ref="B74:D74"/>
    <mergeCell ref="B75:D75"/>
    <mergeCell ref="B77:D77"/>
    <mergeCell ref="B89:D89"/>
    <mergeCell ref="B90:D90"/>
    <mergeCell ref="B83:D83"/>
    <mergeCell ref="B84:D84"/>
    <mergeCell ref="B85:D85"/>
    <mergeCell ref="B86:D86"/>
    <mergeCell ref="B87:D87"/>
    <mergeCell ref="B88:D88"/>
    <mergeCell ref="B78:D78"/>
    <mergeCell ref="B79:D79"/>
    <mergeCell ref="B80:D80"/>
    <mergeCell ref="B81:D81"/>
    <mergeCell ref="B82:D82"/>
  </mergeCells>
  <phoneticPr fontId="14" type="noConversion"/>
  <pageMargins left="0.7" right="0.7" top="0.75" bottom="0.75" header="0.5" footer="0.5"/>
  <pageSetup scale="50"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pageSetUpPr fitToPage="1"/>
  </sheetPr>
  <dimension ref="A1:G152"/>
  <sheetViews>
    <sheetView showGridLines="0" topLeftCell="A43" workbookViewId="0">
      <selection activeCell="C58" sqref="C58"/>
    </sheetView>
  </sheetViews>
  <sheetFormatPr baseColWidth="10" defaultColWidth="3.6640625" defaultRowHeight="13" x14ac:dyDescent="0.15"/>
  <cols>
    <col min="1" max="1" width="14.1640625" style="3" customWidth="1"/>
    <col min="2" max="2" width="35.6640625" style="3" customWidth="1"/>
    <col min="3" max="3" width="61" style="3" bestFit="1" customWidth="1"/>
    <col min="4" max="4" width="0.6640625" style="3" customWidth="1"/>
    <col min="5" max="5" width="12.33203125" style="3" customWidth="1"/>
    <col min="6" max="6" width="25" style="3" customWidth="1"/>
    <col min="7" max="16384" width="3.6640625" style="3"/>
  </cols>
  <sheetData>
    <row r="1" spans="1:7" hidden="1" x14ac:dyDescent="0.15">
      <c r="A1" s="213" t="str">
        <f>Constants!A1</f>
        <v>Constants</v>
      </c>
      <c r="B1" s="213" t="str">
        <f>Constants!B1</f>
        <v xml:space="preserve"> </v>
      </c>
      <c r="C1" s="213" t="str">
        <f>Constants!C1</f>
        <v xml:space="preserve"> </v>
      </c>
      <c r="D1" s="213" t="str">
        <f>Constants!D1</f>
        <v xml:space="preserve"> </v>
      </c>
      <c r="E1" s="213" t="str">
        <f>Constants!E1</f>
        <v xml:space="preserve"> </v>
      </c>
      <c r="F1" s="213" t="str">
        <f>Constants!F1</f>
        <v>CA02</v>
      </c>
      <c r="G1" s="213" t="str">
        <f>Constants!G1</f>
        <v xml:space="preserve"> </v>
      </c>
    </row>
    <row r="2" spans="1:7" hidden="1" x14ac:dyDescent="0.15">
      <c r="A2" s="213" t="str">
        <f>Constants!A2</f>
        <v>Start date:</v>
      </c>
      <c r="B2" s="213">
        <f>Constants!B2</f>
        <v>36526</v>
      </c>
      <c r="C2" s="213" t="str">
        <f>Constants!C2</f>
        <v xml:space="preserve"> </v>
      </c>
      <c r="D2" s="213" t="str">
        <f>Constants!D2</f>
        <v>Grades:</v>
      </c>
      <c r="E2" s="213" t="str">
        <f>Constants!E2</f>
        <v>AA</v>
      </c>
      <c r="F2" s="213">
        <f>Constants!F2</f>
        <v>1</v>
      </c>
      <c r="G2" s="213">
        <f>Constants!G2</f>
        <v>0</v>
      </c>
    </row>
    <row r="3" spans="1:7" hidden="1" x14ac:dyDescent="0.15">
      <c r="A3" s="213" t="str">
        <f>Constants!A3</f>
        <v>End date:</v>
      </c>
      <c r="B3" s="213">
        <f>Constants!B3</f>
        <v>73051</v>
      </c>
      <c r="C3" s="213" t="str">
        <f>Constants!C3</f>
        <v xml:space="preserve"> </v>
      </c>
      <c r="D3" s="213" t="str">
        <f>Constants!D3</f>
        <v xml:space="preserve"> </v>
      </c>
      <c r="E3" s="213" t="str">
        <f>Constants!E3</f>
        <v>A</v>
      </c>
      <c r="F3" s="213">
        <f>Constants!F3</f>
        <v>0.95</v>
      </c>
      <c r="G3" s="213">
        <f>Constants!G3</f>
        <v>0</v>
      </c>
    </row>
    <row r="4" spans="1:7" hidden="1" x14ac:dyDescent="0.15">
      <c r="A4" s="213" t="str">
        <f>Constants!A4</f>
        <v>Phases:</v>
      </c>
      <c r="B4" s="213" t="str">
        <f>Constants!B4</f>
        <v>Analysis</v>
      </c>
      <c r="C4" s="213" t="str">
        <f>Constants!C4</f>
        <v xml:space="preserve"> </v>
      </c>
      <c r="D4" s="213" t="str">
        <f>Constants!D4</f>
        <v xml:space="preserve"> </v>
      </c>
      <c r="E4" s="213" t="str">
        <f>Constants!E4</f>
        <v>AB</v>
      </c>
      <c r="F4" s="213">
        <f>Constants!F4</f>
        <v>0.9</v>
      </c>
      <c r="G4" s="213">
        <f>Constants!G4</f>
        <v>0</v>
      </c>
    </row>
    <row r="5" spans="1:7" hidden="1" x14ac:dyDescent="0.15">
      <c r="A5" s="213" t="str">
        <f>Constants!A5</f>
        <v xml:space="preserve"> </v>
      </c>
      <c r="B5" s="213" t="str">
        <f>Constants!B5</f>
        <v>Architecture</v>
      </c>
      <c r="C5" s="213" t="str">
        <f>Constants!C5</f>
        <v xml:space="preserve"> </v>
      </c>
      <c r="D5" s="213" t="str">
        <f>Constants!D5</f>
        <v xml:space="preserve"> </v>
      </c>
      <c r="E5" s="213" t="str">
        <f>Constants!E5</f>
        <v>B</v>
      </c>
      <c r="F5" s="213">
        <f>Constants!F5</f>
        <v>0.85</v>
      </c>
      <c r="G5" s="213">
        <f>Constants!G5</f>
        <v>0</v>
      </c>
    </row>
    <row r="6" spans="1:7" hidden="1" x14ac:dyDescent="0.15">
      <c r="A6" s="213" t="str">
        <f>Constants!A6</f>
        <v xml:space="preserve"> </v>
      </c>
      <c r="B6" s="213" t="str">
        <f>Constants!B6</f>
        <v>Project planning</v>
      </c>
      <c r="C6" s="213" t="str">
        <f>Constants!C6</f>
        <v xml:space="preserve"> </v>
      </c>
      <c r="D6" s="213" t="str">
        <f>Constants!D6</f>
        <v xml:space="preserve"> </v>
      </c>
      <c r="E6" s="213" t="str">
        <f>Constants!E6</f>
        <v>BC</v>
      </c>
      <c r="F6" s="213">
        <f>Constants!F6</f>
        <v>0.8</v>
      </c>
      <c r="G6" s="213">
        <f>Constants!G6</f>
        <v>0</v>
      </c>
    </row>
    <row r="7" spans="1:7" hidden="1" x14ac:dyDescent="0.15">
      <c r="A7" s="213" t="str">
        <f>Constants!A7</f>
        <v xml:space="preserve"> </v>
      </c>
      <c r="B7" s="213" t="str">
        <f>Constants!B7</f>
        <v>Interation planning</v>
      </c>
      <c r="C7" s="213" t="str">
        <f>Constants!C7</f>
        <v xml:space="preserve"> </v>
      </c>
      <c r="D7" s="213" t="str">
        <f>Constants!D7</f>
        <v xml:space="preserve"> </v>
      </c>
      <c r="E7" s="213" t="str">
        <f>Constants!E7</f>
        <v>C</v>
      </c>
      <c r="F7" s="213">
        <f>Constants!F7</f>
        <v>0.75</v>
      </c>
      <c r="G7" s="213">
        <f>Constants!G7</f>
        <v>0</v>
      </c>
    </row>
    <row r="8" spans="1:7" hidden="1" x14ac:dyDescent="0.15">
      <c r="A8" s="213" t="str">
        <f>Constants!A8</f>
        <v xml:space="preserve"> </v>
      </c>
      <c r="B8" s="213" t="str">
        <f>Constants!B8</f>
        <v>Construction</v>
      </c>
      <c r="C8" s="213" t="str">
        <f>Constants!C8</f>
        <v xml:space="preserve"> </v>
      </c>
      <c r="D8" s="213" t="str">
        <f>Constants!D8</f>
        <v xml:space="preserve"> </v>
      </c>
      <c r="E8" s="213" t="str">
        <f>Constants!E8</f>
        <v>CD</v>
      </c>
      <c r="F8" s="213">
        <f>Constants!F8</f>
        <v>0.7</v>
      </c>
      <c r="G8" s="213">
        <f>Constants!G8</f>
        <v>0</v>
      </c>
    </row>
    <row r="9" spans="1:7" hidden="1" x14ac:dyDescent="0.15">
      <c r="A9" s="213" t="str">
        <f>Constants!A9</f>
        <v xml:space="preserve"> </v>
      </c>
      <c r="B9" s="213" t="str">
        <f>Constants!B9</f>
        <v>Refactoring</v>
      </c>
      <c r="C9" s="213" t="str">
        <f>Constants!C9</f>
        <v xml:space="preserve"> </v>
      </c>
      <c r="D9" s="213" t="str">
        <f>Constants!D9</f>
        <v xml:space="preserve"> </v>
      </c>
      <c r="E9" s="213" t="str">
        <f>Constants!E9</f>
        <v>D</v>
      </c>
      <c r="F9" s="213">
        <f>Constants!F9</f>
        <v>0.65</v>
      </c>
      <c r="G9" s="213">
        <f>Constants!G9</f>
        <v>0</v>
      </c>
    </row>
    <row r="10" spans="1:7" hidden="1" x14ac:dyDescent="0.15">
      <c r="A10" s="213" t="str">
        <f>Constants!A10</f>
        <v xml:space="preserve"> </v>
      </c>
      <c r="B10" s="213" t="str">
        <f>Constants!B10</f>
        <v>Review</v>
      </c>
      <c r="C10" s="213" t="str">
        <f>Constants!C10</f>
        <v xml:space="preserve"> </v>
      </c>
      <c r="D10" s="213" t="str">
        <f>Constants!D10</f>
        <v xml:space="preserve"> </v>
      </c>
      <c r="E10" s="213" t="str">
        <f>Constants!E10</f>
        <v>F</v>
      </c>
      <c r="F10" s="213">
        <f>Constants!F10</f>
        <v>0.5</v>
      </c>
      <c r="G10" s="213">
        <f>Constants!G10</f>
        <v>0</v>
      </c>
    </row>
    <row r="11" spans="1:7" hidden="1" x14ac:dyDescent="0.15">
      <c r="A11" s="213" t="str">
        <f>Constants!A11</f>
        <v xml:space="preserve"> </v>
      </c>
      <c r="B11" s="213" t="str">
        <f>Constants!B11</f>
        <v>Integration test</v>
      </c>
      <c r="C11" s="213" t="str">
        <f>Constants!C11</f>
        <v xml:space="preserve"> </v>
      </c>
      <c r="D11" s="213" t="str">
        <f>Constants!D11</f>
        <v xml:space="preserve"> </v>
      </c>
      <c r="E11" s="213" t="str">
        <f>Constants!E11</f>
        <v xml:space="preserve"> </v>
      </c>
      <c r="F11" s="213" t="str">
        <f>Constants!F11</f>
        <v xml:space="preserve"> </v>
      </c>
      <c r="G11" s="213">
        <f>Constants!G11</f>
        <v>0</v>
      </c>
    </row>
    <row r="12" spans="1:7" hidden="1" x14ac:dyDescent="0.15">
      <c r="A12" s="213" t="str">
        <f>Constants!A12</f>
        <v xml:space="preserve"> </v>
      </c>
      <c r="B12" s="213" t="str">
        <f>Constants!B12</f>
        <v>Repatterning</v>
      </c>
      <c r="C12" s="213" t="str">
        <f>Constants!C12</f>
        <v xml:space="preserve"> </v>
      </c>
      <c r="D12" s="213" t="str">
        <f>Constants!D12</f>
        <v xml:space="preserve"> </v>
      </c>
      <c r="E12" s="213" t="str">
        <f>Constants!E12</f>
        <v xml:space="preserve"> </v>
      </c>
      <c r="F12" s="213" t="str">
        <f>Constants!F12</f>
        <v xml:space="preserve"> </v>
      </c>
      <c r="G12" s="213">
        <f>Constants!G12</f>
        <v>0</v>
      </c>
    </row>
    <row r="13" spans="1:7" hidden="1" x14ac:dyDescent="0.15">
      <c r="A13" s="213" t="str">
        <f>Constants!A13</f>
        <v xml:space="preserve"> </v>
      </c>
      <c r="B13" s="213" t="str">
        <f>Constants!B13</f>
        <v>Postmortem</v>
      </c>
      <c r="C13" s="213" t="str">
        <f>Constants!C13</f>
        <v xml:space="preserve"> </v>
      </c>
      <c r="D13" s="213" t="str">
        <f>Constants!D13</f>
        <v xml:space="preserve"> </v>
      </c>
      <c r="E13" s="213" t="str">
        <f>Constants!E13</f>
        <v xml:space="preserve"> </v>
      </c>
      <c r="F13" s="213" t="str">
        <f>Constants!F13</f>
        <v xml:space="preserve"> </v>
      </c>
      <c r="G13" s="213">
        <f>Constants!G13</f>
        <v>0</v>
      </c>
    </row>
    <row r="14" spans="1:7" hidden="1" x14ac:dyDescent="0.15">
      <c r="A14" s="213" t="str">
        <f>Constants!A14</f>
        <v xml:space="preserve"> </v>
      </c>
      <c r="B14" s="213" t="str">
        <f>Constants!B14</f>
        <v>Sandbox</v>
      </c>
      <c r="C14" s="213" t="str">
        <f>Constants!C14</f>
        <v xml:space="preserve"> </v>
      </c>
      <c r="D14" s="213" t="str">
        <f>Constants!D14</f>
        <v xml:space="preserve"> </v>
      </c>
      <c r="E14" s="213" t="str">
        <f>Constants!E14</f>
        <v xml:space="preserve"> </v>
      </c>
      <c r="F14" s="213" t="str">
        <f>Constants!F14</f>
        <v xml:space="preserve"> </v>
      </c>
      <c r="G14" s="213">
        <f>Constants!G14</f>
        <v>0</v>
      </c>
    </row>
    <row r="15" spans="1:7" hidden="1" x14ac:dyDescent="0.15">
      <c r="A15" s="213" t="str">
        <f>Constants!A15</f>
        <v xml:space="preserve"> </v>
      </c>
      <c r="B15" s="213" t="str">
        <f>Constants!B15</f>
        <v xml:space="preserve"> </v>
      </c>
      <c r="C15" s="213" t="str">
        <f>Constants!C15</f>
        <v xml:space="preserve"> </v>
      </c>
      <c r="D15" s="213" t="str">
        <f>Constants!D15</f>
        <v xml:space="preserve"> </v>
      </c>
      <c r="E15" s="213" t="str">
        <f>Constants!E15</f>
        <v xml:space="preserve"> </v>
      </c>
      <c r="F15" s="213" t="str">
        <f>Constants!F15</f>
        <v xml:space="preserve"> </v>
      </c>
      <c r="G15" s="213">
        <f>Constants!G15</f>
        <v>0</v>
      </c>
    </row>
    <row r="16" spans="1:7" hidden="1" x14ac:dyDescent="0.15">
      <c r="A16" s="213" t="str">
        <f>Constants!A16</f>
        <v xml:space="preserve"> </v>
      </c>
      <c r="B16" s="213" t="str">
        <f>Constants!B16</f>
        <v xml:space="preserve"> </v>
      </c>
      <c r="C16" s="213" t="str">
        <f>Constants!C16</f>
        <v xml:space="preserve"> </v>
      </c>
      <c r="D16" s="213" t="str">
        <f>Constants!D16</f>
        <v xml:space="preserve"> </v>
      </c>
      <c r="E16" s="213" t="str">
        <f>Constants!E16</f>
        <v xml:space="preserve"> </v>
      </c>
      <c r="F16" s="213" t="str">
        <f>Constants!F16</f>
        <v xml:space="preserve"> </v>
      </c>
      <c r="G16" s="213">
        <f>Constants!G16</f>
        <v>0</v>
      </c>
    </row>
    <row r="17" spans="1:7" hidden="1" x14ac:dyDescent="0.15">
      <c r="A17" s="213" t="str">
        <f>Constants!A17</f>
        <v xml:space="preserve"> </v>
      </c>
      <c r="B17" s="213" t="str">
        <f>Constants!B17</f>
        <v xml:space="preserve"> </v>
      </c>
      <c r="C17" s="213" t="str">
        <f>Constants!C17</f>
        <v xml:space="preserve"> </v>
      </c>
      <c r="D17" s="213" t="str">
        <f>Constants!D17</f>
        <v xml:space="preserve"> </v>
      </c>
      <c r="E17" s="213" t="str">
        <f>Constants!E17</f>
        <v xml:space="preserve"> </v>
      </c>
      <c r="F17" s="213" t="str">
        <f>Constants!F17</f>
        <v xml:space="preserve"> </v>
      </c>
      <c r="G17" s="213">
        <f>Constants!G17</f>
        <v>0</v>
      </c>
    </row>
    <row r="18" spans="1:7" hidden="1" x14ac:dyDescent="0.15">
      <c r="A18" s="213" t="str">
        <f>Constants!A18</f>
        <v xml:space="preserve"> </v>
      </c>
      <c r="B18" s="213" t="str">
        <f>Constants!B18</f>
        <v xml:space="preserve"> </v>
      </c>
      <c r="C18" s="213" t="str">
        <f>Constants!C18</f>
        <v xml:space="preserve"> </v>
      </c>
      <c r="D18" s="213" t="str">
        <f>Constants!D18</f>
        <v xml:space="preserve"> </v>
      </c>
      <c r="E18" s="213" t="str">
        <f>Constants!E18</f>
        <v xml:space="preserve"> </v>
      </c>
      <c r="F18" s="213" t="str">
        <f>Constants!F18</f>
        <v xml:space="preserve"> </v>
      </c>
      <c r="G18" s="213" t="e">
        <f>Constants!#REF!</f>
        <v>#REF!</v>
      </c>
    </row>
    <row r="19" spans="1:7" hidden="1" x14ac:dyDescent="0.15">
      <c r="A19" s="213" t="str">
        <f>Constants!A19</f>
        <v>Defect Types:</v>
      </c>
      <c r="B19" s="213" t="str">
        <f>Constants!B19</f>
        <v>Requirements Change</v>
      </c>
      <c r="C19" s="213" t="str">
        <f>Constants!C19</f>
        <v>Changes to requirements</v>
      </c>
      <c r="D19" s="213" t="str">
        <f>Constants!D19</f>
        <v>Iteration</v>
      </c>
      <c r="E19" s="213" t="str">
        <f>Constants!E19</f>
        <v>NA</v>
      </c>
      <c r="F19" s="213" t="str">
        <f>Constants!F19</f>
        <v xml:space="preserve">did not follow </v>
      </c>
      <c r="G19" s="213" t="e">
        <f>Constants!#REF!</f>
        <v>#REF!</v>
      </c>
    </row>
    <row r="20" spans="1:7" hidden="1" x14ac:dyDescent="0.15">
      <c r="A20" s="213" t="str">
        <f>Constants!A20</f>
        <v xml:space="preserve"> </v>
      </c>
      <c r="B20" s="213" t="str">
        <f>Constants!B20</f>
        <v>Requirements Clarification</v>
      </c>
      <c r="C20" s="213" t="str">
        <f>Constants!C20</f>
        <v>Clarifications to requirements</v>
      </c>
      <c r="D20" s="213" t="str">
        <f>Constants!D20</f>
        <v xml:space="preserve"> </v>
      </c>
      <c r="E20" s="213">
        <f>Constants!E20</f>
        <v>1</v>
      </c>
      <c r="F20" s="213" t="str">
        <f>Constants!F20</f>
        <v>very painful</v>
      </c>
      <c r="G20" s="213" t="e">
        <f>Constants!#REF!</f>
        <v>#REF!</v>
      </c>
    </row>
    <row r="21" spans="1:7" hidden="1" x14ac:dyDescent="0.15">
      <c r="A21" s="213" t="str">
        <f>Constants!A21</f>
        <v xml:space="preserve"> </v>
      </c>
      <c r="B21" s="213" t="str">
        <f>Constants!B21</f>
        <v>Product syntax</v>
      </c>
      <c r="C21" s="213" t="str">
        <f>Constants!C21</f>
        <v>Syntax flaws in the deliverable product</v>
      </c>
      <c r="D21" s="213" t="str">
        <f>Constants!D21</f>
        <v xml:space="preserve"> </v>
      </c>
      <c r="E21" s="213">
        <f>Constants!E21</f>
        <v>2</v>
      </c>
      <c r="F21" s="213" t="str">
        <f>Constants!F21</f>
        <v>painful</v>
      </c>
      <c r="G21" s="213" t="e">
        <f>Constants!#REF!</f>
        <v>#REF!</v>
      </c>
    </row>
    <row r="22" spans="1:7" hidden="1" x14ac:dyDescent="0.15">
      <c r="A22" s="213" t="str">
        <f>Constants!A22</f>
        <v xml:space="preserve"> </v>
      </c>
      <c r="B22" s="213" t="str">
        <f>Constants!B22</f>
        <v>Product logic</v>
      </c>
      <c r="C22" s="213" t="str">
        <f>Constants!C22</f>
        <v>Logic flaws in the deliverable product</v>
      </c>
      <c r="D22" s="213" t="str">
        <f>Constants!D22</f>
        <v xml:space="preserve"> </v>
      </c>
      <c r="E22" s="213">
        <f>Constants!E22</f>
        <v>3</v>
      </c>
      <c r="F22" s="213" t="str">
        <f>Constants!F22</f>
        <v>neutral</v>
      </c>
      <c r="G22" s="213" t="e">
        <f>Constants!#REF!</f>
        <v>#REF!</v>
      </c>
    </row>
    <row r="23" spans="1:7" hidden="1" x14ac:dyDescent="0.15">
      <c r="A23" s="213" t="str">
        <f>Constants!A23</f>
        <v xml:space="preserve"> </v>
      </c>
      <c r="B23" s="213" t="str">
        <f>Constants!B23</f>
        <v>Product interface</v>
      </c>
      <c r="C23" s="213" t="str">
        <f>Constants!C23</f>
        <v>Flaws in the interface of a component of the deliverable product</v>
      </c>
      <c r="D23" s="213" t="str">
        <f>Constants!D23</f>
        <v xml:space="preserve"> </v>
      </c>
      <c r="E23" s="213">
        <f>Constants!E23</f>
        <v>4</v>
      </c>
      <c r="F23" s="213" t="str">
        <f>Constants!F23</f>
        <v>helpful</v>
      </c>
      <c r="G23" s="213" t="e">
        <f>Constants!#REF!</f>
        <v>#REF!</v>
      </c>
    </row>
    <row r="24" spans="1:7" hidden="1" x14ac:dyDescent="0.15">
      <c r="A24" s="213" t="str">
        <f>Constants!A24</f>
        <v xml:space="preserve"> </v>
      </c>
      <c r="B24" s="213" t="str">
        <f>Constants!B24</f>
        <v>Product checking</v>
      </c>
      <c r="C24" s="213" t="str">
        <f>Constants!C24</f>
        <v>Flaws with boundary/type checking within a component of the deliverable product</v>
      </c>
      <c r="D24" s="213" t="str">
        <f>Constants!D24</f>
        <v xml:space="preserve"> </v>
      </c>
      <c r="E24" s="213">
        <f>Constants!E24</f>
        <v>5</v>
      </c>
      <c r="F24" s="213" t="str">
        <f>Constants!F24</f>
        <v>very helpful</v>
      </c>
      <c r="G24" s="213" t="e">
        <f>Constants!#REF!</f>
        <v>#REF!</v>
      </c>
    </row>
    <row r="25" spans="1:7" hidden="1" x14ac:dyDescent="0.15">
      <c r="A25" s="213" t="str">
        <f>Constants!A25</f>
        <v xml:space="preserve"> </v>
      </c>
      <c r="B25" s="213" t="str">
        <f>Constants!B25</f>
        <v>Test syntax</v>
      </c>
      <c r="C25" s="213" t="str">
        <f>Constants!C25</f>
        <v xml:space="preserve">Syntax flaws in the test code </v>
      </c>
      <c r="D25" s="213" t="str">
        <f>Constants!D25</f>
        <v xml:space="preserve"> </v>
      </c>
      <c r="E25" s="213">
        <f>Constants!E25</f>
        <v>6</v>
      </c>
      <c r="F25" s="213" t="str">
        <f>Constants!F25</f>
        <v xml:space="preserve"> </v>
      </c>
      <c r="G25" s="213" t="e">
        <f>Constants!#REF!</f>
        <v>#REF!</v>
      </c>
    </row>
    <row r="26" spans="1:7" hidden="1" x14ac:dyDescent="0.15">
      <c r="A26" s="213" t="str">
        <f>Constants!A26</f>
        <v xml:space="preserve"> </v>
      </c>
      <c r="B26" s="213" t="str">
        <f>Constants!B26</f>
        <v>Test logic</v>
      </c>
      <c r="C26" s="213" t="str">
        <f>Constants!C26</f>
        <v>Logic flaws in the test code</v>
      </c>
      <c r="D26" s="213" t="str">
        <f>Constants!D26</f>
        <v xml:space="preserve"> </v>
      </c>
      <c r="E26" s="213">
        <f>Constants!E26</f>
        <v>7</v>
      </c>
      <c r="F26" s="213" t="str">
        <f>Constants!F26</f>
        <v xml:space="preserve"> </v>
      </c>
      <c r="G26" s="213" t="e">
        <f>Constants!#REF!</f>
        <v>#REF!</v>
      </c>
    </row>
    <row r="27" spans="1:7" hidden="1" x14ac:dyDescent="0.15">
      <c r="A27" s="213" t="str">
        <f>Constants!A27</f>
        <v xml:space="preserve"> </v>
      </c>
      <c r="B27" s="213" t="str">
        <f>Constants!B27</f>
        <v>Test interface</v>
      </c>
      <c r="C27" s="213" t="str">
        <f>Constants!C27</f>
        <v>Flaws in the interface of a component of the test code</v>
      </c>
      <c r="D27" s="213" t="str">
        <f>Constants!D27</f>
        <v xml:space="preserve"> </v>
      </c>
      <c r="E27" s="213">
        <f>Constants!E27</f>
        <v>8</v>
      </c>
      <c r="F27" s="213" t="str">
        <f>Constants!F27</f>
        <v xml:space="preserve"> </v>
      </c>
      <c r="G27" s="213" t="e">
        <f>Constants!#REF!</f>
        <v>#REF!</v>
      </c>
    </row>
    <row r="28" spans="1:7" hidden="1" x14ac:dyDescent="0.15">
      <c r="A28" s="213" t="str">
        <f>Constants!A28</f>
        <v xml:space="preserve"> </v>
      </c>
      <c r="B28" s="213" t="str">
        <f>Constants!B28</f>
        <v>Test checking</v>
      </c>
      <c r="C28" s="213" t="str">
        <f>Constants!C28</f>
        <v>Flaws with boundary/type checking within a component of the test code</v>
      </c>
      <c r="D28" s="213" t="str">
        <f>Constants!D28</f>
        <v xml:space="preserve"> </v>
      </c>
      <c r="E28" s="213">
        <f>Constants!E28</f>
        <v>9</v>
      </c>
      <c r="F28" s="213" t="str">
        <f>Constants!F28</f>
        <v xml:space="preserve"> </v>
      </c>
      <c r="G28" s="213" t="e">
        <f>Constants!#REF!</f>
        <v>#REF!</v>
      </c>
    </row>
    <row r="29" spans="1:7" hidden="1" x14ac:dyDescent="0.15">
      <c r="A29" s="213" t="str">
        <f>Constants!A29</f>
        <v xml:space="preserve"> </v>
      </c>
      <c r="B29" s="213" t="str">
        <f>Constants!B29</f>
        <v>Bad Smell</v>
      </c>
      <c r="C29" s="213" t="str">
        <f>Constants!C29</f>
        <v>Refactoring changes (please note the bad smell in the defect description)</v>
      </c>
      <c r="D29" s="213" t="str">
        <f>Constants!D29</f>
        <v xml:space="preserve"> </v>
      </c>
      <c r="E29" s="213">
        <f>Constants!E29</f>
        <v>10</v>
      </c>
      <c r="F29" s="213">
        <f>Constants!F29</f>
        <v>0</v>
      </c>
      <c r="G29" s="213" t="e">
        <f>Constants!#REF!</f>
        <v>#REF!</v>
      </c>
    </row>
    <row r="30" spans="1:7" hidden="1" x14ac:dyDescent="0.15">
      <c r="A30" s="213" t="str">
        <f>Constants!A30</f>
        <v>Y/N:</v>
      </c>
      <c r="B30" s="213" t="str">
        <f>Constants!B30</f>
        <v>Yes</v>
      </c>
      <c r="C30" s="213" t="str">
        <f>Constants!C30</f>
        <v xml:space="preserve"> </v>
      </c>
      <c r="D30" s="213" t="str">
        <f>Constants!D30</f>
        <v xml:space="preserve"> </v>
      </c>
      <c r="E30" s="213" t="str">
        <f>Constants!E30</f>
        <v>Passed</v>
      </c>
      <c r="F30" s="213">
        <f>Constants!F30</f>
        <v>0</v>
      </c>
      <c r="G30" s="213" t="e">
        <f>Constants!#REF!</f>
        <v>#REF!</v>
      </c>
    </row>
    <row r="31" spans="1:7" s="23" customFormat="1" hidden="1" x14ac:dyDescent="0.15">
      <c r="A31" s="213" t="str">
        <f>Constants!A31</f>
        <v xml:space="preserve"> </v>
      </c>
      <c r="B31" s="213" t="str">
        <f>Constants!B31</f>
        <v>No</v>
      </c>
      <c r="C31" s="213" t="str">
        <f>Constants!C31</f>
        <v xml:space="preserve"> </v>
      </c>
      <c r="D31" s="213" t="str">
        <f>Constants!D31</f>
        <v xml:space="preserve"> </v>
      </c>
      <c r="E31" s="213" t="str">
        <f>Constants!E31</f>
        <v>Passed with issues</v>
      </c>
      <c r="F31" s="213">
        <f>Constants!F31</f>
        <v>0</v>
      </c>
      <c r="G31" s="213">
        <f>Constants!G31</f>
        <v>0</v>
      </c>
    </row>
    <row r="32" spans="1:7" hidden="1" x14ac:dyDescent="0.15">
      <c r="A32" s="213" t="str">
        <f>Constants!A32</f>
        <v>Proxy Types:</v>
      </c>
      <c r="B32" s="213" t="str">
        <f>Constants!B32</f>
        <v>-</v>
      </c>
      <c r="C32" s="213" t="str">
        <f>Constants!C32</f>
        <v xml:space="preserve"> </v>
      </c>
      <c r="D32" s="213" t="str">
        <f>Constants!D32</f>
        <v xml:space="preserve"> </v>
      </c>
      <c r="E32" s="213" t="str">
        <f>Constants!E32</f>
        <v>Failed</v>
      </c>
      <c r="F32" s="213" t="str">
        <f>Constants!F32</f>
        <v xml:space="preserve"> </v>
      </c>
      <c r="G32" s="213">
        <f>Constants!G32</f>
        <v>0</v>
      </c>
    </row>
    <row r="33" spans="1:7" hidden="1" x14ac:dyDescent="0.15">
      <c r="A33" s="213" t="str">
        <f>Constants!A33</f>
        <v xml:space="preserve"> </v>
      </c>
      <c r="B33" s="213" t="str">
        <f>Constants!B33</f>
        <v>Calculation</v>
      </c>
      <c r="C33" s="213" t="str">
        <f>Constants!C33</f>
        <v xml:space="preserve"> </v>
      </c>
      <c r="D33" s="213" t="str">
        <f>Constants!D33</f>
        <v xml:space="preserve"> </v>
      </c>
      <c r="E33" s="213" t="str">
        <f>Constants!E33</f>
        <v>Not tested</v>
      </c>
      <c r="F33" s="213" t="str">
        <f>Constants!F33</f>
        <v xml:space="preserve"> </v>
      </c>
      <c r="G33" s="213">
        <f>Constants!G33</f>
        <v>0</v>
      </c>
    </row>
    <row r="34" spans="1:7" hidden="1" x14ac:dyDescent="0.15">
      <c r="A34" s="213" t="str">
        <f>Constants!A34</f>
        <v xml:space="preserve"> </v>
      </c>
      <c r="B34" s="213" t="str">
        <f>Constants!B34</f>
        <v>Data</v>
      </c>
      <c r="C34" s="213" t="str">
        <f>Constants!C34</f>
        <v xml:space="preserve"> </v>
      </c>
      <c r="D34" s="213" t="str">
        <f>Constants!D34</f>
        <v xml:space="preserve"> </v>
      </c>
      <c r="E34" s="213" t="str">
        <f>Constants!E34</f>
        <v>Not applicable</v>
      </c>
      <c r="F34" s="213" t="str">
        <f>Constants!F34</f>
        <v xml:space="preserve"> </v>
      </c>
      <c r="G34" s="213">
        <f>Constants!G34</f>
        <v>0</v>
      </c>
    </row>
    <row r="35" spans="1:7" hidden="1" x14ac:dyDescent="0.15">
      <c r="A35" s="213" t="str">
        <f>Constants!A35</f>
        <v xml:space="preserve"> </v>
      </c>
      <c r="B35" s="213" t="str">
        <f>Constants!B35</f>
        <v>I/O</v>
      </c>
      <c r="C35" s="213" t="str">
        <f>Constants!C35</f>
        <v xml:space="preserve"> </v>
      </c>
      <c r="D35" s="213" t="str">
        <f>Constants!D35</f>
        <v xml:space="preserve"> </v>
      </c>
      <c r="E35" s="213" t="str">
        <f>Constants!E35</f>
        <v xml:space="preserve"> </v>
      </c>
      <c r="F35" s="213" t="str">
        <f>Constants!F35</f>
        <v xml:space="preserve"> </v>
      </c>
      <c r="G35" s="213">
        <f>Constants!G35</f>
        <v>0</v>
      </c>
    </row>
    <row r="36" spans="1:7" hidden="1" x14ac:dyDescent="0.15">
      <c r="A36" s="213" t="str">
        <f>Constants!A36</f>
        <v xml:space="preserve"> </v>
      </c>
      <c r="B36" s="213" t="str">
        <f>Constants!B36</f>
        <v>Logic</v>
      </c>
      <c r="C36" s="213" t="str">
        <f>Constants!C36</f>
        <v xml:space="preserve"> </v>
      </c>
      <c r="D36" s="213" t="str">
        <f>Constants!D36</f>
        <v xml:space="preserve"> </v>
      </c>
      <c r="E36" s="213" t="str">
        <f>Constants!E36</f>
        <v xml:space="preserve"> </v>
      </c>
      <c r="F36" s="213" t="str">
        <f>Constants!F36</f>
        <v xml:space="preserve"> </v>
      </c>
      <c r="G36" s="213">
        <f>Constants!G36</f>
        <v>0</v>
      </c>
    </row>
    <row r="37" spans="1:7" hidden="1" x14ac:dyDescent="0.15">
      <c r="A37" s="213" t="str">
        <f>Constants!A37</f>
        <v xml:space="preserve"> </v>
      </c>
      <c r="B37" s="213" t="str">
        <f>Constants!B37</f>
        <v xml:space="preserve"> </v>
      </c>
      <c r="C37" s="213" t="str">
        <f>Constants!C37</f>
        <v xml:space="preserve"> </v>
      </c>
      <c r="D37" s="213" t="str">
        <f>Constants!D37</f>
        <v xml:space="preserve"> </v>
      </c>
      <c r="E37" s="213" t="str">
        <f>Constants!E37</f>
        <v xml:space="preserve"> </v>
      </c>
      <c r="F37" s="213" t="str">
        <f>Constants!F37</f>
        <v xml:space="preserve"> </v>
      </c>
      <c r="G37" s="213">
        <f>Constants!G37</f>
        <v>0</v>
      </c>
    </row>
    <row r="38" spans="1:7" hidden="1" x14ac:dyDescent="0.15">
      <c r="A38" s="213" t="str">
        <f>Constants!A38</f>
        <v>Sizes:</v>
      </c>
      <c r="B38" s="213" t="str">
        <f>Constants!B38</f>
        <v>VS</v>
      </c>
      <c r="C38" s="213" t="str">
        <f>Constants!C38</f>
        <v>S</v>
      </c>
      <c r="D38" s="213" t="str">
        <f>Constants!D38</f>
        <v>M</v>
      </c>
      <c r="E38" s="213" t="str">
        <f>Constants!E38</f>
        <v>L</v>
      </c>
      <c r="F38" s="213" t="str">
        <f>Constants!F38</f>
        <v>VL</v>
      </c>
      <c r="G38" s="213">
        <f>Constants!G38</f>
        <v>0</v>
      </c>
    </row>
    <row r="39" spans="1:7" hidden="1" x14ac:dyDescent="0.15">
      <c r="A39" s="213" t="str">
        <f>Constants!A39</f>
        <v>upper</v>
      </c>
      <c r="B39" s="213">
        <f>Constants!B39</f>
        <v>-1.5</v>
      </c>
      <c r="C39" s="213">
        <f>Constants!C39</f>
        <v>-0.5</v>
      </c>
      <c r="D39" s="213">
        <f>Constants!D39</f>
        <v>0.5</v>
      </c>
      <c r="E39" s="213">
        <f>Constants!E39</f>
        <v>1.5</v>
      </c>
      <c r="F39" s="213">
        <f>Constants!F39</f>
        <v>99999</v>
      </c>
      <c r="G39" s="213">
        <f>Constants!G39</f>
        <v>0</v>
      </c>
    </row>
    <row r="40" spans="1:7" hidden="1" x14ac:dyDescent="0.15">
      <c r="A40" s="213" t="str">
        <f>Constants!A40</f>
        <v>mid</v>
      </c>
      <c r="B40" s="213">
        <f>Constants!B40</f>
        <v>-2</v>
      </c>
      <c r="C40" s="213">
        <f>Constants!C40</f>
        <v>-1</v>
      </c>
      <c r="D40" s="213">
        <f>Constants!D40</f>
        <v>0</v>
      </c>
      <c r="E40" s="213">
        <f>Constants!E40</f>
        <v>1</v>
      </c>
      <c r="F40" s="213">
        <f>Constants!F40</f>
        <v>2</v>
      </c>
      <c r="G40" s="213">
        <f>Constants!G40</f>
        <v>0</v>
      </c>
    </row>
    <row r="41" spans="1:7" hidden="1" x14ac:dyDescent="0.15">
      <c r="A41" s="213" t="str">
        <f>Constants!A41</f>
        <v>lower</v>
      </c>
      <c r="B41" s="213">
        <f>Constants!B41</f>
        <v>0</v>
      </c>
      <c r="C41" s="213">
        <f>Constants!C41</f>
        <v>-1.5</v>
      </c>
      <c r="D41" s="213">
        <f>Constants!D41</f>
        <v>-0.5</v>
      </c>
      <c r="E41" s="213">
        <f>Constants!E41</f>
        <v>0.5</v>
      </c>
      <c r="F41" s="213">
        <f>Constants!F41</f>
        <v>1.5</v>
      </c>
      <c r="G41" s="213">
        <f>Constants!G41</f>
        <v>0</v>
      </c>
    </row>
    <row r="42" spans="1:7" hidden="1" x14ac:dyDescent="0.15">
      <c r="A42" s="213" t="str">
        <f>Constants!A42</f>
        <v xml:space="preserve"> </v>
      </c>
      <c r="B42" s="213">
        <f>Constants!B42</f>
        <v>0</v>
      </c>
      <c r="C42" s="213">
        <f>Constants!C42</f>
        <v>0</v>
      </c>
      <c r="D42" s="213">
        <f>Constants!D42</f>
        <v>0</v>
      </c>
      <c r="E42" s="213">
        <f>Constants!E42</f>
        <v>0</v>
      </c>
      <c r="F42" s="213" t="str">
        <f>Constants!F42</f>
        <v xml:space="preserve"> </v>
      </c>
      <c r="G42" s="213">
        <f>Constants!G42</f>
        <v>0</v>
      </c>
    </row>
    <row r="43" spans="1:7" ht="20" x14ac:dyDescent="0.2">
      <c r="A43" s="463" t="s">
        <v>345</v>
      </c>
      <c r="B43" s="463"/>
      <c r="C43" s="1"/>
      <c r="D43" s="1"/>
      <c r="E43" s="1"/>
      <c r="F43" s="1"/>
    </row>
    <row r="44" spans="1:7" ht="50" customHeight="1" x14ac:dyDescent="0.2">
      <c r="A44" s="482" t="s">
        <v>486</v>
      </c>
      <c r="B44" s="482"/>
      <c r="C44" s="482"/>
      <c r="D44" s="482"/>
      <c r="E44" s="482"/>
      <c r="F44" s="1"/>
    </row>
    <row r="45" spans="1:7" ht="17" customHeight="1" x14ac:dyDescent="0.2">
      <c r="A45" s="253" t="s">
        <v>492</v>
      </c>
      <c r="B45" s="253"/>
      <c r="C45" s="253"/>
      <c r="D45" s="253"/>
      <c r="E45" s="253"/>
      <c r="F45" s="1"/>
    </row>
    <row r="46" spans="1:7" customFormat="1" ht="18" customHeight="1" x14ac:dyDescent="0.15">
      <c r="A46" s="379" t="s">
        <v>665</v>
      </c>
      <c r="B46" s="18"/>
    </row>
    <row r="47" spans="1:7" customFormat="1" ht="18" customHeight="1" x14ac:dyDescent="0.15">
      <c r="A47" s="379" t="s">
        <v>667</v>
      </c>
      <c r="B47" s="18"/>
    </row>
    <row r="48" spans="1:7" customFormat="1" ht="17" customHeight="1" x14ac:dyDescent="0.15">
      <c r="A48" s="379" t="s">
        <v>668</v>
      </c>
      <c r="B48" s="18"/>
    </row>
    <row r="49" spans="1:6" customFormat="1" ht="17" customHeight="1" x14ac:dyDescent="0.15">
      <c r="A49" s="379" t="s">
        <v>669</v>
      </c>
      <c r="B49" s="18"/>
    </row>
    <row r="50" spans="1:6" customFormat="1" ht="17" customHeight="1" x14ac:dyDescent="0.15">
      <c r="A50" s="379" t="s">
        <v>666</v>
      </c>
      <c r="B50" s="18"/>
    </row>
    <row r="51" spans="1:6" s="58" customFormat="1" ht="30" customHeight="1" x14ac:dyDescent="0.15">
      <c r="A51" s="56" t="s">
        <v>491</v>
      </c>
      <c r="B51" s="56" t="s">
        <v>37</v>
      </c>
      <c r="C51" s="56" t="s">
        <v>25</v>
      </c>
      <c r="D51" s="56"/>
      <c r="E51" s="57" t="s">
        <v>26</v>
      </c>
      <c r="F51" s="57" t="s">
        <v>351</v>
      </c>
    </row>
    <row r="52" spans="1:6" s="58" customFormat="1" ht="40" customHeight="1" x14ac:dyDescent="0.15">
      <c r="A52" s="60" t="s">
        <v>669</v>
      </c>
      <c r="B52" s="173" t="s">
        <v>606</v>
      </c>
      <c r="C52" s="173" t="s">
        <v>1055</v>
      </c>
      <c r="D52" s="59"/>
      <c r="E52" s="61" t="s">
        <v>1147</v>
      </c>
      <c r="F52" s="173"/>
    </row>
    <row r="53" spans="1:6" s="58" customFormat="1" ht="40" customHeight="1" x14ac:dyDescent="0.15">
      <c r="A53" s="60" t="s">
        <v>669</v>
      </c>
      <c r="B53" s="173" t="s">
        <v>1148</v>
      </c>
      <c r="C53" s="173" t="s">
        <v>1149</v>
      </c>
      <c r="D53" s="59"/>
      <c r="E53" s="61" t="s">
        <v>1147</v>
      </c>
      <c r="F53" s="173"/>
    </row>
    <row r="54" spans="1:6" s="58" customFormat="1" ht="40" customHeight="1" x14ac:dyDescent="0.15">
      <c r="A54" s="173" t="s">
        <v>669</v>
      </c>
      <c r="B54" s="173" t="s">
        <v>1057</v>
      </c>
      <c r="C54" s="173" t="s">
        <v>1058</v>
      </c>
      <c r="D54" s="59"/>
      <c r="E54" s="382" t="s">
        <v>1147</v>
      </c>
      <c r="F54" s="173"/>
    </row>
    <row r="55" spans="1:6" s="58" customFormat="1" ht="40" customHeight="1" x14ac:dyDescent="0.15">
      <c r="A55" s="173" t="s">
        <v>669</v>
      </c>
      <c r="B55" s="173" t="s">
        <v>1103</v>
      </c>
      <c r="C55" s="173" t="s">
        <v>1102</v>
      </c>
      <c r="D55" s="59"/>
      <c r="E55" s="382" t="s">
        <v>1147</v>
      </c>
      <c r="F55" s="173"/>
    </row>
    <row r="56" spans="1:6" s="58" customFormat="1" ht="40" customHeight="1" x14ac:dyDescent="0.15">
      <c r="A56" s="60" t="s">
        <v>667</v>
      </c>
      <c r="B56" s="173" t="s">
        <v>1059</v>
      </c>
      <c r="C56" s="173" t="s">
        <v>1060</v>
      </c>
      <c r="D56" s="59"/>
      <c r="E56" s="61" t="s">
        <v>347</v>
      </c>
      <c r="F56" s="173"/>
    </row>
    <row r="57" spans="1:6" s="58" customFormat="1" ht="40" customHeight="1" x14ac:dyDescent="0.15">
      <c r="A57" s="60" t="s">
        <v>668</v>
      </c>
      <c r="B57" s="173" t="s">
        <v>1061</v>
      </c>
      <c r="C57" s="173" t="s">
        <v>1062</v>
      </c>
      <c r="D57" s="59"/>
      <c r="E57" s="61" t="s">
        <v>347</v>
      </c>
      <c r="F57" s="173"/>
    </row>
    <row r="58" spans="1:6" s="58" customFormat="1" ht="40" customHeight="1" x14ac:dyDescent="0.15">
      <c r="A58" s="60" t="s">
        <v>669</v>
      </c>
      <c r="B58" s="173" t="s">
        <v>1063</v>
      </c>
      <c r="C58" s="173" t="s">
        <v>1064</v>
      </c>
      <c r="D58" s="59"/>
      <c r="E58" s="61" t="s">
        <v>1147</v>
      </c>
      <c r="F58" s="173"/>
    </row>
    <row r="59" spans="1:6" s="58" customFormat="1" ht="40" customHeight="1" x14ac:dyDescent="0.15">
      <c r="A59" s="60" t="s">
        <v>667</v>
      </c>
      <c r="B59" s="173" t="s">
        <v>1065</v>
      </c>
      <c r="C59" s="173" t="s">
        <v>1066</v>
      </c>
      <c r="D59" s="59"/>
      <c r="E59" s="61" t="s">
        <v>347</v>
      </c>
      <c r="F59" s="173"/>
    </row>
    <row r="60" spans="1:6" s="58" customFormat="1" ht="40" customHeight="1" x14ac:dyDescent="0.15">
      <c r="A60" s="60" t="s">
        <v>668</v>
      </c>
      <c r="B60" s="173" t="s">
        <v>1067</v>
      </c>
      <c r="C60" s="173" t="s">
        <v>1068</v>
      </c>
      <c r="D60" s="59"/>
      <c r="E60" s="61" t="s">
        <v>347</v>
      </c>
      <c r="F60" s="173"/>
    </row>
    <row r="61" spans="1:6" s="58" customFormat="1" ht="40" customHeight="1" x14ac:dyDescent="0.15">
      <c r="A61" s="60" t="s">
        <v>669</v>
      </c>
      <c r="B61" s="173" t="s">
        <v>1069</v>
      </c>
      <c r="C61" s="173" t="s">
        <v>1070</v>
      </c>
      <c r="D61" s="59"/>
      <c r="E61" s="61" t="s">
        <v>1147</v>
      </c>
      <c r="F61" s="173"/>
    </row>
    <row r="62" spans="1:6" s="58" customFormat="1" ht="40" customHeight="1" x14ac:dyDescent="0.15">
      <c r="A62" s="60" t="s">
        <v>669</v>
      </c>
      <c r="B62" s="173" t="s">
        <v>1071</v>
      </c>
      <c r="C62" s="173" t="s">
        <v>1072</v>
      </c>
      <c r="D62" s="59"/>
      <c r="E62" s="382" t="s">
        <v>1147</v>
      </c>
      <c r="F62" s="173"/>
    </row>
    <row r="63" spans="1:6" s="58" customFormat="1" ht="40" customHeight="1" x14ac:dyDescent="0.15">
      <c r="A63" s="60" t="s">
        <v>669</v>
      </c>
      <c r="B63" s="173" t="s">
        <v>1073</v>
      </c>
      <c r="C63" s="173" t="s">
        <v>1074</v>
      </c>
      <c r="D63" s="59"/>
      <c r="E63" s="382" t="s">
        <v>1147</v>
      </c>
      <c r="F63" s="173"/>
    </row>
    <row r="64" spans="1:6" s="58" customFormat="1" ht="40" customHeight="1" x14ac:dyDescent="0.15">
      <c r="A64" s="60" t="s">
        <v>669</v>
      </c>
      <c r="B64" s="173" t="s">
        <v>1075</v>
      </c>
      <c r="C64" s="173" t="s">
        <v>1076</v>
      </c>
      <c r="D64" s="59"/>
      <c r="E64" s="61" t="s">
        <v>1147</v>
      </c>
      <c r="F64" s="173"/>
    </row>
    <row r="65" spans="1:6" s="58" customFormat="1" ht="40" customHeight="1" x14ac:dyDescent="0.15">
      <c r="A65" s="60" t="s">
        <v>669</v>
      </c>
      <c r="B65" s="173" t="s">
        <v>1077</v>
      </c>
      <c r="C65" s="173" t="s">
        <v>1078</v>
      </c>
      <c r="D65" s="59"/>
      <c r="E65" s="61" t="s">
        <v>1147</v>
      </c>
      <c r="F65" s="173"/>
    </row>
    <row r="66" spans="1:6" s="58" customFormat="1" ht="40" customHeight="1" x14ac:dyDescent="0.15">
      <c r="A66" s="60" t="s">
        <v>669</v>
      </c>
      <c r="B66" s="173" t="s">
        <v>1080</v>
      </c>
      <c r="C66" s="173" t="s">
        <v>1081</v>
      </c>
      <c r="D66" s="59"/>
      <c r="E66" s="382" t="s">
        <v>1147</v>
      </c>
      <c r="F66" s="173"/>
    </row>
    <row r="67" spans="1:6" s="58" customFormat="1" ht="40" customHeight="1" x14ac:dyDescent="0.15">
      <c r="A67" s="60" t="s">
        <v>669</v>
      </c>
      <c r="B67" s="173" t="s">
        <v>1056</v>
      </c>
      <c r="C67" s="173" t="s">
        <v>1079</v>
      </c>
      <c r="D67" s="59"/>
      <c r="E67" s="382" t="s">
        <v>1147</v>
      </c>
      <c r="F67" s="173"/>
    </row>
    <row r="68" spans="1:6" s="58" customFormat="1" ht="40" customHeight="1" x14ac:dyDescent="0.15">
      <c r="A68" s="60" t="s">
        <v>669</v>
      </c>
      <c r="B68" s="173" t="s">
        <v>1082</v>
      </c>
      <c r="C68" s="173" t="s">
        <v>1153</v>
      </c>
      <c r="D68" s="59"/>
      <c r="E68" s="382" t="s">
        <v>1147</v>
      </c>
      <c r="F68" s="173"/>
    </row>
    <row r="69" spans="1:6" s="58" customFormat="1" ht="40" customHeight="1" x14ac:dyDescent="0.15">
      <c r="A69" s="60" t="s">
        <v>669</v>
      </c>
      <c r="B69" s="173" t="s">
        <v>1083</v>
      </c>
      <c r="C69" s="173" t="s">
        <v>1084</v>
      </c>
      <c r="D69" s="59"/>
      <c r="E69" s="382" t="s">
        <v>1147</v>
      </c>
      <c r="F69" s="173"/>
    </row>
    <row r="70" spans="1:6" s="58" customFormat="1" ht="40" customHeight="1" x14ac:dyDescent="0.15">
      <c r="A70" s="173" t="s">
        <v>669</v>
      </c>
      <c r="B70" s="173" t="s">
        <v>1156</v>
      </c>
      <c r="C70" s="173" t="s">
        <v>1158</v>
      </c>
      <c r="D70" s="59"/>
      <c r="E70" s="382" t="s">
        <v>1147</v>
      </c>
      <c r="F70" s="173"/>
    </row>
    <row r="71" spans="1:6" s="58" customFormat="1" ht="40" customHeight="1" x14ac:dyDescent="0.15">
      <c r="A71" s="173" t="s">
        <v>669</v>
      </c>
      <c r="B71" s="173" t="s">
        <v>1085</v>
      </c>
      <c r="C71" s="173" t="s">
        <v>1086</v>
      </c>
      <c r="D71" s="59"/>
      <c r="E71" s="382" t="s">
        <v>1147</v>
      </c>
      <c r="F71" s="173"/>
    </row>
    <row r="72" spans="1:6" s="58" customFormat="1" ht="40" customHeight="1" x14ac:dyDescent="0.15">
      <c r="A72" s="173" t="s">
        <v>669</v>
      </c>
      <c r="B72" s="173" t="s">
        <v>1087</v>
      </c>
      <c r="C72" s="173" t="s">
        <v>1088</v>
      </c>
      <c r="D72" s="59"/>
      <c r="E72" s="382" t="s">
        <v>1147</v>
      </c>
      <c r="F72" s="173"/>
    </row>
    <row r="73" spans="1:6" s="58" customFormat="1" ht="40" customHeight="1" x14ac:dyDescent="0.15">
      <c r="A73" s="173" t="s">
        <v>669</v>
      </c>
      <c r="B73" s="173" t="s">
        <v>1160</v>
      </c>
      <c r="C73" s="173" t="s">
        <v>1159</v>
      </c>
      <c r="D73" s="59"/>
      <c r="E73" s="382" t="s">
        <v>1147</v>
      </c>
      <c r="F73" s="173"/>
    </row>
    <row r="74" spans="1:6" s="58" customFormat="1" ht="40" customHeight="1" x14ac:dyDescent="0.15">
      <c r="A74" s="173" t="s">
        <v>669</v>
      </c>
      <c r="B74" s="173" t="s">
        <v>1089</v>
      </c>
      <c r="C74" s="173" t="s">
        <v>1090</v>
      </c>
      <c r="D74" s="59"/>
      <c r="E74" s="382" t="s">
        <v>1147</v>
      </c>
      <c r="F74" s="173"/>
    </row>
    <row r="75" spans="1:6" s="58" customFormat="1" ht="40" customHeight="1" x14ac:dyDescent="0.15">
      <c r="A75" s="173" t="s">
        <v>669</v>
      </c>
      <c r="B75" s="173" t="s">
        <v>1091</v>
      </c>
      <c r="C75" s="173" t="s">
        <v>1092</v>
      </c>
      <c r="D75" s="59"/>
      <c r="E75" s="382" t="s">
        <v>1147</v>
      </c>
      <c r="F75" s="173"/>
    </row>
    <row r="76" spans="1:6" s="58" customFormat="1" ht="40" customHeight="1" x14ac:dyDescent="0.15">
      <c r="A76" s="173" t="s">
        <v>669</v>
      </c>
      <c r="B76" s="173" t="s">
        <v>1093</v>
      </c>
      <c r="C76" s="173" t="s">
        <v>1094</v>
      </c>
      <c r="D76" s="59"/>
      <c r="E76" s="382" t="s">
        <v>1147</v>
      </c>
      <c r="F76" s="173"/>
    </row>
    <row r="77" spans="1:6" s="58" customFormat="1" ht="40" customHeight="1" x14ac:dyDescent="0.15">
      <c r="A77" s="173" t="s">
        <v>669</v>
      </c>
      <c r="B77" s="173" t="s">
        <v>1095</v>
      </c>
      <c r="C77" s="173" t="s">
        <v>1163</v>
      </c>
      <c r="D77" s="59"/>
      <c r="E77" s="382" t="s">
        <v>1147</v>
      </c>
      <c r="F77" s="173"/>
    </row>
    <row r="78" spans="1:6" s="58" customFormat="1" ht="40" customHeight="1" x14ac:dyDescent="0.15">
      <c r="A78" s="173" t="s">
        <v>669</v>
      </c>
      <c r="B78" s="173" t="s">
        <v>1096</v>
      </c>
      <c r="C78" s="173" t="s">
        <v>1097</v>
      </c>
      <c r="D78" s="59"/>
      <c r="E78" s="382" t="s">
        <v>1147</v>
      </c>
      <c r="F78" s="173"/>
    </row>
    <row r="79" spans="1:6" s="58" customFormat="1" ht="40" customHeight="1" x14ac:dyDescent="0.15">
      <c r="A79" s="173" t="s">
        <v>669</v>
      </c>
      <c r="B79" s="173" t="s">
        <v>1098</v>
      </c>
      <c r="C79" s="173" t="s">
        <v>1099</v>
      </c>
      <c r="D79" s="59"/>
      <c r="E79" s="382" t="s">
        <v>1147</v>
      </c>
      <c r="F79" s="173"/>
    </row>
    <row r="80" spans="1:6" s="58" customFormat="1" ht="40" customHeight="1" x14ac:dyDescent="0.15">
      <c r="A80" s="173" t="s">
        <v>669</v>
      </c>
      <c r="B80" s="173" t="s">
        <v>1100</v>
      </c>
      <c r="C80" s="173" t="s">
        <v>1101</v>
      </c>
      <c r="D80" s="59"/>
      <c r="E80" s="382" t="s">
        <v>1147</v>
      </c>
      <c r="F80" s="173"/>
    </row>
    <row r="81" spans="1:6" s="58" customFormat="1" ht="40" customHeight="1" x14ac:dyDescent="0.15">
      <c r="A81" s="173" t="s">
        <v>669</v>
      </c>
      <c r="B81" s="173" t="s">
        <v>1104</v>
      </c>
      <c r="C81" s="173" t="s">
        <v>1105</v>
      </c>
      <c r="D81" s="59"/>
      <c r="E81" s="382" t="s">
        <v>1147</v>
      </c>
      <c r="F81" s="173"/>
    </row>
    <row r="82" spans="1:6" s="58" customFormat="1" ht="40" customHeight="1" x14ac:dyDescent="0.15">
      <c r="A82" s="173" t="s">
        <v>669</v>
      </c>
      <c r="B82" s="173" t="s">
        <v>1106</v>
      </c>
      <c r="C82" s="173" t="s">
        <v>1107</v>
      </c>
      <c r="D82" s="59"/>
      <c r="E82" s="382" t="s">
        <v>1147</v>
      </c>
      <c r="F82" s="173"/>
    </row>
    <row r="83" spans="1:6" s="58" customFormat="1" ht="40" customHeight="1" x14ac:dyDescent="0.15">
      <c r="A83" s="173" t="s">
        <v>669</v>
      </c>
      <c r="B83" s="173" t="s">
        <v>1108</v>
      </c>
      <c r="C83" s="173" t="s">
        <v>1109</v>
      </c>
      <c r="D83" s="59"/>
      <c r="E83" s="382" t="s">
        <v>1147</v>
      </c>
      <c r="F83" s="173"/>
    </row>
    <row r="84" spans="1:6" s="58" customFormat="1" ht="40" customHeight="1" x14ac:dyDescent="0.15">
      <c r="A84" s="173" t="s">
        <v>669</v>
      </c>
      <c r="B84" s="173" t="s">
        <v>1110</v>
      </c>
      <c r="C84" s="173" t="s">
        <v>1111</v>
      </c>
      <c r="D84" s="59"/>
      <c r="E84" s="382" t="s">
        <v>1147</v>
      </c>
      <c r="F84" s="173"/>
    </row>
    <row r="85" spans="1:6" s="58" customFormat="1" ht="40" customHeight="1" x14ac:dyDescent="0.15">
      <c r="A85" s="173" t="s">
        <v>669</v>
      </c>
      <c r="B85" s="173" t="s">
        <v>1112</v>
      </c>
      <c r="C85" s="173" t="s">
        <v>1113</v>
      </c>
      <c r="D85" s="59"/>
      <c r="E85" s="382" t="s">
        <v>1147</v>
      </c>
      <c r="F85" s="173"/>
    </row>
    <row r="86" spans="1:6" s="58" customFormat="1" ht="40" customHeight="1" x14ac:dyDescent="0.15">
      <c r="A86" s="173" t="s">
        <v>669</v>
      </c>
      <c r="B86" s="173" t="s">
        <v>1115</v>
      </c>
      <c r="C86" s="173" t="s">
        <v>1114</v>
      </c>
      <c r="D86" s="59"/>
      <c r="E86" s="382" t="s">
        <v>1147</v>
      </c>
      <c r="F86" s="173"/>
    </row>
    <row r="87" spans="1:6" s="58" customFormat="1" ht="40" customHeight="1" x14ac:dyDescent="0.15">
      <c r="A87" s="173" t="s">
        <v>669</v>
      </c>
      <c r="B87" s="173" t="s">
        <v>1116</v>
      </c>
      <c r="C87" s="173" t="s">
        <v>1117</v>
      </c>
      <c r="D87" s="59"/>
      <c r="E87" s="382" t="s">
        <v>1147</v>
      </c>
      <c r="F87" s="173"/>
    </row>
    <row r="88" spans="1:6" s="58" customFormat="1" ht="40" customHeight="1" x14ac:dyDescent="0.15">
      <c r="A88" s="173" t="s">
        <v>669</v>
      </c>
      <c r="B88" s="173" t="s">
        <v>1118</v>
      </c>
      <c r="C88" s="173" t="s">
        <v>1119</v>
      </c>
      <c r="D88" s="59"/>
      <c r="E88" s="382" t="s">
        <v>1147</v>
      </c>
      <c r="F88" s="173"/>
    </row>
    <row r="89" spans="1:6" s="58" customFormat="1" ht="40" customHeight="1" x14ac:dyDescent="0.15">
      <c r="A89" s="173" t="s">
        <v>669</v>
      </c>
      <c r="B89" s="173" t="s">
        <v>1120</v>
      </c>
      <c r="C89" s="173" t="s">
        <v>1165</v>
      </c>
      <c r="D89" s="59"/>
      <c r="E89" s="382" t="s">
        <v>1147</v>
      </c>
      <c r="F89" s="173"/>
    </row>
    <row r="90" spans="1:6" s="58" customFormat="1" ht="40" customHeight="1" x14ac:dyDescent="0.15">
      <c r="A90" s="173" t="s">
        <v>669</v>
      </c>
      <c r="B90" s="173" t="s">
        <v>1121</v>
      </c>
      <c r="C90" s="173" t="s">
        <v>1164</v>
      </c>
      <c r="D90" s="59"/>
      <c r="E90" s="382" t="s">
        <v>1147</v>
      </c>
      <c r="F90" s="173"/>
    </row>
    <row r="91" spans="1:6" s="58" customFormat="1" ht="40" customHeight="1" x14ac:dyDescent="0.15">
      <c r="A91" s="173" t="s">
        <v>669</v>
      </c>
      <c r="B91" s="173" t="s">
        <v>1122</v>
      </c>
      <c r="C91" s="173" t="s">
        <v>1123</v>
      </c>
      <c r="D91" s="59"/>
      <c r="E91" s="382" t="s">
        <v>1147</v>
      </c>
      <c r="F91" s="173"/>
    </row>
    <row r="92" spans="1:6" s="58" customFormat="1" ht="40" customHeight="1" x14ac:dyDescent="0.15">
      <c r="A92" s="173" t="s">
        <v>669</v>
      </c>
      <c r="B92" s="173" t="s">
        <v>1124</v>
      </c>
      <c r="C92" s="173" t="s">
        <v>1125</v>
      </c>
      <c r="D92" s="59"/>
      <c r="E92" s="382" t="s">
        <v>1147</v>
      </c>
      <c r="F92" s="173"/>
    </row>
    <row r="93" spans="1:6" s="58" customFormat="1" ht="40" customHeight="1" x14ac:dyDescent="0.15">
      <c r="A93" s="173" t="s">
        <v>669</v>
      </c>
      <c r="B93" s="173" t="s">
        <v>1126</v>
      </c>
      <c r="C93" s="173" t="s">
        <v>1127</v>
      </c>
      <c r="D93" s="59"/>
      <c r="E93" s="382" t="s">
        <v>1147</v>
      </c>
      <c r="F93" s="173"/>
    </row>
    <row r="94" spans="1:6" s="58" customFormat="1" ht="40" customHeight="1" x14ac:dyDescent="0.15">
      <c r="A94" s="173" t="s">
        <v>669</v>
      </c>
      <c r="B94" s="173" t="s">
        <v>1167</v>
      </c>
      <c r="C94" s="173" t="s">
        <v>1170</v>
      </c>
      <c r="D94" s="59"/>
      <c r="E94" s="61" t="s">
        <v>1147</v>
      </c>
      <c r="F94" s="173"/>
    </row>
    <row r="95" spans="1:6" s="58" customFormat="1" ht="40" customHeight="1" x14ac:dyDescent="0.15">
      <c r="A95" s="173" t="s">
        <v>669</v>
      </c>
      <c r="B95" s="173" t="s">
        <v>1168</v>
      </c>
      <c r="C95" s="173" t="s">
        <v>1171</v>
      </c>
      <c r="D95" s="59"/>
      <c r="E95" s="61" t="s">
        <v>1147</v>
      </c>
      <c r="F95" s="173"/>
    </row>
    <row r="96" spans="1:6" s="58" customFormat="1" ht="40" customHeight="1" x14ac:dyDescent="0.15">
      <c r="A96" s="60"/>
      <c r="B96" s="173" t="s">
        <v>1169</v>
      </c>
      <c r="C96" s="173" t="s">
        <v>1172</v>
      </c>
      <c r="D96" s="59"/>
      <c r="E96" s="61" t="s">
        <v>1147</v>
      </c>
      <c r="F96" s="173"/>
    </row>
    <row r="97" spans="1:6" s="58" customFormat="1" ht="40" customHeight="1" x14ac:dyDescent="0.15">
      <c r="A97" s="60"/>
      <c r="B97" s="60"/>
      <c r="C97" s="60"/>
      <c r="D97" s="59"/>
      <c r="E97" s="61"/>
      <c r="F97" s="173"/>
    </row>
    <row r="98" spans="1:6" s="58" customFormat="1" ht="40" customHeight="1" x14ac:dyDescent="0.15">
      <c r="A98" s="60"/>
      <c r="B98" s="60"/>
      <c r="C98" s="60"/>
      <c r="D98" s="59"/>
      <c r="E98" s="61"/>
      <c r="F98" s="173"/>
    </row>
    <row r="99" spans="1:6" s="58" customFormat="1" ht="40" customHeight="1" x14ac:dyDescent="0.15">
      <c r="A99" s="60"/>
      <c r="B99" s="60"/>
      <c r="C99" s="60"/>
      <c r="D99" s="59"/>
      <c r="E99" s="61"/>
      <c r="F99" s="173"/>
    </row>
    <row r="100" spans="1:6" s="58" customFormat="1" ht="40" customHeight="1" x14ac:dyDescent="0.15">
      <c r="A100" s="60"/>
      <c r="B100" s="60"/>
      <c r="C100" s="60"/>
      <c r="D100" s="59"/>
      <c r="E100" s="61"/>
      <c r="F100" s="173"/>
    </row>
    <row r="101" spans="1:6" s="58" customFormat="1" ht="40" customHeight="1" x14ac:dyDescent="0.15">
      <c r="A101" s="60"/>
      <c r="B101" s="60"/>
      <c r="C101" s="60"/>
      <c r="D101" s="59"/>
      <c r="E101" s="61"/>
      <c r="F101" s="173"/>
    </row>
    <row r="102" spans="1:6" s="58" customFormat="1" ht="40" customHeight="1" x14ac:dyDescent="0.15">
      <c r="A102" s="60"/>
      <c r="B102" s="173"/>
      <c r="C102" s="60"/>
      <c r="D102" s="59"/>
      <c r="E102" s="61"/>
      <c r="F102" s="173"/>
    </row>
    <row r="103" spans="1:6" s="58" customFormat="1" ht="40" customHeight="1" x14ac:dyDescent="0.15">
      <c r="A103" s="60"/>
      <c r="B103" s="60"/>
      <c r="C103" s="60"/>
      <c r="D103" s="59"/>
      <c r="E103" s="61"/>
      <c r="F103" s="173"/>
    </row>
    <row r="104" spans="1:6" s="58" customFormat="1" ht="40" customHeight="1" x14ac:dyDescent="0.15">
      <c r="A104" s="60"/>
      <c r="B104" s="60"/>
      <c r="C104" s="60"/>
      <c r="D104" s="59"/>
      <c r="E104" s="61"/>
      <c r="F104" s="173"/>
    </row>
    <row r="105" spans="1:6" s="58" customFormat="1" ht="40" customHeight="1" x14ac:dyDescent="0.15">
      <c r="A105" s="60"/>
      <c r="B105" s="173"/>
      <c r="C105" s="60"/>
      <c r="D105" s="59"/>
      <c r="E105" s="61"/>
      <c r="F105" s="173"/>
    </row>
    <row r="106" spans="1:6" s="58" customFormat="1" ht="40" customHeight="1" x14ac:dyDescent="0.15">
      <c r="A106" s="60"/>
      <c r="B106" s="60"/>
      <c r="C106" s="60"/>
      <c r="D106" s="59"/>
      <c r="E106" s="61"/>
      <c r="F106" s="173"/>
    </row>
    <row r="107" spans="1:6" s="58" customFormat="1" ht="40" customHeight="1" x14ac:dyDescent="0.15">
      <c r="A107" s="60"/>
      <c r="B107" s="60"/>
      <c r="C107" s="60"/>
      <c r="D107" s="59"/>
      <c r="E107" s="61"/>
      <c r="F107" s="173"/>
    </row>
    <row r="108" spans="1:6" s="58" customFormat="1" ht="40" customHeight="1" x14ac:dyDescent="0.15">
      <c r="A108" s="60"/>
      <c r="B108" s="60"/>
      <c r="C108" s="60"/>
      <c r="D108" s="59"/>
      <c r="E108" s="61"/>
      <c r="F108" s="173"/>
    </row>
    <row r="109" spans="1:6" s="58" customFormat="1" ht="40" customHeight="1" x14ac:dyDescent="0.15">
      <c r="A109" s="60"/>
      <c r="B109" s="60"/>
      <c r="C109" s="60"/>
      <c r="D109" s="59"/>
      <c r="E109" s="61"/>
      <c r="F109" s="173"/>
    </row>
    <row r="110" spans="1:6" s="58" customFormat="1" ht="40" customHeight="1" x14ac:dyDescent="0.15">
      <c r="A110" s="60"/>
      <c r="B110" s="60"/>
      <c r="C110" s="60"/>
      <c r="D110" s="59"/>
      <c r="E110" s="61"/>
      <c r="F110" s="173"/>
    </row>
    <row r="111" spans="1:6" s="58" customFormat="1" ht="40" customHeight="1" x14ac:dyDescent="0.15">
      <c r="A111" s="60"/>
      <c r="B111" s="60"/>
      <c r="C111" s="60"/>
      <c r="D111" s="59"/>
      <c r="E111" s="61"/>
      <c r="F111" s="173"/>
    </row>
    <row r="112" spans="1:6" s="58" customFormat="1" ht="40" customHeight="1" x14ac:dyDescent="0.15">
      <c r="A112" s="60"/>
      <c r="B112" s="60"/>
      <c r="C112" s="60"/>
      <c r="D112" s="59"/>
      <c r="E112" s="61"/>
      <c r="F112" s="173"/>
    </row>
    <row r="113" spans="1:6" s="58" customFormat="1" ht="40" customHeight="1" x14ac:dyDescent="0.15">
      <c r="A113" s="60"/>
      <c r="B113" s="60"/>
      <c r="C113" s="60"/>
      <c r="D113" s="59"/>
      <c r="E113" s="61"/>
      <c r="F113" s="173"/>
    </row>
    <row r="114" spans="1:6" s="58" customFormat="1" ht="40" customHeight="1" x14ac:dyDescent="0.15">
      <c r="A114" s="60"/>
      <c r="B114" s="60"/>
      <c r="C114" s="60"/>
      <c r="D114" s="59"/>
      <c r="E114" s="61"/>
      <c r="F114" s="173"/>
    </row>
    <row r="115" spans="1:6" s="58" customFormat="1" ht="40" customHeight="1" x14ac:dyDescent="0.15">
      <c r="A115" s="60"/>
      <c r="B115" s="60"/>
      <c r="C115" s="60"/>
      <c r="D115" s="59"/>
      <c r="E115" s="61"/>
      <c r="F115" s="173"/>
    </row>
    <row r="116" spans="1:6" s="58" customFormat="1" ht="40" customHeight="1" x14ac:dyDescent="0.15">
      <c r="A116" s="60"/>
      <c r="B116" s="60"/>
      <c r="C116" s="60"/>
      <c r="D116" s="59"/>
      <c r="E116" s="61"/>
      <c r="F116" s="173"/>
    </row>
    <row r="117" spans="1:6" s="58" customFormat="1" ht="40" customHeight="1" x14ac:dyDescent="0.15">
      <c r="A117" s="60"/>
      <c r="B117" s="60"/>
      <c r="C117" s="60"/>
      <c r="D117" s="59"/>
      <c r="E117" s="61"/>
      <c r="F117" s="173"/>
    </row>
    <row r="118" spans="1:6" s="58" customFormat="1" ht="40" customHeight="1" x14ac:dyDescent="0.15">
      <c r="A118" s="60"/>
      <c r="B118" s="60"/>
      <c r="C118" s="60"/>
      <c r="D118" s="59"/>
      <c r="E118" s="61"/>
      <c r="F118" s="173"/>
    </row>
    <row r="119" spans="1:6" s="58" customFormat="1" ht="40" customHeight="1" x14ac:dyDescent="0.15">
      <c r="A119" s="60"/>
      <c r="B119" s="60"/>
      <c r="C119" s="60"/>
      <c r="D119" s="59"/>
      <c r="E119" s="61"/>
      <c r="F119" s="173"/>
    </row>
    <row r="120" spans="1:6" s="58" customFormat="1" ht="40" customHeight="1" x14ac:dyDescent="0.15">
      <c r="A120" s="60"/>
      <c r="B120" s="60"/>
      <c r="C120" s="60"/>
      <c r="D120" s="59"/>
      <c r="E120" s="61"/>
      <c r="F120" s="173"/>
    </row>
    <row r="121" spans="1:6" s="58" customFormat="1" ht="40" customHeight="1" x14ac:dyDescent="0.15">
      <c r="A121" s="60"/>
      <c r="B121" s="60"/>
      <c r="C121" s="60"/>
      <c r="D121" s="59"/>
      <c r="E121" s="61"/>
      <c r="F121" s="173"/>
    </row>
    <row r="122" spans="1:6" s="58" customFormat="1" ht="40" customHeight="1" x14ac:dyDescent="0.15">
      <c r="A122" s="60"/>
      <c r="B122" s="60"/>
      <c r="C122" s="60"/>
      <c r="D122" s="59"/>
      <c r="E122" s="61"/>
      <c r="F122" s="173"/>
    </row>
    <row r="123" spans="1:6" s="58" customFormat="1" ht="40" customHeight="1" x14ac:dyDescent="0.15">
      <c r="A123" s="60"/>
      <c r="B123" s="60"/>
      <c r="C123" s="60"/>
      <c r="D123" s="59"/>
      <c r="E123" s="61"/>
      <c r="F123" s="173"/>
    </row>
    <row r="124" spans="1:6" s="58" customFormat="1" ht="40" customHeight="1" x14ac:dyDescent="0.15">
      <c r="A124" s="60"/>
      <c r="B124" s="173"/>
      <c r="C124" s="60"/>
      <c r="D124" s="59"/>
      <c r="E124" s="61"/>
      <c r="F124" s="173"/>
    </row>
    <row r="125" spans="1:6" s="58" customFormat="1" ht="40" customHeight="1" x14ac:dyDescent="0.15">
      <c r="A125" s="60"/>
      <c r="B125" s="60"/>
      <c r="C125" s="60"/>
      <c r="D125" s="59"/>
      <c r="E125" s="61"/>
      <c r="F125" s="173"/>
    </row>
    <row r="126" spans="1:6" s="58" customFormat="1" ht="40" customHeight="1" x14ac:dyDescent="0.15">
      <c r="A126" s="60"/>
      <c r="B126" s="60"/>
      <c r="C126" s="60"/>
      <c r="D126" s="59"/>
      <c r="E126" s="61"/>
      <c r="F126" s="173"/>
    </row>
    <row r="127" spans="1:6" s="58" customFormat="1" ht="40" customHeight="1" x14ac:dyDescent="0.15">
      <c r="A127" s="60"/>
      <c r="B127" s="173"/>
      <c r="C127" s="60"/>
      <c r="D127" s="59"/>
      <c r="E127" s="61"/>
      <c r="F127" s="173"/>
    </row>
    <row r="128" spans="1:6" s="58" customFormat="1" ht="40" customHeight="1" x14ac:dyDescent="0.15">
      <c r="A128" s="60"/>
      <c r="B128" s="60"/>
      <c r="C128" s="60"/>
      <c r="D128" s="59"/>
      <c r="E128" s="61"/>
      <c r="F128" s="173"/>
    </row>
    <row r="129" spans="1:6" s="58" customFormat="1" ht="40" customHeight="1" x14ac:dyDescent="0.15">
      <c r="A129" s="60"/>
      <c r="B129" s="60"/>
      <c r="C129" s="60"/>
      <c r="D129" s="59"/>
      <c r="E129" s="61"/>
      <c r="F129" s="173"/>
    </row>
    <row r="130" spans="1:6" s="58" customFormat="1" ht="40" customHeight="1" x14ac:dyDescent="0.15">
      <c r="A130" s="60"/>
      <c r="B130" s="60"/>
      <c r="C130" s="60"/>
      <c r="D130" s="59"/>
      <c r="E130" s="61"/>
      <c r="F130" s="173"/>
    </row>
    <row r="131" spans="1:6" s="58" customFormat="1" ht="40" customHeight="1" x14ac:dyDescent="0.15">
      <c r="A131" s="60"/>
      <c r="B131" s="60"/>
      <c r="C131" s="60"/>
      <c r="D131" s="59"/>
      <c r="E131" s="61"/>
      <c r="F131" s="173"/>
    </row>
    <row r="132" spans="1:6" s="58" customFormat="1" ht="40" customHeight="1" x14ac:dyDescent="0.15">
      <c r="A132" s="60"/>
      <c r="B132" s="60"/>
      <c r="C132" s="60"/>
      <c r="D132" s="59"/>
      <c r="E132" s="61"/>
      <c r="F132" s="173"/>
    </row>
    <row r="133" spans="1:6" s="58" customFormat="1" ht="40" customHeight="1" x14ac:dyDescent="0.15">
      <c r="A133" s="60"/>
      <c r="B133" s="60"/>
      <c r="C133" s="60"/>
      <c r="D133" s="59"/>
      <c r="E133" s="61"/>
      <c r="F133" s="173"/>
    </row>
    <row r="134" spans="1:6" s="58" customFormat="1" ht="40" customHeight="1" x14ac:dyDescent="0.15">
      <c r="A134" s="60"/>
      <c r="B134" s="60"/>
      <c r="C134" s="60"/>
      <c r="D134" s="59"/>
      <c r="E134" s="61"/>
      <c r="F134" s="173"/>
    </row>
    <row r="135" spans="1:6" s="58" customFormat="1" ht="40" customHeight="1" x14ac:dyDescent="0.15">
      <c r="A135" s="60"/>
      <c r="B135" s="60"/>
      <c r="C135" s="60"/>
      <c r="D135" s="59"/>
      <c r="E135" s="61"/>
      <c r="F135" s="173"/>
    </row>
    <row r="136" spans="1:6" s="58" customFormat="1" ht="40" customHeight="1" x14ac:dyDescent="0.15">
      <c r="A136" s="60"/>
      <c r="B136" s="60"/>
      <c r="C136" s="60"/>
      <c r="D136" s="59"/>
      <c r="E136" s="61"/>
      <c r="F136" s="173"/>
    </row>
    <row r="137" spans="1:6" s="58" customFormat="1" ht="40" customHeight="1" x14ac:dyDescent="0.15">
      <c r="A137" s="60"/>
      <c r="B137" s="60"/>
      <c r="C137" s="60"/>
      <c r="D137" s="59"/>
      <c r="E137" s="61"/>
      <c r="F137" s="173"/>
    </row>
    <row r="138" spans="1:6" s="58" customFormat="1" ht="40" customHeight="1" x14ac:dyDescent="0.15">
      <c r="A138" s="60"/>
      <c r="B138" s="60"/>
      <c r="C138" s="60"/>
      <c r="D138" s="59"/>
      <c r="E138" s="61"/>
      <c r="F138" s="173"/>
    </row>
    <row r="139" spans="1:6" s="58" customFormat="1" ht="40" customHeight="1" x14ac:dyDescent="0.15">
      <c r="A139" s="60"/>
      <c r="B139" s="60"/>
      <c r="C139" s="60"/>
      <c r="D139" s="59"/>
      <c r="E139" s="61"/>
      <c r="F139" s="173"/>
    </row>
    <row r="140" spans="1:6" s="58" customFormat="1" ht="40" customHeight="1" x14ac:dyDescent="0.15">
      <c r="A140" s="60"/>
      <c r="B140" s="60"/>
      <c r="C140" s="60"/>
      <c r="D140" s="59"/>
      <c r="E140" s="61"/>
      <c r="F140" s="173"/>
    </row>
    <row r="141" spans="1:6" s="58" customFormat="1" ht="40" customHeight="1" x14ac:dyDescent="0.15">
      <c r="A141" s="60"/>
      <c r="B141" s="60"/>
      <c r="C141" s="60"/>
      <c r="D141" s="59"/>
      <c r="E141" s="61"/>
      <c r="F141" s="173"/>
    </row>
    <row r="142" spans="1:6" s="58" customFormat="1" ht="40" customHeight="1" x14ac:dyDescent="0.15">
      <c r="A142" s="60"/>
      <c r="B142" s="60"/>
      <c r="C142" s="60"/>
      <c r="D142" s="59"/>
      <c r="E142" s="61"/>
      <c r="F142" s="173"/>
    </row>
    <row r="143" spans="1:6" s="58" customFormat="1" ht="40" customHeight="1" x14ac:dyDescent="0.15">
      <c r="A143" s="60"/>
      <c r="B143" s="60"/>
      <c r="C143" s="60"/>
      <c r="D143" s="59"/>
      <c r="E143" s="61"/>
      <c r="F143" s="173"/>
    </row>
    <row r="144" spans="1:6" s="58" customFormat="1" ht="40" customHeight="1" x14ac:dyDescent="0.15">
      <c r="A144" s="60"/>
      <c r="B144" s="60"/>
      <c r="C144" s="60"/>
      <c r="D144" s="59"/>
      <c r="E144" s="61"/>
      <c r="F144" s="173"/>
    </row>
    <row r="145" spans="1:6" s="58" customFormat="1" ht="40" customHeight="1" x14ac:dyDescent="0.15">
      <c r="A145" s="60"/>
      <c r="B145" s="60"/>
      <c r="C145" s="60"/>
      <c r="D145" s="59"/>
      <c r="E145" s="61"/>
      <c r="F145" s="173"/>
    </row>
    <row r="146" spans="1:6" s="58" customFormat="1" ht="40" customHeight="1" x14ac:dyDescent="0.15">
      <c r="A146" s="60"/>
      <c r="B146" s="60"/>
      <c r="C146" s="60"/>
      <c r="D146" s="59"/>
      <c r="E146" s="61"/>
      <c r="F146" s="173"/>
    </row>
    <row r="147" spans="1:6" s="58" customFormat="1" ht="40" customHeight="1" x14ac:dyDescent="0.15">
      <c r="A147" s="60"/>
      <c r="B147" s="60"/>
      <c r="C147" s="60"/>
      <c r="D147" s="59"/>
      <c r="E147" s="61"/>
      <c r="F147" s="173"/>
    </row>
    <row r="148" spans="1:6" s="58" customFormat="1" ht="40" customHeight="1" x14ac:dyDescent="0.15">
      <c r="A148" s="60"/>
      <c r="B148" s="60"/>
      <c r="C148" s="60"/>
      <c r="D148" s="59"/>
      <c r="E148" s="61"/>
      <c r="F148" s="60"/>
    </row>
    <row r="149" spans="1:6" s="58" customFormat="1" ht="40" customHeight="1" x14ac:dyDescent="0.15">
      <c r="A149" s="60"/>
      <c r="B149" s="60"/>
      <c r="C149" s="60"/>
      <c r="D149" s="59"/>
      <c r="E149" s="61"/>
      <c r="F149" s="60"/>
    </row>
    <row r="150" spans="1:6" s="58" customFormat="1" ht="40" customHeight="1" x14ac:dyDescent="0.15">
      <c r="A150" s="60"/>
      <c r="B150" s="60"/>
      <c r="C150" s="60"/>
      <c r="D150" s="59"/>
      <c r="E150" s="61"/>
      <c r="F150" s="60"/>
    </row>
    <row r="151" spans="1:6" s="58" customFormat="1" ht="40" customHeight="1" x14ac:dyDescent="0.15">
      <c r="A151" s="60"/>
      <c r="B151" s="60"/>
      <c r="C151" s="60"/>
      <c r="D151" s="59"/>
      <c r="E151" s="61"/>
      <c r="F151" s="60"/>
    </row>
    <row r="152" spans="1:6" ht="40" customHeight="1" x14ac:dyDescent="0.15"/>
  </sheetData>
  <sheetProtection sheet="1" objects="1" scenarios="1"/>
  <mergeCells count="2">
    <mergeCell ref="A43:B43"/>
    <mergeCell ref="A44:E44"/>
  </mergeCells>
  <phoneticPr fontId="0" type="noConversion"/>
  <dataValidations count="2">
    <dataValidation type="list" allowBlank="1" showInputMessage="1" showErrorMessage="1" sqref="E52:E151">
      <formula1>$E$30:$E$34</formula1>
    </dataValidation>
    <dataValidation type="list" allowBlank="1" showInputMessage="1" showErrorMessage="1" sqref="A52:A151">
      <formula1>$A$46:$A$50</formula1>
    </dataValidation>
  </dataValidations>
  <pageMargins left="0.7" right="0.7" top="0.75" bottom="0.75" header="0.5" footer="0.5"/>
  <pageSetup scale="44" fitToHeight="4"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Description</vt:lpstr>
      <vt:lpstr>Process</vt:lpstr>
      <vt:lpstr> Customer Needs</vt:lpstr>
      <vt:lpstr>Stars</vt:lpstr>
      <vt:lpstr>Spec Notes</vt:lpstr>
      <vt:lpstr>Assessment</vt:lpstr>
      <vt:lpstr>Historical Data</vt:lpstr>
      <vt:lpstr>Review</vt:lpstr>
      <vt:lpstr>Acceptance</vt:lpstr>
      <vt:lpstr>Map</vt:lpstr>
      <vt:lpstr>Architecture</vt:lpstr>
      <vt:lpstr>Estimation</vt:lpstr>
      <vt:lpstr>Plan</vt:lpstr>
      <vt:lpstr>Iterations</vt:lpstr>
      <vt:lpstr>PlanSummary</vt:lpstr>
      <vt:lpstr>Change Log</vt:lpstr>
      <vt:lpstr>Time Log</vt:lpstr>
      <vt:lpstr>Lessons</vt:lpstr>
      <vt:lpstr>Source</vt:lpstr>
      <vt:lpstr>Constants</vt:lpstr>
    </vt:vector>
  </TitlesOfParts>
  <Company>Auburn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2017-03-20T15:53:11Z</cp:lastPrinted>
  <dcterms:created xsi:type="dcterms:W3CDTF">2001-05-29T14:24:49Z</dcterms:created>
  <dcterms:modified xsi:type="dcterms:W3CDTF">2017-05-01T03:25:29Z</dcterms:modified>
</cp:coreProperties>
</file>